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3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 - Any Edition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QW 4 A346f 1994</t>
        </is>
      </c>
      <c r="E2" t="inlineStr">
        <is>
          <t>0                      QW 0004000A  346f        1994</t>
        </is>
      </c>
      <c r="F2" t="inlineStr">
        <is>
          <t>Fundamentals of microbiology / I. Edward Alcamo.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Alcamo, I. Edward.</t>
        </is>
      </c>
      <c r="N2" t="inlineStr">
        <is>
          <t>Redwood City, Calif. : Benjamin/Cummings Pub. Co., c1994.</t>
        </is>
      </c>
      <c r="O2" t="inlineStr">
        <is>
          <t>1994</t>
        </is>
      </c>
      <c r="P2" t="inlineStr">
        <is>
          <t>4th ed.</t>
        </is>
      </c>
      <c r="Q2" t="inlineStr">
        <is>
          <t>eng</t>
        </is>
      </c>
      <c r="R2" t="inlineStr">
        <is>
          <t>cau</t>
        </is>
      </c>
      <c r="S2" t="inlineStr">
        <is>
          <t>Benjamin/Cummings series in the life sciences</t>
        </is>
      </c>
      <c r="T2" t="inlineStr">
        <is>
          <t xml:space="preserve">QW </t>
        </is>
      </c>
      <c r="U2" t="n">
        <v>52</v>
      </c>
      <c r="V2" t="n">
        <v>52</v>
      </c>
      <c r="W2" t="inlineStr">
        <is>
          <t>2006-07-17</t>
        </is>
      </c>
      <c r="X2" t="inlineStr">
        <is>
          <t>2006-07-17</t>
        </is>
      </c>
      <c r="Y2" t="inlineStr">
        <is>
          <t>1995-01-31</t>
        </is>
      </c>
      <c r="Z2" t="inlineStr">
        <is>
          <t>1995-01-31</t>
        </is>
      </c>
      <c r="AA2" t="n">
        <v>162</v>
      </c>
      <c r="AB2" t="n">
        <v>94</v>
      </c>
      <c r="AC2" t="n">
        <v>418</v>
      </c>
      <c r="AD2" t="n">
        <v>1</v>
      </c>
      <c r="AE2" t="n">
        <v>1</v>
      </c>
      <c r="AF2" t="n">
        <v>1</v>
      </c>
      <c r="AG2" t="n">
        <v>10</v>
      </c>
      <c r="AH2" t="n">
        <v>1</v>
      </c>
      <c r="AI2" t="n">
        <v>4</v>
      </c>
      <c r="AJ2" t="n">
        <v>0</v>
      </c>
      <c r="AK2" t="n">
        <v>3</v>
      </c>
      <c r="AL2" t="n">
        <v>0</v>
      </c>
      <c r="AM2" t="n">
        <v>4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HYPERLINK("http://catalog.hathitrust.org/Record/002812163","HathiTrust Record")</f>
        <v/>
      </c>
      <c r="AU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V2">
        <f>HYPERLINK("http://www.worldcat.org/oclc/29517617","WorldCat Record")</f>
        <v/>
      </c>
      <c r="AW2" t="inlineStr">
        <is>
          <t>6281384:eng</t>
        </is>
      </c>
      <c r="AX2" t="inlineStr">
        <is>
          <t>29517617</t>
        </is>
      </c>
      <c r="AY2" t="inlineStr">
        <is>
          <t>991001395409702656</t>
        </is>
      </c>
      <c r="AZ2" t="inlineStr">
        <is>
          <t>991001395409702656</t>
        </is>
      </c>
      <c r="BA2" t="inlineStr">
        <is>
          <t>2271674350002656</t>
        </is>
      </c>
      <c r="BB2" t="inlineStr">
        <is>
          <t>BOOK</t>
        </is>
      </c>
      <c r="BD2" t="inlineStr">
        <is>
          <t>9780805303254</t>
        </is>
      </c>
      <c r="BE2" t="inlineStr">
        <is>
          <t>30001003145887</t>
        </is>
      </c>
      <c r="BF2" t="inlineStr">
        <is>
          <t>893284749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QW 4 B789b 1991</t>
        </is>
      </c>
      <c r="E3" t="inlineStr">
        <is>
          <t>0                      QW 0004000B  789b        1991</t>
        </is>
      </c>
      <c r="F3" t="inlineStr">
        <is>
          <t>Basic medical microbiology / Robert F. Boyd, Bryan G. Hoerl.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Yes</t>
        </is>
      </c>
      <c r="L3" t="inlineStr">
        <is>
          <t>0</t>
        </is>
      </c>
      <c r="M3" t="inlineStr">
        <is>
          <t>Boyd, Robert F.</t>
        </is>
      </c>
      <c r="N3" t="inlineStr">
        <is>
          <t>Boston : Little, Brown, c1991.</t>
        </is>
      </c>
      <c r="O3" t="inlineStr">
        <is>
          <t>1991</t>
        </is>
      </c>
      <c r="P3" t="inlineStr">
        <is>
          <t>4rd ed.</t>
        </is>
      </c>
      <c r="Q3" t="inlineStr">
        <is>
          <t>eng</t>
        </is>
      </c>
      <c r="R3" t="inlineStr">
        <is>
          <t>mau</t>
        </is>
      </c>
      <c r="T3" t="inlineStr">
        <is>
          <t xml:space="preserve">QW </t>
        </is>
      </c>
      <c r="U3" t="n">
        <v>147</v>
      </c>
      <c r="V3" t="n">
        <v>147</v>
      </c>
      <c r="W3" t="inlineStr">
        <is>
          <t>2003-03-26</t>
        </is>
      </c>
      <c r="X3" t="inlineStr">
        <is>
          <t>2003-03-26</t>
        </is>
      </c>
      <c r="Y3" t="inlineStr">
        <is>
          <t>1991-04-11</t>
        </is>
      </c>
      <c r="Z3" t="inlineStr">
        <is>
          <t>1991-04-11</t>
        </is>
      </c>
      <c r="AA3" t="n">
        <v>186</v>
      </c>
      <c r="AB3" t="n">
        <v>135</v>
      </c>
      <c r="AC3" t="n">
        <v>470</v>
      </c>
      <c r="AD3" t="n">
        <v>1</v>
      </c>
      <c r="AE3" t="n">
        <v>3</v>
      </c>
      <c r="AF3" t="n">
        <v>3</v>
      </c>
      <c r="AG3" t="n">
        <v>15</v>
      </c>
      <c r="AH3" t="n">
        <v>0</v>
      </c>
      <c r="AI3" t="n">
        <v>5</v>
      </c>
      <c r="AJ3" t="n">
        <v>2</v>
      </c>
      <c r="AK3" t="n">
        <v>3</v>
      </c>
      <c r="AL3" t="n">
        <v>2</v>
      </c>
      <c r="AM3" t="n">
        <v>7</v>
      </c>
      <c r="AN3" t="n">
        <v>0</v>
      </c>
      <c r="AO3" t="n">
        <v>2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HYPERLINK("http://catalog.hathitrust.org/Record/002468215","HathiTrust Record")</f>
        <v/>
      </c>
      <c r="AU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V3">
        <f>HYPERLINK("http://www.worldcat.org/oclc/24106523","WorldCat Record")</f>
        <v/>
      </c>
      <c r="AW3" t="inlineStr">
        <is>
          <t>5700136:eng</t>
        </is>
      </c>
      <c r="AX3" t="inlineStr">
        <is>
          <t>24106523</t>
        </is>
      </c>
      <c r="AY3" t="inlineStr">
        <is>
          <t>991000827079702656</t>
        </is>
      </c>
      <c r="AZ3" t="inlineStr">
        <is>
          <t>991000827079702656</t>
        </is>
      </c>
      <c r="BA3" t="inlineStr">
        <is>
          <t>2263529170002656</t>
        </is>
      </c>
      <c r="BB3" t="inlineStr">
        <is>
          <t>BOOK</t>
        </is>
      </c>
      <c r="BD3" t="inlineStr">
        <is>
          <t>9780316104425</t>
        </is>
      </c>
      <c r="BE3" t="inlineStr">
        <is>
          <t>30001002089250</t>
        </is>
      </c>
      <c r="BF3" t="inlineStr">
        <is>
          <t>893267554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QW 4 B789g 1984</t>
        </is>
      </c>
      <c r="E4" t="inlineStr">
        <is>
          <t>0                      QW 0004000B  789g        1984</t>
        </is>
      </c>
      <c r="F4" t="inlineStr">
        <is>
          <t>General microbiology / Robert F. Boyd.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Boyd, Robert F.</t>
        </is>
      </c>
      <c r="N4" t="inlineStr">
        <is>
          <t>St. Louis : Times Mirror/Mosby College Pub., 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QW </t>
        </is>
      </c>
      <c r="U4" t="n">
        <v>18</v>
      </c>
      <c r="V4" t="n">
        <v>18</v>
      </c>
      <c r="W4" t="inlineStr">
        <is>
          <t>1999-07-21</t>
        </is>
      </c>
      <c r="X4" t="inlineStr">
        <is>
          <t>1999-07-21</t>
        </is>
      </c>
      <c r="Y4" t="inlineStr">
        <is>
          <t>1988-02-04</t>
        </is>
      </c>
      <c r="Z4" t="inlineStr">
        <is>
          <t>1988-02-04</t>
        </is>
      </c>
      <c r="AA4" t="n">
        <v>261</v>
      </c>
      <c r="AB4" t="n">
        <v>165</v>
      </c>
      <c r="AC4" t="n">
        <v>237</v>
      </c>
      <c r="AD4" t="n">
        <v>1</v>
      </c>
      <c r="AE4" t="n">
        <v>1</v>
      </c>
      <c r="AF4" t="n">
        <v>5</v>
      </c>
      <c r="AG4" t="n">
        <v>8</v>
      </c>
      <c r="AH4" t="n">
        <v>2</v>
      </c>
      <c r="AI4" t="n">
        <v>4</v>
      </c>
      <c r="AJ4" t="n">
        <v>1</v>
      </c>
      <c r="AK4" t="n">
        <v>2</v>
      </c>
      <c r="AL4" t="n">
        <v>4</v>
      </c>
      <c r="AM4" t="n">
        <v>4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HYPERLINK("http://catalog.hathitrust.org/Record/002707737","HathiTrust Record")</f>
        <v/>
      </c>
      <c r="AU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V4">
        <f>HYPERLINK("http://www.worldcat.org/oclc/9945894","WorldCat Record")</f>
        <v/>
      </c>
      <c r="AW4" t="inlineStr">
        <is>
          <t>3943448533:eng</t>
        </is>
      </c>
      <c r="AX4" t="inlineStr">
        <is>
          <t>9945894</t>
        </is>
      </c>
      <c r="AY4" t="inlineStr">
        <is>
          <t>991000994189702656</t>
        </is>
      </c>
      <c r="AZ4" t="inlineStr">
        <is>
          <t>991000994189702656</t>
        </is>
      </c>
      <c r="BA4" t="inlineStr">
        <is>
          <t>2259635460002656</t>
        </is>
      </c>
      <c r="BB4" t="inlineStr">
        <is>
          <t>BOOK</t>
        </is>
      </c>
      <c r="BD4" t="inlineStr">
        <is>
          <t>9780801609008</t>
        </is>
      </c>
      <c r="BE4" t="inlineStr">
        <is>
          <t>30001000227332</t>
        </is>
      </c>
      <c r="BF4" t="inlineStr">
        <is>
          <t>893369011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QW 4 B789m 1980</t>
        </is>
      </c>
      <c r="E5" t="inlineStr">
        <is>
          <t>0                      QW 0004000B  789m        1980</t>
        </is>
      </c>
      <c r="F5" t="inlineStr">
        <is>
          <t>Medical microbiology / Robert F. Boyd, J. Joseph Marr ; with 8 contributing authors.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Boyd, Robert F.</t>
        </is>
      </c>
      <c r="N5" t="inlineStr">
        <is>
          <t>Boston : Little, Brown, c1980.</t>
        </is>
      </c>
      <c r="O5" t="inlineStr">
        <is>
          <t>1980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QW </t>
        </is>
      </c>
      <c r="U5" t="n">
        <v>15</v>
      </c>
      <c r="V5" t="n">
        <v>15</v>
      </c>
      <c r="W5" t="inlineStr">
        <is>
          <t>2008-04-20</t>
        </is>
      </c>
      <c r="X5" t="inlineStr">
        <is>
          <t>2008-04-20</t>
        </is>
      </c>
      <c r="Y5" t="inlineStr">
        <is>
          <t>1988-02-04</t>
        </is>
      </c>
      <c r="Z5" t="inlineStr">
        <is>
          <t>1988-02-04</t>
        </is>
      </c>
      <c r="AA5" t="n">
        <v>135</v>
      </c>
      <c r="AB5" t="n">
        <v>98</v>
      </c>
      <c r="AC5" t="n">
        <v>98</v>
      </c>
      <c r="AD5" t="n">
        <v>1</v>
      </c>
      <c r="AE5" t="n">
        <v>1</v>
      </c>
      <c r="AF5" t="n">
        <v>3</v>
      </c>
      <c r="AG5" t="n">
        <v>3</v>
      </c>
      <c r="AH5" t="n">
        <v>1</v>
      </c>
      <c r="AI5" t="n">
        <v>1</v>
      </c>
      <c r="AJ5" t="n">
        <v>0</v>
      </c>
      <c r="AK5" t="n">
        <v>0</v>
      </c>
      <c r="AL5" t="n">
        <v>2</v>
      </c>
      <c r="AM5" t="n">
        <v>2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V5">
        <f>HYPERLINK("http://www.worldcat.org/oclc/6834553","WorldCat Record")</f>
        <v/>
      </c>
      <c r="AW5" t="inlineStr">
        <is>
          <t>3901901719:eng</t>
        </is>
      </c>
      <c r="AX5" t="inlineStr">
        <is>
          <t>6834553</t>
        </is>
      </c>
      <c r="AY5" t="inlineStr">
        <is>
          <t>991000994239702656</t>
        </is>
      </c>
      <c r="AZ5" t="inlineStr">
        <is>
          <t>991000994239702656</t>
        </is>
      </c>
      <c r="BA5" t="inlineStr">
        <is>
          <t>2267362630002656</t>
        </is>
      </c>
      <c r="BB5" t="inlineStr">
        <is>
          <t>BOOK</t>
        </is>
      </c>
      <c r="BD5" t="inlineStr">
        <is>
          <t>9780316104326</t>
        </is>
      </c>
      <c r="BE5" t="inlineStr">
        <is>
          <t>30001000227324</t>
        </is>
      </c>
      <c r="BF5" t="inlineStr">
        <is>
          <t>893369012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QW 4 B824m 1981</t>
        </is>
      </c>
      <c r="E6" t="inlineStr">
        <is>
          <t>0                      QW 0004000B  824m        1981</t>
        </is>
      </c>
      <c r="F6" t="inlineStr">
        <is>
          <t>Medical microbiology and infectious diseases / Abraham I. Braude.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Braude, Abraham I.</t>
        </is>
      </c>
      <c r="N6" t="inlineStr">
        <is>
          <t>Philadelphia : Saunders, c1981.</t>
        </is>
      </c>
      <c r="O6" t="inlineStr">
        <is>
          <t>1981</t>
        </is>
      </c>
      <c r="Q6" t="inlineStr">
        <is>
          <t>eng</t>
        </is>
      </c>
      <c r="R6" t="inlineStr">
        <is>
          <t>xxu</t>
        </is>
      </c>
      <c r="S6" t="inlineStr">
        <is>
          <t>International textbook of medicine ; v. 2</t>
        </is>
      </c>
      <c r="T6" t="inlineStr">
        <is>
          <t xml:space="preserve">QW </t>
        </is>
      </c>
      <c r="U6" t="n">
        <v>7</v>
      </c>
      <c r="V6" t="n">
        <v>7</v>
      </c>
      <c r="W6" t="inlineStr">
        <is>
          <t>2003-08-11</t>
        </is>
      </c>
      <c r="X6" t="inlineStr">
        <is>
          <t>2003-08-11</t>
        </is>
      </c>
      <c r="Y6" t="inlineStr">
        <is>
          <t>1988-02-04</t>
        </is>
      </c>
      <c r="Z6" t="inlineStr">
        <is>
          <t>1988-02-04</t>
        </is>
      </c>
      <c r="AA6" t="n">
        <v>305</v>
      </c>
      <c r="AB6" t="n">
        <v>252</v>
      </c>
      <c r="AC6" t="n">
        <v>257</v>
      </c>
      <c r="AD6" t="n">
        <v>1</v>
      </c>
      <c r="AE6" t="n">
        <v>1</v>
      </c>
      <c r="AF6" t="n">
        <v>10</v>
      </c>
      <c r="AG6" t="n">
        <v>10</v>
      </c>
      <c r="AH6" t="n">
        <v>4</v>
      </c>
      <c r="AI6" t="n">
        <v>4</v>
      </c>
      <c r="AJ6" t="n">
        <v>2</v>
      </c>
      <c r="AK6" t="n">
        <v>2</v>
      </c>
      <c r="AL6" t="n">
        <v>7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V6">
        <f>HYPERLINK("http://www.worldcat.org/oclc/6357248","WorldCat Record")</f>
        <v/>
      </c>
      <c r="AW6" t="inlineStr">
        <is>
          <t>3857481367:eng</t>
        </is>
      </c>
      <c r="AX6" t="inlineStr">
        <is>
          <t>6357248</t>
        </is>
      </c>
      <c r="AY6" t="inlineStr">
        <is>
          <t>991000994129702656</t>
        </is>
      </c>
      <c r="AZ6" t="inlineStr">
        <is>
          <t>991000994129702656</t>
        </is>
      </c>
      <c r="BA6" t="inlineStr">
        <is>
          <t>2256532680002656</t>
        </is>
      </c>
      <c r="BB6" t="inlineStr">
        <is>
          <t>BOOK</t>
        </is>
      </c>
      <c r="BD6" t="inlineStr">
        <is>
          <t>9780721619194</t>
        </is>
      </c>
      <c r="BE6" t="inlineStr">
        <is>
          <t>30001000227316</t>
        </is>
      </c>
      <c r="BF6" t="inlineStr">
        <is>
          <t>893161605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QW 4 B832m</t>
        </is>
      </c>
      <c r="E7" t="inlineStr">
        <is>
          <t>0                      QW 0004000B  832m</t>
        </is>
      </c>
      <c r="F7" t="inlineStr">
        <is>
          <t>Bergey's manual of determinative bacteriology / by Robert S. Breed [and others]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Breed, Robert S. (Robert Stanley), 1877-1956.</t>
        </is>
      </c>
      <c r="N7" t="inlineStr">
        <is>
          <t>Baltimore : Williams &amp; Wilkins, 1957.</t>
        </is>
      </c>
      <c r="O7" t="inlineStr">
        <is>
          <t>1957</t>
        </is>
      </c>
      <c r="P7" t="inlineStr">
        <is>
          <t>7th ed.</t>
        </is>
      </c>
      <c r="Q7" t="inlineStr">
        <is>
          <t>eng</t>
        </is>
      </c>
      <c r="R7" t="inlineStr">
        <is>
          <t xml:space="preserve">xx </t>
        </is>
      </c>
      <c r="T7" t="inlineStr">
        <is>
          <t xml:space="preserve">QW </t>
        </is>
      </c>
      <c r="U7" t="n">
        <v>3</v>
      </c>
      <c r="V7" t="n">
        <v>3</v>
      </c>
      <c r="W7" t="inlineStr">
        <is>
          <t>1996-03-19</t>
        </is>
      </c>
      <c r="X7" t="inlineStr">
        <is>
          <t>1996-03-19</t>
        </is>
      </c>
      <c r="Y7" t="inlineStr">
        <is>
          <t>1989-01-26</t>
        </is>
      </c>
      <c r="Z7" t="inlineStr">
        <is>
          <t>1989-01-26</t>
        </is>
      </c>
      <c r="AA7" t="n">
        <v>640</v>
      </c>
      <c r="AB7" t="n">
        <v>526</v>
      </c>
      <c r="AC7" t="n">
        <v>1918</v>
      </c>
      <c r="AD7" t="n">
        <v>5</v>
      </c>
      <c r="AE7" t="n">
        <v>17</v>
      </c>
      <c r="AF7" t="n">
        <v>17</v>
      </c>
      <c r="AG7" t="n">
        <v>58</v>
      </c>
      <c r="AH7" t="n">
        <v>5</v>
      </c>
      <c r="AI7" t="n">
        <v>23</v>
      </c>
      <c r="AJ7" t="n">
        <v>4</v>
      </c>
      <c r="AK7" t="n">
        <v>9</v>
      </c>
      <c r="AL7" t="n">
        <v>9</v>
      </c>
      <c r="AM7" t="n">
        <v>25</v>
      </c>
      <c r="AN7" t="n">
        <v>4</v>
      </c>
      <c r="AO7" t="n">
        <v>13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T7">
        <f>HYPERLINK("http://catalog.hathitrust.org/Record/010067626","HathiTrust Record")</f>
        <v/>
      </c>
      <c r="AU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V7">
        <f>HYPERLINK("http://www.worldcat.org/oclc/168720","WorldCat Record")</f>
        <v/>
      </c>
      <c r="AW7" t="inlineStr">
        <is>
          <t>1081787565:eng</t>
        </is>
      </c>
      <c r="AX7" t="inlineStr">
        <is>
          <t>168720</t>
        </is>
      </c>
      <c r="AY7" t="inlineStr">
        <is>
          <t>991000994029702656</t>
        </is>
      </c>
      <c r="AZ7" t="inlineStr">
        <is>
          <t>991000994029702656</t>
        </is>
      </c>
      <c r="BA7" t="inlineStr">
        <is>
          <t>2258526970002656</t>
        </is>
      </c>
      <c r="BB7" t="inlineStr">
        <is>
          <t>BOOK</t>
        </is>
      </c>
      <c r="BE7" t="inlineStr">
        <is>
          <t>30001000227282</t>
        </is>
      </c>
      <c r="BF7" t="inlineStr">
        <is>
          <t>893648824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QW 4 B832m 1984-86</t>
        </is>
      </c>
      <c r="E8" t="inlineStr">
        <is>
          <t>0                      QW 0004000B  832m        1984                                        -86</t>
        </is>
      </c>
      <c r="F8" t="inlineStr">
        <is>
          <t>Bergey's manual of systematic bacteriology / Noel R. Krieg, editor, volume 1 ; John G. Holt, editor-in-chief.</t>
        </is>
      </c>
      <c r="G8" t="inlineStr">
        <is>
          <t>V. 2</t>
        </is>
      </c>
      <c r="H8" t="inlineStr">
        <is>
          <t>Yes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2</t>
        </is>
      </c>
      <c r="N8" t="inlineStr">
        <is>
          <t>Baltimore : Williams &amp; Wilkins, c1984-1986.</t>
        </is>
      </c>
      <c r="O8" t="inlineStr">
        <is>
          <t>1984</t>
        </is>
      </c>
      <c r="Q8" t="inlineStr">
        <is>
          <t>eng</t>
        </is>
      </c>
      <c r="R8" t="inlineStr">
        <is>
          <t>mdu</t>
        </is>
      </c>
      <c r="T8" t="inlineStr">
        <is>
          <t xml:space="preserve">QW </t>
        </is>
      </c>
      <c r="U8" t="n">
        <v>9</v>
      </c>
      <c r="V8" t="n">
        <v>18</v>
      </c>
      <c r="W8" t="inlineStr">
        <is>
          <t>1988-06-27</t>
        </is>
      </c>
      <c r="X8" t="inlineStr">
        <is>
          <t>1988-06-27</t>
        </is>
      </c>
      <c r="Y8" t="inlineStr">
        <is>
          <t>1988-06-09</t>
        </is>
      </c>
      <c r="Z8" t="inlineStr">
        <is>
          <t>1988-06-09</t>
        </is>
      </c>
      <c r="AA8" t="n">
        <v>1388</v>
      </c>
      <c r="AB8" t="n">
        <v>1183</v>
      </c>
      <c r="AC8" t="n">
        <v>1248</v>
      </c>
      <c r="AD8" t="n">
        <v>13</v>
      </c>
      <c r="AE8" t="n">
        <v>13</v>
      </c>
      <c r="AF8" t="n">
        <v>40</v>
      </c>
      <c r="AG8" t="n">
        <v>44</v>
      </c>
      <c r="AH8" t="n">
        <v>15</v>
      </c>
      <c r="AI8" t="n">
        <v>17</v>
      </c>
      <c r="AJ8" t="n">
        <v>5</v>
      </c>
      <c r="AK8" t="n">
        <v>7</v>
      </c>
      <c r="AL8" t="n">
        <v>17</v>
      </c>
      <c r="AM8" t="n">
        <v>20</v>
      </c>
      <c r="AN8" t="n">
        <v>11</v>
      </c>
      <c r="AO8" t="n">
        <v>11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HYPERLINK("http://catalog.hathitrust.org/Record/000284557","HathiTrust Record")</f>
        <v/>
      </c>
      <c r="AU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8">
        <f>HYPERLINK("http://www.worldcat.org/oclc/9042846","WorldCat Record")</f>
        <v/>
      </c>
      <c r="AW8" t="inlineStr">
        <is>
          <t>4535627929:eng</t>
        </is>
      </c>
      <c r="AX8" t="inlineStr">
        <is>
          <t>9042846</t>
        </is>
      </c>
      <c r="AY8" t="inlineStr">
        <is>
          <t>991001415209702656</t>
        </is>
      </c>
      <c r="AZ8" t="inlineStr">
        <is>
          <t>991001415209702656</t>
        </is>
      </c>
      <c r="BA8" t="inlineStr">
        <is>
          <t>2265198520002656</t>
        </is>
      </c>
      <c r="BB8" t="inlineStr">
        <is>
          <t>BOOK</t>
        </is>
      </c>
      <c r="BD8" t="inlineStr">
        <is>
          <t>9780683041088</t>
        </is>
      </c>
      <c r="BE8" t="inlineStr">
        <is>
          <t>30001001180282</t>
        </is>
      </c>
      <c r="BF8" t="inlineStr">
        <is>
          <t>893168185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QW 4 B832m 1984-86</t>
        </is>
      </c>
      <c r="E9" t="inlineStr">
        <is>
          <t>0                      QW 0004000B  832m        1984                                        -86</t>
        </is>
      </c>
      <c r="F9" t="inlineStr">
        <is>
          <t>Bergey's manual of systematic bacteriology / Noel R. Krieg, editor, volume 1 ; John G. Holt, editor-in-chief.</t>
        </is>
      </c>
      <c r="G9" t="inlineStr">
        <is>
          <t>V. 1</t>
        </is>
      </c>
      <c r="H9" t="inlineStr">
        <is>
          <t>Yes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2</t>
        </is>
      </c>
      <c r="N9" t="inlineStr">
        <is>
          <t>Baltimore : Williams &amp; Wilkins, c1984-1986.</t>
        </is>
      </c>
      <c r="O9" t="inlineStr">
        <is>
          <t>1984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QW </t>
        </is>
      </c>
      <c r="U9" t="n">
        <v>9</v>
      </c>
      <c r="V9" t="n">
        <v>18</v>
      </c>
      <c r="W9" t="inlineStr">
        <is>
          <t>1988-06-27</t>
        </is>
      </c>
      <c r="X9" t="inlineStr">
        <is>
          <t>1988-06-27</t>
        </is>
      </c>
      <c r="Y9" t="inlineStr">
        <is>
          <t>1988-06-09</t>
        </is>
      </c>
      <c r="Z9" t="inlineStr">
        <is>
          <t>1988-06-09</t>
        </is>
      </c>
      <c r="AA9" t="n">
        <v>1388</v>
      </c>
      <c r="AB9" t="n">
        <v>1183</v>
      </c>
      <c r="AC9" t="n">
        <v>1248</v>
      </c>
      <c r="AD9" t="n">
        <v>13</v>
      </c>
      <c r="AE9" t="n">
        <v>13</v>
      </c>
      <c r="AF9" t="n">
        <v>40</v>
      </c>
      <c r="AG9" t="n">
        <v>44</v>
      </c>
      <c r="AH9" t="n">
        <v>15</v>
      </c>
      <c r="AI9" t="n">
        <v>17</v>
      </c>
      <c r="AJ9" t="n">
        <v>5</v>
      </c>
      <c r="AK9" t="n">
        <v>7</v>
      </c>
      <c r="AL9" t="n">
        <v>17</v>
      </c>
      <c r="AM9" t="n">
        <v>20</v>
      </c>
      <c r="AN9" t="n">
        <v>11</v>
      </c>
      <c r="AO9" t="n">
        <v>11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HYPERLINK("http://catalog.hathitrust.org/Record/000284557","HathiTrust Record")</f>
        <v/>
      </c>
      <c r="AU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9">
        <f>HYPERLINK("http://www.worldcat.org/oclc/9042846","WorldCat Record")</f>
        <v/>
      </c>
      <c r="AW9" t="inlineStr">
        <is>
          <t>4535627929:eng</t>
        </is>
      </c>
      <c r="AX9" t="inlineStr">
        <is>
          <t>9042846</t>
        </is>
      </c>
      <c r="AY9" t="inlineStr">
        <is>
          <t>991001415209702656</t>
        </is>
      </c>
      <c r="AZ9" t="inlineStr">
        <is>
          <t>991001415209702656</t>
        </is>
      </c>
      <c r="BA9" t="inlineStr">
        <is>
          <t>2265198520002656</t>
        </is>
      </c>
      <c r="BB9" t="inlineStr">
        <is>
          <t>BOOK</t>
        </is>
      </c>
      <c r="BD9" t="inlineStr">
        <is>
          <t>9780683041088</t>
        </is>
      </c>
      <c r="BE9" t="inlineStr">
        <is>
          <t>30001001180274</t>
        </is>
      </c>
      <c r="BF9" t="inlineStr">
        <is>
          <t>893168186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QW 4 B832m 1989 v.3-4</t>
        </is>
      </c>
      <c r="E10" t="inlineStr">
        <is>
          <t>0                      QW 0004000B  832m        1989                                        v.3-4</t>
        </is>
      </c>
      <c r="F10" t="inlineStr">
        <is>
          <t>Bergey's Manual of systematic bacteriology : Volume 3, Volume 4 / John G. Holt, editor-in-chief.</t>
        </is>
      </c>
      <c r="G10" t="inlineStr">
        <is>
          <t>V. 3</t>
        </is>
      </c>
      <c r="H10" t="inlineStr">
        <is>
          <t>Yes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2</t>
        </is>
      </c>
      <c r="N10" t="inlineStr">
        <is>
          <t>Baltimore : Williams &amp; Wilkins, c1989.</t>
        </is>
      </c>
      <c r="O10" t="inlineStr">
        <is>
          <t>1989</t>
        </is>
      </c>
      <c r="P10" t="inlineStr">
        <is>
          <t>[1st ed.].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QW </t>
        </is>
      </c>
      <c r="U10" t="n">
        <v>6</v>
      </c>
      <c r="V10" t="n">
        <v>12</v>
      </c>
      <c r="W10" t="inlineStr">
        <is>
          <t>1989-06-14</t>
        </is>
      </c>
      <c r="X10" t="inlineStr">
        <is>
          <t>1989-06-14</t>
        </is>
      </c>
      <c r="Y10" t="inlineStr">
        <is>
          <t>1988-06-09</t>
        </is>
      </c>
      <c r="Z10" t="inlineStr">
        <is>
          <t>1988-06-09</t>
        </is>
      </c>
      <c r="AA10" t="n">
        <v>1388</v>
      </c>
      <c r="AB10" t="n">
        <v>1183</v>
      </c>
      <c r="AC10" t="n">
        <v>1248</v>
      </c>
      <c r="AD10" t="n">
        <v>13</v>
      </c>
      <c r="AE10" t="n">
        <v>13</v>
      </c>
      <c r="AF10" t="n">
        <v>40</v>
      </c>
      <c r="AG10" t="n">
        <v>44</v>
      </c>
      <c r="AH10" t="n">
        <v>15</v>
      </c>
      <c r="AI10" t="n">
        <v>17</v>
      </c>
      <c r="AJ10" t="n">
        <v>5</v>
      </c>
      <c r="AK10" t="n">
        <v>7</v>
      </c>
      <c r="AL10" t="n">
        <v>17</v>
      </c>
      <c r="AM10" t="n">
        <v>20</v>
      </c>
      <c r="AN10" t="n">
        <v>11</v>
      </c>
      <c r="AO10" t="n">
        <v>11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HYPERLINK("http://catalog.hathitrust.org/Record/000284557","HathiTrust Record")</f>
        <v/>
      </c>
      <c r="AU1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0">
        <f>HYPERLINK("http://www.worldcat.org/oclc/9042846","WorldCat Record")</f>
        <v/>
      </c>
      <c r="AW10" t="inlineStr">
        <is>
          <t>4535627929:eng</t>
        </is>
      </c>
      <c r="AX10" t="inlineStr">
        <is>
          <t>9042846</t>
        </is>
      </c>
      <c r="AY10" t="inlineStr">
        <is>
          <t>991001415269702656</t>
        </is>
      </c>
      <c r="AZ10" t="inlineStr">
        <is>
          <t>991001415269702656</t>
        </is>
      </c>
      <c r="BA10" t="inlineStr">
        <is>
          <t>2272132650002656</t>
        </is>
      </c>
      <c r="BB10" t="inlineStr">
        <is>
          <t>BOOK</t>
        </is>
      </c>
      <c r="BE10" t="inlineStr">
        <is>
          <t>30001001180290</t>
        </is>
      </c>
      <c r="BF10" t="inlineStr">
        <is>
          <t>893821193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QW 4 B832m 1989 v.3-4</t>
        </is>
      </c>
      <c r="E11" t="inlineStr">
        <is>
          <t>0                      QW 0004000B  832m        1989                                        v.3-4</t>
        </is>
      </c>
      <c r="F11" t="inlineStr">
        <is>
          <t>Bergey's Manual of systematic bacteriology : Volume 3, Volume 4 / John G. Holt, editor-in-chief.</t>
        </is>
      </c>
      <c r="G11" t="inlineStr">
        <is>
          <t>V. 4</t>
        </is>
      </c>
      <c r="H11" t="inlineStr">
        <is>
          <t>Yes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2</t>
        </is>
      </c>
      <c r="N11" t="inlineStr">
        <is>
          <t>Baltimore : Williams &amp; Wilkins, c1989.</t>
        </is>
      </c>
      <c r="O11" t="inlineStr">
        <is>
          <t>1989</t>
        </is>
      </c>
      <c r="P11" t="inlineStr">
        <is>
          <t>[1st ed.].</t>
        </is>
      </c>
      <c r="Q11" t="inlineStr">
        <is>
          <t>eng</t>
        </is>
      </c>
      <c r="R11" t="inlineStr">
        <is>
          <t>xxu</t>
        </is>
      </c>
      <c r="T11" t="inlineStr">
        <is>
          <t xml:space="preserve">QW </t>
        </is>
      </c>
      <c r="U11" t="n">
        <v>6</v>
      </c>
      <c r="V11" t="n">
        <v>12</v>
      </c>
      <c r="W11" t="inlineStr">
        <is>
          <t>1989-06-14</t>
        </is>
      </c>
      <c r="X11" t="inlineStr">
        <is>
          <t>1989-06-14</t>
        </is>
      </c>
      <c r="Y11" t="inlineStr">
        <is>
          <t>1988-06-09</t>
        </is>
      </c>
      <c r="Z11" t="inlineStr">
        <is>
          <t>1988-06-09</t>
        </is>
      </c>
      <c r="AA11" t="n">
        <v>1388</v>
      </c>
      <c r="AB11" t="n">
        <v>1183</v>
      </c>
      <c r="AC11" t="n">
        <v>1248</v>
      </c>
      <c r="AD11" t="n">
        <v>13</v>
      </c>
      <c r="AE11" t="n">
        <v>13</v>
      </c>
      <c r="AF11" t="n">
        <v>40</v>
      </c>
      <c r="AG11" t="n">
        <v>44</v>
      </c>
      <c r="AH11" t="n">
        <v>15</v>
      </c>
      <c r="AI11" t="n">
        <v>17</v>
      </c>
      <c r="AJ11" t="n">
        <v>5</v>
      </c>
      <c r="AK11" t="n">
        <v>7</v>
      </c>
      <c r="AL11" t="n">
        <v>17</v>
      </c>
      <c r="AM11" t="n">
        <v>20</v>
      </c>
      <c r="AN11" t="n">
        <v>11</v>
      </c>
      <c r="AO11" t="n">
        <v>11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HYPERLINK("http://catalog.hathitrust.org/Record/000284557","HathiTrust Record")</f>
        <v/>
      </c>
      <c r="AU1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1">
        <f>HYPERLINK("http://www.worldcat.org/oclc/9042846","WorldCat Record")</f>
        <v/>
      </c>
      <c r="AW11" t="inlineStr">
        <is>
          <t>4535627929:eng</t>
        </is>
      </c>
      <c r="AX11" t="inlineStr">
        <is>
          <t>9042846</t>
        </is>
      </c>
      <c r="AY11" t="inlineStr">
        <is>
          <t>991001415269702656</t>
        </is>
      </c>
      <c r="AZ11" t="inlineStr">
        <is>
          <t>991001415269702656</t>
        </is>
      </c>
      <c r="BA11" t="inlineStr">
        <is>
          <t>2272132650002656</t>
        </is>
      </c>
      <c r="BB11" t="inlineStr">
        <is>
          <t>BOOK</t>
        </is>
      </c>
      <c r="BE11" t="inlineStr">
        <is>
          <t>30001001180308</t>
        </is>
      </c>
      <c r="BF11" t="inlineStr">
        <is>
          <t>893832166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QW 4 B927t 1941</t>
        </is>
      </c>
      <c r="E12" t="inlineStr">
        <is>
          <t>0                      QW 0004000B  927t        1941</t>
        </is>
      </c>
      <c r="F12" t="inlineStr">
        <is>
          <t>Textbook of bacteriology / Edwin O. Jordan, William Burrows.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Burrows, William, 1908-1978.</t>
        </is>
      </c>
      <c r="N12" t="inlineStr">
        <is>
          <t>Philadelphia : London ; Saunders, c1941.</t>
        </is>
      </c>
      <c r="O12" t="inlineStr">
        <is>
          <t>1941</t>
        </is>
      </c>
      <c r="P12" t="inlineStr">
        <is>
          <t>13th ed., rev.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QW </t>
        </is>
      </c>
      <c r="U12" t="n">
        <v>5</v>
      </c>
      <c r="V12" t="n">
        <v>5</v>
      </c>
      <c r="W12" t="inlineStr">
        <is>
          <t>2005-12-30</t>
        </is>
      </c>
      <c r="X12" t="inlineStr">
        <is>
          <t>2005-12-30</t>
        </is>
      </c>
      <c r="Y12" t="inlineStr">
        <is>
          <t>1988-12-30</t>
        </is>
      </c>
      <c r="Z12" t="inlineStr">
        <is>
          <t>1988-12-30</t>
        </is>
      </c>
      <c r="AA12" t="n">
        <v>118</v>
      </c>
      <c r="AB12" t="n">
        <v>101</v>
      </c>
      <c r="AC12" t="n">
        <v>199</v>
      </c>
      <c r="AD12" t="n">
        <v>1</v>
      </c>
      <c r="AE12" t="n">
        <v>1</v>
      </c>
      <c r="AF12" t="n">
        <v>1</v>
      </c>
      <c r="AG12" t="n">
        <v>2</v>
      </c>
      <c r="AH12" t="n">
        <v>0</v>
      </c>
      <c r="AI12" t="n">
        <v>1</v>
      </c>
      <c r="AJ12" t="n">
        <v>1</v>
      </c>
      <c r="AK12" t="n">
        <v>1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HYPERLINK("http://catalog.hathitrust.org/Record/001556157","HathiTrust Record")</f>
        <v/>
      </c>
      <c r="AU1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V12">
        <f>HYPERLINK("http://www.worldcat.org/oclc/2394378","WorldCat Record")</f>
        <v/>
      </c>
      <c r="AW12" t="inlineStr">
        <is>
          <t>1909010191:eng</t>
        </is>
      </c>
      <c r="AX12" t="inlineStr">
        <is>
          <t>2394378</t>
        </is>
      </c>
      <c r="AY12" t="inlineStr">
        <is>
          <t>991000993989702656</t>
        </is>
      </c>
      <c r="AZ12" t="inlineStr">
        <is>
          <t>991000993989702656</t>
        </is>
      </c>
      <c r="BA12" t="inlineStr">
        <is>
          <t>2271825900002656</t>
        </is>
      </c>
      <c r="BB12" t="inlineStr">
        <is>
          <t>BOOK</t>
        </is>
      </c>
      <c r="BE12" t="inlineStr">
        <is>
          <t>30001000227266</t>
        </is>
      </c>
      <c r="BF12" t="inlineStr">
        <is>
          <t>893651826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QW 4 B972t 1985</t>
        </is>
      </c>
      <c r="E13" t="inlineStr">
        <is>
          <t>0                      QW 0004000B  972t        1985</t>
        </is>
      </c>
      <c r="F13" t="inlineStr">
        <is>
          <t>Burrows Textbook of microbiology.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Yes</t>
        </is>
      </c>
      <c r="L13" t="inlineStr">
        <is>
          <t>0</t>
        </is>
      </c>
      <c r="M13" t="inlineStr">
        <is>
          <t>Burrows, William, 1908-1978.</t>
        </is>
      </c>
      <c r="N13" t="inlineStr">
        <is>
          <t>Philadelphia : Saunders, c1985.</t>
        </is>
      </c>
      <c r="O13" t="inlineStr">
        <is>
          <t>1985</t>
        </is>
      </c>
      <c r="P13" t="inlineStr">
        <is>
          <t>22nd ed. / Bob A. Freeman.</t>
        </is>
      </c>
      <c r="Q13" t="inlineStr">
        <is>
          <t>eng</t>
        </is>
      </c>
      <c r="R13" t="inlineStr">
        <is>
          <t>xxu</t>
        </is>
      </c>
      <c r="T13" t="inlineStr">
        <is>
          <t xml:space="preserve">QW </t>
        </is>
      </c>
      <c r="U13" t="n">
        <v>13</v>
      </c>
      <c r="V13" t="n">
        <v>13</v>
      </c>
      <c r="W13" t="inlineStr">
        <is>
          <t>2008-04-20</t>
        </is>
      </c>
      <c r="X13" t="inlineStr">
        <is>
          <t>2008-04-20</t>
        </is>
      </c>
      <c r="Y13" t="inlineStr">
        <is>
          <t>1989-07-16</t>
        </is>
      </c>
      <c r="Z13" t="inlineStr">
        <is>
          <t>1989-07-16</t>
        </is>
      </c>
      <c r="AA13" t="n">
        <v>418</v>
      </c>
      <c r="AB13" t="n">
        <v>325</v>
      </c>
      <c r="AC13" t="n">
        <v>846</v>
      </c>
      <c r="AD13" t="n">
        <v>2</v>
      </c>
      <c r="AE13" t="n">
        <v>8</v>
      </c>
      <c r="AF13" t="n">
        <v>12</v>
      </c>
      <c r="AG13" t="n">
        <v>34</v>
      </c>
      <c r="AH13" t="n">
        <v>5</v>
      </c>
      <c r="AI13" t="n">
        <v>13</v>
      </c>
      <c r="AJ13" t="n">
        <v>4</v>
      </c>
      <c r="AK13" t="n">
        <v>8</v>
      </c>
      <c r="AL13" t="n">
        <v>4</v>
      </c>
      <c r="AM13" t="n">
        <v>16</v>
      </c>
      <c r="AN13" t="n">
        <v>1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HYPERLINK("http://catalog.hathitrust.org/Record/000361644","HathiTrust Record")</f>
        <v/>
      </c>
      <c r="AU1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V13">
        <f>HYPERLINK("http://www.worldcat.org/oclc/9945317","WorldCat Record")</f>
        <v/>
      </c>
      <c r="AW13" t="inlineStr">
        <is>
          <t>142820515:eng</t>
        </is>
      </c>
      <c r="AX13" t="inlineStr">
        <is>
          <t>9945317</t>
        </is>
      </c>
      <c r="AY13" t="inlineStr">
        <is>
          <t>991000993949702656</t>
        </is>
      </c>
      <c r="AZ13" t="inlineStr">
        <is>
          <t>991000993949702656</t>
        </is>
      </c>
      <c r="BA13" t="inlineStr">
        <is>
          <t>2256654760002656</t>
        </is>
      </c>
      <c r="BB13" t="inlineStr">
        <is>
          <t>BOOK</t>
        </is>
      </c>
      <c r="BD13" t="inlineStr">
        <is>
          <t>9780721638683</t>
        </is>
      </c>
      <c r="BE13" t="inlineStr">
        <is>
          <t>30001000227241</t>
        </is>
      </c>
      <c r="BF13" t="inlineStr">
        <is>
          <t>893816022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QW 4 B974m 1983</t>
        </is>
      </c>
      <c r="E14" t="inlineStr">
        <is>
          <t>0                      QW 0004000B  974m        1983</t>
        </is>
      </c>
      <c r="F14" t="inlineStr">
        <is>
          <t>Microbiology for the health sciences / Gwendolyn R.W. Burton.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Burton, Gwendolyn R. W. (Gwendolyn R. Wilson)</t>
        </is>
      </c>
      <c r="N14" t="inlineStr">
        <is>
          <t>Philadelphia : Lippincott, c1983.</t>
        </is>
      </c>
      <c r="O14" t="inlineStr">
        <is>
          <t>1983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T14" t="inlineStr">
        <is>
          <t xml:space="preserve">QW </t>
        </is>
      </c>
      <c r="U14" t="n">
        <v>15</v>
      </c>
      <c r="V14" t="n">
        <v>15</v>
      </c>
      <c r="W14" t="inlineStr">
        <is>
          <t>1995-03-28</t>
        </is>
      </c>
      <c r="X14" t="inlineStr">
        <is>
          <t>1995-03-28</t>
        </is>
      </c>
      <c r="Y14" t="inlineStr">
        <is>
          <t>1988-02-04</t>
        </is>
      </c>
      <c r="Z14" t="inlineStr">
        <is>
          <t>1988-02-04</t>
        </is>
      </c>
      <c r="AA14" t="n">
        <v>109</v>
      </c>
      <c r="AB14" t="n">
        <v>74</v>
      </c>
      <c r="AC14" t="n">
        <v>949</v>
      </c>
      <c r="AD14" t="n">
        <v>1</v>
      </c>
      <c r="AE14" t="n">
        <v>3</v>
      </c>
      <c r="AF14" t="n">
        <v>1</v>
      </c>
      <c r="AG14" t="n">
        <v>22</v>
      </c>
      <c r="AH14" t="n">
        <v>0</v>
      </c>
      <c r="AI14" t="n">
        <v>8</v>
      </c>
      <c r="AJ14" t="n">
        <v>1</v>
      </c>
      <c r="AK14" t="n">
        <v>4</v>
      </c>
      <c r="AL14" t="n">
        <v>1</v>
      </c>
      <c r="AM14" t="n">
        <v>12</v>
      </c>
      <c r="AN14" t="n">
        <v>0</v>
      </c>
      <c r="AO14" t="n">
        <v>1</v>
      </c>
      <c r="AP14" t="n">
        <v>0</v>
      </c>
      <c r="AQ14" t="n">
        <v>1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HYPERLINK("http://catalog.hathitrust.org/Record/000645959","HathiTrust Record")</f>
        <v/>
      </c>
      <c r="AU1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V14">
        <f>HYPERLINK("http://www.worldcat.org/oclc/9084351","WorldCat Record")</f>
        <v/>
      </c>
      <c r="AW14" t="inlineStr">
        <is>
          <t>766657:eng</t>
        </is>
      </c>
      <c r="AX14" t="inlineStr">
        <is>
          <t>9084351</t>
        </is>
      </c>
      <c r="AY14" t="inlineStr">
        <is>
          <t>991000995129702656</t>
        </is>
      </c>
      <c r="AZ14" t="inlineStr">
        <is>
          <t>991000995129702656</t>
        </is>
      </c>
      <c r="BA14" t="inlineStr">
        <is>
          <t>2256635150002656</t>
        </is>
      </c>
      <c r="BB14" t="inlineStr">
        <is>
          <t>BOOK</t>
        </is>
      </c>
      <c r="BD14" t="inlineStr">
        <is>
          <t>9780397543977</t>
        </is>
      </c>
      <c r="BE14" t="inlineStr">
        <is>
          <t>30001000228017</t>
        </is>
      </c>
      <c r="BF14" t="inlineStr">
        <is>
          <t>893450748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QW 4 D331m 1984</t>
        </is>
      </c>
      <c r="E15" t="inlineStr">
        <is>
          <t>0                      QW 0004000D  331m        1984</t>
        </is>
      </c>
      <c r="F15" t="inlineStr">
        <is>
          <t>Microbiology for the allied health professions / Adrian N.C. Delaat.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Delaat, Adrian N. C.</t>
        </is>
      </c>
      <c r="N15" t="inlineStr">
        <is>
          <t>Philadelphia : Lea &amp; Febiger, c1984.</t>
        </is>
      </c>
      <c r="O15" t="inlineStr">
        <is>
          <t>1984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QW </t>
        </is>
      </c>
      <c r="U15" t="n">
        <v>5</v>
      </c>
      <c r="V15" t="n">
        <v>5</v>
      </c>
      <c r="W15" t="inlineStr">
        <is>
          <t>2008-11-23</t>
        </is>
      </c>
      <c r="X15" t="inlineStr">
        <is>
          <t>2008-11-23</t>
        </is>
      </c>
      <c r="Y15" t="inlineStr">
        <is>
          <t>1988-02-04</t>
        </is>
      </c>
      <c r="Z15" t="inlineStr">
        <is>
          <t>1988-02-04</t>
        </is>
      </c>
      <c r="AA15" t="n">
        <v>199</v>
      </c>
      <c r="AB15" t="n">
        <v>151</v>
      </c>
      <c r="AC15" t="n">
        <v>336</v>
      </c>
      <c r="AD15" t="n">
        <v>1</v>
      </c>
      <c r="AE15" t="n">
        <v>3</v>
      </c>
      <c r="AF15" t="n">
        <v>3</v>
      </c>
      <c r="AG15" t="n">
        <v>8</v>
      </c>
      <c r="AH15" t="n">
        <v>2</v>
      </c>
      <c r="AI15" t="n">
        <v>4</v>
      </c>
      <c r="AJ15" t="n">
        <v>1</v>
      </c>
      <c r="AK15" t="n">
        <v>2</v>
      </c>
      <c r="AL15" t="n">
        <v>2</v>
      </c>
      <c r="AM15" t="n">
        <v>4</v>
      </c>
      <c r="AN15" t="n">
        <v>0</v>
      </c>
      <c r="AO15" t="n">
        <v>2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HYPERLINK("http://catalog.hathitrust.org/Record/000374587","HathiTrust Record")</f>
        <v/>
      </c>
      <c r="AU1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V15">
        <f>HYPERLINK("http://www.worldcat.org/oclc/10163328","WorldCat Record")</f>
        <v/>
      </c>
      <c r="AW15" t="inlineStr">
        <is>
          <t>1772873:eng</t>
        </is>
      </c>
      <c r="AX15" t="inlineStr">
        <is>
          <t>10163328</t>
        </is>
      </c>
      <c r="AY15" t="inlineStr">
        <is>
          <t>991000993799702656</t>
        </is>
      </c>
      <c r="AZ15" t="inlineStr">
        <is>
          <t>991000993799702656</t>
        </is>
      </c>
      <c r="BA15" t="inlineStr">
        <is>
          <t>2268636520002656</t>
        </is>
      </c>
      <c r="BB15" t="inlineStr">
        <is>
          <t>BOOK</t>
        </is>
      </c>
      <c r="BD15" t="inlineStr">
        <is>
          <t>9780812109108</t>
        </is>
      </c>
      <c r="BE15" t="inlineStr">
        <is>
          <t>30001000227217</t>
        </is>
      </c>
      <c r="BF15" t="inlineStr">
        <is>
          <t>893460198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QW 4 E35i 1980</t>
        </is>
      </c>
      <c r="E16" t="inlineStr">
        <is>
          <t>0                      QW 0004000E  35i         1980</t>
        </is>
      </c>
      <c r="F16" t="inlineStr">
        <is>
          <t>Immunology : an introducation to molecular and cellular principles of the immune responses / Herman N. Eisen.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Eisen, Herman N., 1918-2014.</t>
        </is>
      </c>
      <c r="N16" t="inlineStr">
        <is>
          <t>Hagerstown : Harper &amp; Row, 1981.</t>
        </is>
      </c>
      <c r="O16" t="inlineStr">
        <is>
          <t>1980</t>
        </is>
      </c>
      <c r="P16" t="inlineStr">
        <is>
          <t>2d ed.</t>
        </is>
      </c>
      <c r="Q16" t="inlineStr">
        <is>
          <t>eng</t>
        </is>
      </c>
      <c r="R16" t="inlineStr">
        <is>
          <t>xxu</t>
        </is>
      </c>
      <c r="T16" t="inlineStr">
        <is>
          <t xml:space="preserve">QW </t>
        </is>
      </c>
      <c r="U16" t="n">
        <v>5</v>
      </c>
      <c r="V16" t="n">
        <v>5</v>
      </c>
      <c r="W16" t="inlineStr">
        <is>
          <t>1991-09-20</t>
        </is>
      </c>
      <c r="X16" t="inlineStr">
        <is>
          <t>1991-09-20</t>
        </is>
      </c>
      <c r="Y16" t="inlineStr">
        <is>
          <t>1988-02-04</t>
        </is>
      </c>
      <c r="Z16" t="inlineStr">
        <is>
          <t>1988-02-04</t>
        </is>
      </c>
      <c r="AA16" t="n">
        <v>24</v>
      </c>
      <c r="AB16" t="n">
        <v>21</v>
      </c>
      <c r="AC16" t="n">
        <v>21</v>
      </c>
      <c r="AD16" t="n">
        <v>1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V16">
        <f>HYPERLINK("http://www.worldcat.org/oclc/6707028","WorldCat Record")</f>
        <v/>
      </c>
      <c r="AW16" t="inlineStr">
        <is>
          <t>10032689505:eng</t>
        </is>
      </c>
      <c r="AX16" t="inlineStr">
        <is>
          <t>6707028</t>
        </is>
      </c>
      <c r="AY16" t="inlineStr">
        <is>
          <t>991000993759702656</t>
        </is>
      </c>
      <c r="AZ16" t="inlineStr">
        <is>
          <t>991000993759702656</t>
        </is>
      </c>
      <c r="BA16" t="inlineStr">
        <is>
          <t>2258091100002656</t>
        </is>
      </c>
      <c r="BB16" t="inlineStr">
        <is>
          <t>BOOK</t>
        </is>
      </c>
      <c r="BD16" t="inlineStr">
        <is>
          <t>9780061407819</t>
        </is>
      </c>
      <c r="BE16" t="inlineStr">
        <is>
          <t>30001000227183</t>
        </is>
      </c>
      <c r="BF16" t="inlineStr">
        <is>
          <t>893284260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QW 4 F164t 1937</t>
        </is>
      </c>
      <c r="E17" t="inlineStr">
        <is>
          <t>0                      QW 0004000F  164t        1937</t>
        </is>
      </c>
      <c r="F17" t="inlineStr">
        <is>
          <t>A text-book of medical bacteriology / ed. by R.W. Fairbrother.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Fairbrother, R. W. (Ronald Wilson)</t>
        </is>
      </c>
      <c r="N17" t="inlineStr">
        <is>
          <t>St. Louis : Mosby, c1937.</t>
        </is>
      </c>
      <c r="O17" t="inlineStr">
        <is>
          <t>1937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QW </t>
        </is>
      </c>
      <c r="U17" t="n">
        <v>1</v>
      </c>
      <c r="V17" t="n">
        <v>1</v>
      </c>
      <c r="W17" t="inlineStr">
        <is>
          <t>1996-08-15</t>
        </is>
      </c>
      <c r="X17" t="inlineStr">
        <is>
          <t>1996-08-15</t>
        </is>
      </c>
      <c r="Y17" t="inlineStr">
        <is>
          <t>1988-02-04</t>
        </is>
      </c>
      <c r="Z17" t="inlineStr">
        <is>
          <t>1988-02-04</t>
        </is>
      </c>
      <c r="AA17" t="n">
        <v>10</v>
      </c>
      <c r="AB17" t="n">
        <v>10</v>
      </c>
      <c r="AC17" t="n">
        <v>70</v>
      </c>
      <c r="AD17" t="n">
        <v>1</v>
      </c>
      <c r="AE17" t="n">
        <v>1</v>
      </c>
      <c r="AF17" t="n">
        <v>0</v>
      </c>
      <c r="AG17" t="n">
        <v>4</v>
      </c>
      <c r="AH17" t="n">
        <v>0</v>
      </c>
      <c r="AI17" t="n">
        <v>2</v>
      </c>
      <c r="AJ17" t="n">
        <v>0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HYPERLINK("http://catalog.hathitrust.org/Record/010058849","HathiTrust Record")</f>
        <v/>
      </c>
      <c r="AU1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V17">
        <f>HYPERLINK("http://www.worldcat.org/oclc/10864766","WorldCat Record")</f>
        <v/>
      </c>
      <c r="AW17" t="inlineStr">
        <is>
          <t>3855326302:eng</t>
        </is>
      </c>
      <c r="AX17" t="inlineStr">
        <is>
          <t>10864766</t>
        </is>
      </c>
      <c r="AY17" t="inlineStr">
        <is>
          <t>991000993719702656</t>
        </is>
      </c>
      <c r="AZ17" t="inlineStr">
        <is>
          <t>991000993719702656</t>
        </is>
      </c>
      <c r="BA17" t="inlineStr">
        <is>
          <t>2267563380002656</t>
        </is>
      </c>
      <c r="BB17" t="inlineStr">
        <is>
          <t>BOOK</t>
        </is>
      </c>
      <c r="BE17" t="inlineStr">
        <is>
          <t>30001000227175</t>
        </is>
      </c>
      <c r="BF17" t="inlineStr">
        <is>
          <t>893643121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QW 4 F954f 1983</t>
        </is>
      </c>
      <c r="E18" t="inlineStr">
        <is>
          <t>0                      QW 0004000F  954f        1983</t>
        </is>
      </c>
      <c r="F18" t="inlineStr">
        <is>
          <t>Frobisher &amp; Fuerst's Microbiology in health &amp; disease / Robert Fuerst.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Frobisher, Martin, 1896-1984.</t>
        </is>
      </c>
      <c r="N18" t="inlineStr">
        <is>
          <t>Philadelphia : Saunders, c1983.</t>
        </is>
      </c>
      <c r="O18" t="inlineStr">
        <is>
          <t>1983</t>
        </is>
      </c>
      <c r="P18" t="inlineStr">
        <is>
          <t>15th ed. / Robert Fuerst.</t>
        </is>
      </c>
      <c r="Q18" t="inlineStr">
        <is>
          <t>eng</t>
        </is>
      </c>
      <c r="R18" t="inlineStr">
        <is>
          <t>pau</t>
        </is>
      </c>
      <c r="T18" t="inlineStr">
        <is>
          <t xml:space="preserve">QW </t>
        </is>
      </c>
      <c r="U18" t="n">
        <v>11</v>
      </c>
      <c r="V18" t="n">
        <v>11</v>
      </c>
      <c r="W18" t="inlineStr">
        <is>
          <t>1995-02-02</t>
        </is>
      </c>
      <c r="X18" t="inlineStr">
        <is>
          <t>1995-02-02</t>
        </is>
      </c>
      <c r="Y18" t="inlineStr">
        <is>
          <t>1988-02-04</t>
        </is>
      </c>
      <c r="Z18" t="inlineStr">
        <is>
          <t>1988-02-04</t>
        </is>
      </c>
      <c r="AA18" t="n">
        <v>348</v>
      </c>
      <c r="AB18" t="n">
        <v>284</v>
      </c>
      <c r="AC18" t="n">
        <v>437</v>
      </c>
      <c r="AD18" t="n">
        <v>3</v>
      </c>
      <c r="AE18" t="n">
        <v>3</v>
      </c>
      <c r="AF18" t="n">
        <v>11</v>
      </c>
      <c r="AG18" t="n">
        <v>16</v>
      </c>
      <c r="AH18" t="n">
        <v>6</v>
      </c>
      <c r="AI18" t="n">
        <v>8</v>
      </c>
      <c r="AJ18" t="n">
        <v>3</v>
      </c>
      <c r="AK18" t="n">
        <v>4</v>
      </c>
      <c r="AL18" t="n">
        <v>4</v>
      </c>
      <c r="AM18" t="n">
        <v>7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HYPERLINK("http://catalog.hathitrust.org/Record/000153453","HathiTrust Record")</f>
        <v/>
      </c>
      <c r="AU1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V18">
        <f>HYPERLINK("http://www.worldcat.org/oclc/8865384","WorldCat Record")</f>
        <v/>
      </c>
      <c r="AW18" t="inlineStr">
        <is>
          <t>3863819719:eng</t>
        </is>
      </c>
      <c r="AX18" t="inlineStr">
        <is>
          <t>8865384</t>
        </is>
      </c>
      <c r="AY18" t="inlineStr">
        <is>
          <t>991000993549702656</t>
        </is>
      </c>
      <c r="AZ18" t="inlineStr">
        <is>
          <t>991000993549702656</t>
        </is>
      </c>
      <c r="BA18" t="inlineStr">
        <is>
          <t>2263273210002656</t>
        </is>
      </c>
      <c r="BB18" t="inlineStr">
        <is>
          <t>BOOK</t>
        </is>
      </c>
      <c r="BD18" t="inlineStr">
        <is>
          <t>9780721639444</t>
        </is>
      </c>
      <c r="BE18" t="inlineStr">
        <is>
          <t>30001000227134</t>
        </is>
      </c>
      <c r="BF18" t="inlineStr">
        <is>
          <t>893546290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QW 4 I43 1985</t>
        </is>
      </c>
      <c r="E19" t="inlineStr">
        <is>
          <t>0                      QW 0004000I  43          1985</t>
        </is>
      </c>
      <c r="F19" t="inlineStr">
        <is>
          <t>Infectious diseases and medical microbiology.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Philadelphia : Saunders, c1985.</t>
        </is>
      </c>
      <c r="O19" t="inlineStr">
        <is>
          <t>1985</t>
        </is>
      </c>
      <c r="P19" t="inlineStr">
        <is>
          <t>2nd ed. / edited by Abraham I. Braude, Charles E. Davis, Joshua Fierer.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QW </t>
        </is>
      </c>
      <c r="U19" t="n">
        <v>20</v>
      </c>
      <c r="V19" t="n">
        <v>20</v>
      </c>
      <c r="W19" t="inlineStr">
        <is>
          <t>2000-01-20</t>
        </is>
      </c>
      <c r="X19" t="inlineStr">
        <is>
          <t>2000-01-20</t>
        </is>
      </c>
      <c r="Y19" t="inlineStr">
        <is>
          <t>1987-09-30</t>
        </is>
      </c>
      <c r="Z19" t="inlineStr">
        <is>
          <t>1987-09-30</t>
        </is>
      </c>
      <c r="AA19" t="n">
        <v>352</v>
      </c>
      <c r="AB19" t="n">
        <v>279</v>
      </c>
      <c r="AC19" t="n">
        <v>291</v>
      </c>
      <c r="AD19" t="n">
        <v>1</v>
      </c>
      <c r="AE19" t="n">
        <v>1</v>
      </c>
      <c r="AF19" t="n">
        <v>5</v>
      </c>
      <c r="AG19" t="n">
        <v>5</v>
      </c>
      <c r="AH19" t="n">
        <v>1</v>
      </c>
      <c r="AI19" t="n">
        <v>1</v>
      </c>
      <c r="AJ19" t="n">
        <v>2</v>
      </c>
      <c r="AK19" t="n">
        <v>2</v>
      </c>
      <c r="AL19" t="n">
        <v>2</v>
      </c>
      <c r="AM19" t="n">
        <v>2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V19">
        <f>HYPERLINK("http://www.worldcat.org/oclc/11318053","WorldCat Record")</f>
        <v/>
      </c>
      <c r="AW19" t="inlineStr">
        <is>
          <t>355687473:eng</t>
        </is>
      </c>
      <c r="AX19" t="inlineStr">
        <is>
          <t>11318053</t>
        </is>
      </c>
      <c r="AY19" t="inlineStr">
        <is>
          <t>991000749199702656</t>
        </is>
      </c>
      <c r="AZ19" t="inlineStr">
        <is>
          <t>991000749199702656</t>
        </is>
      </c>
      <c r="BA19" t="inlineStr">
        <is>
          <t>2262170840002656</t>
        </is>
      </c>
      <c r="BB19" t="inlineStr">
        <is>
          <t>BOOK</t>
        </is>
      </c>
      <c r="BD19" t="inlineStr">
        <is>
          <t>9780721612065</t>
        </is>
      </c>
      <c r="BE19" t="inlineStr">
        <is>
          <t>30001000046997</t>
        </is>
      </c>
      <c r="BF19" t="inlineStr">
        <is>
          <t>893133676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QW 4 J39 1998</t>
        </is>
      </c>
      <c r="E20" t="inlineStr">
        <is>
          <t>0                      QW 0004000J  39          1998</t>
        </is>
      </c>
      <c r="F20" t="inlineStr">
        <is>
          <t>Jawetz, Melnick &amp; Adelberg's medical microbiology / Geo. F. Brooks ... [et al.]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3</t>
        </is>
      </c>
      <c r="N20" t="inlineStr">
        <is>
          <t>Stamford, CT : Appleton &amp; Lange, c1998.</t>
        </is>
      </c>
      <c r="O20" t="inlineStr">
        <is>
          <t>1998</t>
        </is>
      </c>
      <c r="P20" t="inlineStr">
        <is>
          <t>21st ed.</t>
        </is>
      </c>
      <c r="Q20" t="inlineStr">
        <is>
          <t>eng</t>
        </is>
      </c>
      <c r="R20" t="inlineStr">
        <is>
          <t>ctu</t>
        </is>
      </c>
      <c r="S20" t="inlineStr">
        <is>
          <t>Lange medical book</t>
        </is>
      </c>
      <c r="T20" t="inlineStr">
        <is>
          <t xml:space="preserve">QW </t>
        </is>
      </c>
      <c r="U20" t="n">
        <v>19</v>
      </c>
      <c r="V20" t="n">
        <v>19</v>
      </c>
      <c r="W20" t="inlineStr">
        <is>
          <t>2003-01-26</t>
        </is>
      </c>
      <c r="X20" t="inlineStr">
        <is>
          <t>2003-01-26</t>
        </is>
      </c>
      <c r="Y20" t="inlineStr">
        <is>
          <t>1998-04-14</t>
        </is>
      </c>
      <c r="Z20" t="inlineStr">
        <is>
          <t>1998-04-14</t>
        </is>
      </c>
      <c r="AA20" t="n">
        <v>182</v>
      </c>
      <c r="AB20" t="n">
        <v>118</v>
      </c>
      <c r="AC20" t="n">
        <v>901</v>
      </c>
      <c r="AD20" t="n">
        <v>1</v>
      </c>
      <c r="AE20" t="n">
        <v>5</v>
      </c>
      <c r="AF20" t="n">
        <v>2</v>
      </c>
      <c r="AG20" t="n">
        <v>24</v>
      </c>
      <c r="AH20" t="n">
        <v>1</v>
      </c>
      <c r="AI20" t="n">
        <v>11</v>
      </c>
      <c r="AJ20" t="n">
        <v>1</v>
      </c>
      <c r="AK20" t="n">
        <v>5</v>
      </c>
      <c r="AL20" t="n">
        <v>1</v>
      </c>
      <c r="AM20" t="n">
        <v>11</v>
      </c>
      <c r="AN20" t="n">
        <v>0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V20">
        <f>HYPERLINK("http://www.worldcat.org/oclc/38928982","WorldCat Record")</f>
        <v/>
      </c>
      <c r="AW20" t="inlineStr">
        <is>
          <t>4494926270:eng</t>
        </is>
      </c>
      <c r="AX20" t="inlineStr">
        <is>
          <t>38928982</t>
        </is>
      </c>
      <c r="AY20" t="inlineStr">
        <is>
          <t>991000740799702656</t>
        </is>
      </c>
      <c r="AZ20" t="inlineStr">
        <is>
          <t>991000740799702656</t>
        </is>
      </c>
      <c r="BA20" t="inlineStr">
        <is>
          <t>2271258970002656</t>
        </is>
      </c>
      <c r="BB20" t="inlineStr">
        <is>
          <t>BOOK</t>
        </is>
      </c>
      <c r="BD20" t="inlineStr">
        <is>
          <t>9780838562291</t>
        </is>
      </c>
      <c r="BE20" t="inlineStr">
        <is>
          <t>30001004051308</t>
        </is>
      </c>
      <c r="BF20" t="inlineStr">
        <is>
          <t>893740070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QW 4 K83m 1930</t>
        </is>
      </c>
      <c r="E21" t="inlineStr">
        <is>
          <t>0                      QW 0004000K  83m         1930</t>
        </is>
      </c>
      <c r="F21" t="inlineStr">
        <is>
          <t>Man vs. microbes / by Nicholas Kopeloff.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Kopeloff, Nicholas, 1890-</t>
        </is>
      </c>
      <c r="N21" t="inlineStr">
        <is>
          <t>New York : A.A. Knopf, c1930.</t>
        </is>
      </c>
      <c r="O21" t="inlineStr">
        <is>
          <t>1930</t>
        </is>
      </c>
      <c r="Q21" t="inlineStr">
        <is>
          <t>eng</t>
        </is>
      </c>
      <c r="R21" t="inlineStr">
        <is>
          <t>|||</t>
        </is>
      </c>
      <c r="T21" t="inlineStr">
        <is>
          <t xml:space="preserve">QW </t>
        </is>
      </c>
      <c r="U21" t="n">
        <v>0</v>
      </c>
      <c r="V21" t="n">
        <v>0</v>
      </c>
      <c r="W21" t="inlineStr">
        <is>
          <t>2010-03-08</t>
        </is>
      </c>
      <c r="X21" t="inlineStr">
        <is>
          <t>2010-03-08</t>
        </is>
      </c>
      <c r="Y21" t="inlineStr">
        <is>
          <t>1988-02-04</t>
        </is>
      </c>
      <c r="Z21" t="inlineStr">
        <is>
          <t>1988-02-04</t>
        </is>
      </c>
      <c r="AA21" t="n">
        <v>146</v>
      </c>
      <c r="AB21" t="n">
        <v>129</v>
      </c>
      <c r="AC21" t="n">
        <v>194</v>
      </c>
      <c r="AD21" t="n">
        <v>2</v>
      </c>
      <c r="AE21" t="n">
        <v>3</v>
      </c>
      <c r="AF21" t="n">
        <v>1</v>
      </c>
      <c r="AG21" t="n">
        <v>3</v>
      </c>
      <c r="AH21" t="n">
        <v>0</v>
      </c>
      <c r="AI21" t="n">
        <v>1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HYPERLINK("http://catalog.hathitrust.org/Record/010104566","HathiTrust Record")</f>
        <v/>
      </c>
      <c r="AU2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V21">
        <f>HYPERLINK("http://www.worldcat.org/oclc/476481","WorldCat Record")</f>
        <v/>
      </c>
      <c r="AW21" t="inlineStr">
        <is>
          <t>1494092:eng</t>
        </is>
      </c>
      <c r="AX21" t="inlineStr">
        <is>
          <t>476481</t>
        </is>
      </c>
      <c r="AY21" t="inlineStr">
        <is>
          <t>991000993469702656</t>
        </is>
      </c>
      <c r="AZ21" t="inlineStr">
        <is>
          <t>991000993469702656</t>
        </is>
      </c>
      <c r="BA21" t="inlineStr">
        <is>
          <t>2262230990002656</t>
        </is>
      </c>
      <c r="BB21" t="inlineStr">
        <is>
          <t>BOOK</t>
        </is>
      </c>
      <c r="BE21" t="inlineStr">
        <is>
          <t>30001000226987</t>
        </is>
      </c>
      <c r="BF21" t="inlineStr">
        <is>
          <t>893267952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QW 4 L334c 1984</t>
        </is>
      </c>
      <c r="E22" t="inlineStr">
        <is>
          <t>0                      QW 0004000L  334c        1984</t>
        </is>
      </c>
      <c r="F22" t="inlineStr">
        <is>
          <t>Clinical microbiology and infection control / Elaine Larson.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Larson, Elaine.</t>
        </is>
      </c>
      <c r="N22" t="inlineStr">
        <is>
          <t>Boston : Blackwell Scientific Publications ; St. Louis, Mo. : Distributors, USA, Blackwell Mosby, c1984.</t>
        </is>
      </c>
      <c r="O22" t="inlineStr">
        <is>
          <t>1984</t>
        </is>
      </c>
      <c r="Q22" t="inlineStr">
        <is>
          <t>eng</t>
        </is>
      </c>
      <c r="R22" t="inlineStr">
        <is>
          <t>xxu</t>
        </is>
      </c>
      <c r="T22" t="inlineStr">
        <is>
          <t xml:space="preserve">QW </t>
        </is>
      </c>
      <c r="U22" t="n">
        <v>4</v>
      </c>
      <c r="V22" t="n">
        <v>4</v>
      </c>
      <c r="W22" t="inlineStr">
        <is>
          <t>2001-07-02</t>
        </is>
      </c>
      <c r="X22" t="inlineStr">
        <is>
          <t>2001-07-02</t>
        </is>
      </c>
      <c r="Y22" t="inlineStr">
        <is>
          <t>1988-02-04</t>
        </is>
      </c>
      <c r="Z22" t="inlineStr">
        <is>
          <t>1988-02-04</t>
        </is>
      </c>
      <c r="AA22" t="n">
        <v>150</v>
      </c>
      <c r="AB22" t="n">
        <v>111</v>
      </c>
      <c r="AC22" t="n">
        <v>117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V22">
        <f>HYPERLINK("http://www.worldcat.org/oclc/9893819","WorldCat Record")</f>
        <v/>
      </c>
      <c r="AW22" t="inlineStr">
        <is>
          <t>43453400:eng</t>
        </is>
      </c>
      <c r="AX22" t="inlineStr">
        <is>
          <t>9893819</t>
        </is>
      </c>
      <c r="AY22" t="inlineStr">
        <is>
          <t>991000993439702656</t>
        </is>
      </c>
      <c r="AZ22" t="inlineStr">
        <is>
          <t>991000993439702656</t>
        </is>
      </c>
      <c r="BA22" t="inlineStr">
        <is>
          <t>2255263860002656</t>
        </is>
      </c>
      <c r="BB22" t="inlineStr">
        <is>
          <t>BOOK</t>
        </is>
      </c>
      <c r="BD22" t="inlineStr">
        <is>
          <t>9780865420113</t>
        </is>
      </c>
      <c r="BE22" t="inlineStr">
        <is>
          <t>30001000226979</t>
        </is>
      </c>
      <c r="BF22" t="inlineStr">
        <is>
          <t>893284258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QW 4 M294 1999</t>
        </is>
      </c>
      <c r="E23" t="inlineStr">
        <is>
          <t>0                      QW 0004000M  294         1999</t>
        </is>
      </c>
      <c r="F23" t="inlineStr">
        <is>
          <t>Manual of clinical microbiology / editor in chief, Patrick R. Murray ; editors, Ellen Jo Baron ... [et al.].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4</t>
        </is>
      </c>
      <c r="N23" t="inlineStr">
        <is>
          <t>Washington, D.C. : ASM Press, c1999.</t>
        </is>
      </c>
      <c r="O23" t="inlineStr">
        <is>
          <t>1999</t>
        </is>
      </c>
      <c r="P23" t="inlineStr">
        <is>
          <t>7th ed.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QW </t>
        </is>
      </c>
      <c r="U23" t="n">
        <v>21</v>
      </c>
      <c r="V23" t="n">
        <v>21</v>
      </c>
      <c r="W23" t="inlineStr">
        <is>
          <t>2003-04-22</t>
        </is>
      </c>
      <c r="X23" t="inlineStr">
        <is>
          <t>2003-04-22</t>
        </is>
      </c>
      <c r="Y23" t="inlineStr">
        <is>
          <t>2000-01-21</t>
        </is>
      </c>
      <c r="Z23" t="inlineStr">
        <is>
          <t>2000-01-21</t>
        </is>
      </c>
      <c r="AA23" t="n">
        <v>507</v>
      </c>
      <c r="AB23" t="n">
        <v>397</v>
      </c>
      <c r="AC23" t="n">
        <v>1260</v>
      </c>
      <c r="AD23" t="n">
        <v>1</v>
      </c>
      <c r="AE23" t="n">
        <v>16</v>
      </c>
      <c r="AF23" t="n">
        <v>10</v>
      </c>
      <c r="AG23" t="n">
        <v>42</v>
      </c>
      <c r="AH23" t="n">
        <v>5</v>
      </c>
      <c r="AI23" t="n">
        <v>16</v>
      </c>
      <c r="AJ23" t="n">
        <v>3</v>
      </c>
      <c r="AK23" t="n">
        <v>8</v>
      </c>
      <c r="AL23" t="n">
        <v>5</v>
      </c>
      <c r="AM23" t="n">
        <v>13</v>
      </c>
      <c r="AN23" t="n">
        <v>0</v>
      </c>
      <c r="AO23" t="n">
        <v>13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HYPERLINK("http://catalog.hathitrust.org/Record/003332488","HathiTrust Record")</f>
        <v/>
      </c>
      <c r="AU2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V23">
        <f>HYPERLINK("http://www.worldcat.org/oclc/39914150","WorldCat Record")</f>
        <v/>
      </c>
      <c r="AW23" t="inlineStr">
        <is>
          <t>3943618949:eng</t>
        </is>
      </c>
      <c r="AX23" t="inlineStr">
        <is>
          <t>39914150</t>
        </is>
      </c>
      <c r="AY23" t="inlineStr">
        <is>
          <t>991001406009702656</t>
        </is>
      </c>
      <c r="AZ23" t="inlineStr">
        <is>
          <t>991001406009702656</t>
        </is>
      </c>
      <c r="BA23" t="inlineStr">
        <is>
          <t>2262802550002656</t>
        </is>
      </c>
      <c r="BB23" t="inlineStr">
        <is>
          <t>BOOK</t>
        </is>
      </c>
      <c r="BD23" t="inlineStr">
        <is>
          <t>9781555811266</t>
        </is>
      </c>
      <c r="BE23" t="inlineStr">
        <is>
          <t>30001003820133</t>
        </is>
      </c>
      <c r="BF23" t="inlineStr">
        <is>
          <t>893736546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QW4 M294 2003 V.1</t>
        </is>
      </c>
      <c r="E24" t="inlineStr">
        <is>
          <t>0                      QW 0004000M  294         2003                                        V.1</t>
        </is>
      </c>
      <c r="F24" t="inlineStr">
        <is>
          <t>Manual of clinical microbiology / editor in chief, Patrick R. Murray ; editors, Ellen Jo Baron ... [et al.].</t>
        </is>
      </c>
      <c r="G24" t="inlineStr">
        <is>
          <t>V.1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Washington, D.C. : ASM Press, c2003.</t>
        </is>
      </c>
      <c r="O24" t="inlineStr">
        <is>
          <t>2003</t>
        </is>
      </c>
      <c r="P24" t="inlineStr">
        <is>
          <t>8th ed.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QW </t>
        </is>
      </c>
      <c r="U24" t="n">
        <v>7</v>
      </c>
      <c r="V24" t="n">
        <v>8</v>
      </c>
      <c r="W24" t="inlineStr">
        <is>
          <t>2005-12-30</t>
        </is>
      </c>
      <c r="X24" t="inlineStr">
        <is>
          <t>2005-12-30</t>
        </is>
      </c>
      <c r="Y24" t="inlineStr">
        <is>
          <t>2003-06-30</t>
        </is>
      </c>
      <c r="Z24" t="inlineStr">
        <is>
          <t>2003-06-30</t>
        </is>
      </c>
      <c r="AA24" t="n">
        <v>444</v>
      </c>
      <c r="AB24" t="n">
        <v>340</v>
      </c>
      <c r="AC24" t="n">
        <v>343</v>
      </c>
      <c r="AD24" t="n">
        <v>2</v>
      </c>
      <c r="AE24" t="n">
        <v>2</v>
      </c>
      <c r="AF24" t="n">
        <v>11</v>
      </c>
      <c r="AG24" t="n">
        <v>11</v>
      </c>
      <c r="AH24" t="n">
        <v>3</v>
      </c>
      <c r="AI24" t="n">
        <v>3</v>
      </c>
      <c r="AJ24" t="n">
        <v>4</v>
      </c>
      <c r="AK24" t="n">
        <v>4</v>
      </c>
      <c r="AL24" t="n">
        <v>6</v>
      </c>
      <c r="AM24" t="n">
        <v>6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HYPERLINK("http://catalog.hathitrust.org/Record/004315295","HathiTrust Record")</f>
        <v/>
      </c>
      <c r="AU2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4">
        <f>HYPERLINK("http://www.worldcat.org/oclc/50035668","WorldCat Record")</f>
        <v/>
      </c>
      <c r="AW24" t="inlineStr">
        <is>
          <t>10568098777:eng</t>
        </is>
      </c>
      <c r="AX24" t="inlineStr">
        <is>
          <t>50035668</t>
        </is>
      </c>
      <c r="AY24" t="inlineStr">
        <is>
          <t>991000352339702656</t>
        </is>
      </c>
      <c r="AZ24" t="inlineStr">
        <is>
          <t>991000352339702656</t>
        </is>
      </c>
      <c r="BA24" t="inlineStr">
        <is>
          <t>2262326390002656</t>
        </is>
      </c>
      <c r="BB24" t="inlineStr">
        <is>
          <t>BOOK</t>
        </is>
      </c>
      <c r="BD24" t="inlineStr">
        <is>
          <t>9781555812553</t>
        </is>
      </c>
      <c r="BE24" t="inlineStr">
        <is>
          <t>30001004505030</t>
        </is>
      </c>
      <c r="BF24" t="inlineStr">
        <is>
          <t>893537105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QW4 M294 2003 V.1</t>
        </is>
      </c>
      <c r="E25" t="inlineStr">
        <is>
          <t>0                      QW 0004000M  294         2003                                        V.1</t>
        </is>
      </c>
      <c r="F25" t="inlineStr">
        <is>
          <t>Manual of clinical microbiology / editor in chief, Patrick R. Murray ; editors, Ellen Jo Baron ... [et al.].</t>
        </is>
      </c>
      <c r="G25" t="inlineStr">
        <is>
          <t>V.2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Washington, D.C. : ASM Press, c2003.</t>
        </is>
      </c>
      <c r="O25" t="inlineStr">
        <is>
          <t>2003</t>
        </is>
      </c>
      <c r="P25" t="inlineStr">
        <is>
          <t>8th ed.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QW </t>
        </is>
      </c>
      <c r="U25" t="n">
        <v>1</v>
      </c>
      <c r="V25" t="n">
        <v>8</v>
      </c>
      <c r="W25" t="inlineStr">
        <is>
          <t>2003-07-09</t>
        </is>
      </c>
      <c r="X25" t="inlineStr">
        <is>
          <t>2005-12-30</t>
        </is>
      </c>
      <c r="Y25" t="inlineStr">
        <is>
          <t>2003-06-30</t>
        </is>
      </c>
      <c r="Z25" t="inlineStr">
        <is>
          <t>2003-06-30</t>
        </is>
      </c>
      <c r="AA25" t="n">
        <v>444</v>
      </c>
      <c r="AB25" t="n">
        <v>340</v>
      </c>
      <c r="AC25" t="n">
        <v>343</v>
      </c>
      <c r="AD25" t="n">
        <v>2</v>
      </c>
      <c r="AE25" t="n">
        <v>2</v>
      </c>
      <c r="AF25" t="n">
        <v>11</v>
      </c>
      <c r="AG25" t="n">
        <v>11</v>
      </c>
      <c r="AH25" t="n">
        <v>3</v>
      </c>
      <c r="AI25" t="n">
        <v>3</v>
      </c>
      <c r="AJ25" t="n">
        <v>4</v>
      </c>
      <c r="AK25" t="n">
        <v>4</v>
      </c>
      <c r="AL25" t="n">
        <v>6</v>
      </c>
      <c r="AM25" t="n">
        <v>6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HYPERLINK("http://catalog.hathitrust.org/Record/004315295","HathiTrust Record")</f>
        <v/>
      </c>
      <c r="AU2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5">
        <f>HYPERLINK("http://www.worldcat.org/oclc/50035668","WorldCat Record")</f>
        <v/>
      </c>
      <c r="AW25" t="inlineStr">
        <is>
          <t>10568098777:eng</t>
        </is>
      </c>
      <c r="AX25" t="inlineStr">
        <is>
          <t>50035668</t>
        </is>
      </c>
      <c r="AY25" t="inlineStr">
        <is>
          <t>991000352339702656</t>
        </is>
      </c>
      <c r="AZ25" t="inlineStr">
        <is>
          <t>991000352339702656</t>
        </is>
      </c>
      <c r="BA25" t="inlineStr">
        <is>
          <t>2262326390002656</t>
        </is>
      </c>
      <c r="BB25" t="inlineStr">
        <is>
          <t>BOOK</t>
        </is>
      </c>
      <c r="BD25" t="inlineStr">
        <is>
          <t>9781555812553</t>
        </is>
      </c>
      <c r="BE25" t="inlineStr">
        <is>
          <t>30001004505022</t>
        </is>
      </c>
      <c r="BF25" t="inlineStr">
        <is>
          <t>893558784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QW 4 M294 2007</t>
        </is>
      </c>
      <c r="E26" t="inlineStr">
        <is>
          <t>0                      QW 0004000M  294         2007</t>
        </is>
      </c>
      <c r="F26" t="inlineStr">
        <is>
          <t>Manual of clinical microbiology / editor in chief, Patrick R. Murray ; editors, Ellen Jo Baron ... [et al.].</t>
        </is>
      </c>
      <c r="G26" t="inlineStr">
        <is>
          <t>V.2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Washington, D.C. : ASM Press, c2007.</t>
        </is>
      </c>
      <c r="O26" t="inlineStr">
        <is>
          <t>2007</t>
        </is>
      </c>
      <c r="P26" t="inlineStr">
        <is>
          <t>9th ed.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QW </t>
        </is>
      </c>
      <c r="U26" t="n">
        <v>8</v>
      </c>
      <c r="V26" t="n">
        <v>17</v>
      </c>
      <c r="W26" t="inlineStr">
        <is>
          <t>2010-08-10</t>
        </is>
      </c>
      <c r="X26" t="inlineStr">
        <is>
          <t>2010-08-10</t>
        </is>
      </c>
      <c r="Y26" t="inlineStr">
        <is>
          <t>2007-09-17</t>
        </is>
      </c>
      <c r="Z26" t="inlineStr">
        <is>
          <t>2007-09-17</t>
        </is>
      </c>
      <c r="AA26" t="n">
        <v>447</v>
      </c>
      <c r="AB26" t="n">
        <v>326</v>
      </c>
      <c r="AC26" t="n">
        <v>326</v>
      </c>
      <c r="AD26" t="n">
        <v>3</v>
      </c>
      <c r="AE26" t="n">
        <v>3</v>
      </c>
      <c r="AF26" t="n">
        <v>12</v>
      </c>
      <c r="AG26" t="n">
        <v>12</v>
      </c>
      <c r="AH26" t="n">
        <v>2</v>
      </c>
      <c r="AI26" t="n">
        <v>2</v>
      </c>
      <c r="AJ26" t="n">
        <v>5</v>
      </c>
      <c r="AK26" t="n">
        <v>5</v>
      </c>
      <c r="AL26" t="n">
        <v>6</v>
      </c>
      <c r="AM26" t="n">
        <v>6</v>
      </c>
      <c r="AN26" t="n">
        <v>2</v>
      </c>
      <c r="AO26" t="n">
        <v>2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6">
        <f>HYPERLINK("http://www.worldcat.org/oclc/63195972","WorldCat Record")</f>
        <v/>
      </c>
      <c r="AW26" t="inlineStr">
        <is>
          <t>5616074190:eng</t>
        </is>
      </c>
      <c r="AX26" t="inlineStr">
        <is>
          <t>63195972</t>
        </is>
      </c>
      <c r="AY26" t="inlineStr">
        <is>
          <t>991000648889702656</t>
        </is>
      </c>
      <c r="AZ26" t="inlineStr">
        <is>
          <t>991000648889702656</t>
        </is>
      </c>
      <c r="BA26" t="inlineStr">
        <is>
          <t>2266801150002656</t>
        </is>
      </c>
      <c r="BB26" t="inlineStr">
        <is>
          <t>BOOK</t>
        </is>
      </c>
      <c r="BD26" t="inlineStr">
        <is>
          <t>9781555813710</t>
        </is>
      </c>
      <c r="BE26" t="inlineStr">
        <is>
          <t>30001005230372</t>
        </is>
      </c>
      <c r="BF26" t="inlineStr">
        <is>
          <t>893277855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QW 4 M294 2007</t>
        </is>
      </c>
      <c r="E27" t="inlineStr">
        <is>
          <t>0                      QW 0004000M  294         2007</t>
        </is>
      </c>
      <c r="F27" t="inlineStr">
        <is>
          <t>Manual of clinical microbiology / editor in chief, Patrick R. Murray ; editors, Ellen Jo Baron ... [et al.].</t>
        </is>
      </c>
      <c r="G27" t="inlineStr">
        <is>
          <t>V.1</t>
        </is>
      </c>
      <c r="H27" t="inlineStr">
        <is>
          <t>Yes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Washington, D.C. : ASM Press, c2007.</t>
        </is>
      </c>
      <c r="O27" t="inlineStr">
        <is>
          <t>2007</t>
        </is>
      </c>
      <c r="P27" t="inlineStr">
        <is>
          <t>9th ed.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QW </t>
        </is>
      </c>
      <c r="U27" t="n">
        <v>9</v>
      </c>
      <c r="V27" t="n">
        <v>17</v>
      </c>
      <c r="W27" t="inlineStr">
        <is>
          <t>2010-08-10</t>
        </is>
      </c>
      <c r="X27" t="inlineStr">
        <is>
          <t>2010-08-10</t>
        </is>
      </c>
      <c r="Y27" t="inlineStr">
        <is>
          <t>2007-09-17</t>
        </is>
      </c>
      <c r="Z27" t="inlineStr">
        <is>
          <t>2007-09-17</t>
        </is>
      </c>
      <c r="AA27" t="n">
        <v>447</v>
      </c>
      <c r="AB27" t="n">
        <v>326</v>
      </c>
      <c r="AC27" t="n">
        <v>326</v>
      </c>
      <c r="AD27" t="n">
        <v>3</v>
      </c>
      <c r="AE27" t="n">
        <v>3</v>
      </c>
      <c r="AF27" t="n">
        <v>12</v>
      </c>
      <c r="AG27" t="n">
        <v>12</v>
      </c>
      <c r="AH27" t="n">
        <v>2</v>
      </c>
      <c r="AI27" t="n">
        <v>2</v>
      </c>
      <c r="AJ27" t="n">
        <v>5</v>
      </c>
      <c r="AK27" t="n">
        <v>5</v>
      </c>
      <c r="AL27" t="n">
        <v>6</v>
      </c>
      <c r="AM27" t="n">
        <v>6</v>
      </c>
      <c r="AN27" t="n">
        <v>2</v>
      </c>
      <c r="AO27" t="n">
        <v>2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7">
        <f>HYPERLINK("http://www.worldcat.org/oclc/63195972","WorldCat Record")</f>
        <v/>
      </c>
      <c r="AW27" t="inlineStr">
        <is>
          <t>5616074190:eng</t>
        </is>
      </c>
      <c r="AX27" t="inlineStr">
        <is>
          <t>63195972</t>
        </is>
      </c>
      <c r="AY27" t="inlineStr">
        <is>
          <t>991000648889702656</t>
        </is>
      </c>
      <c r="AZ27" t="inlineStr">
        <is>
          <t>991000648889702656</t>
        </is>
      </c>
      <c r="BA27" t="inlineStr">
        <is>
          <t>2266801150002656</t>
        </is>
      </c>
      <c r="BB27" t="inlineStr">
        <is>
          <t>BOOK</t>
        </is>
      </c>
      <c r="BD27" t="inlineStr">
        <is>
          <t>9781555813710</t>
        </is>
      </c>
      <c r="BE27" t="inlineStr">
        <is>
          <t>30001005230430</t>
        </is>
      </c>
      <c r="BF27" t="inlineStr">
        <is>
          <t>893283286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QW 4 M4857 1999</t>
        </is>
      </c>
      <c r="E28" t="inlineStr">
        <is>
          <t>0                      QW 0004000M  4857        1999</t>
        </is>
      </c>
      <c r="F28" t="inlineStr">
        <is>
          <t>Medical importance of the normal microflora / edited by Gerald W. Tannock.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N28" t="inlineStr">
        <is>
          <t>Dordrecht ; Boston : Kluwer, c1999.</t>
        </is>
      </c>
      <c r="O28" t="inlineStr">
        <is>
          <t>1999</t>
        </is>
      </c>
      <c r="Q28" t="inlineStr">
        <is>
          <t>eng</t>
        </is>
      </c>
      <c r="R28" t="inlineStr">
        <is>
          <t xml:space="preserve">ne </t>
        </is>
      </c>
      <c r="T28" t="inlineStr">
        <is>
          <t xml:space="preserve">QW </t>
        </is>
      </c>
      <c r="U28" t="n">
        <v>5</v>
      </c>
      <c r="V28" t="n">
        <v>5</v>
      </c>
      <c r="W28" t="inlineStr">
        <is>
          <t>2008-04-19</t>
        </is>
      </c>
      <c r="X28" t="inlineStr">
        <is>
          <t>2008-04-19</t>
        </is>
      </c>
      <c r="Y28" t="inlineStr">
        <is>
          <t>2000-07-20</t>
        </is>
      </c>
      <c r="Z28" t="inlineStr">
        <is>
          <t>2000-07-20</t>
        </is>
      </c>
      <c r="AA28" t="n">
        <v>150</v>
      </c>
      <c r="AB28" t="n">
        <v>97</v>
      </c>
      <c r="AC28" t="n">
        <v>127</v>
      </c>
      <c r="AD28" t="n">
        <v>1</v>
      </c>
      <c r="AE28" t="n">
        <v>1</v>
      </c>
      <c r="AF28" t="n">
        <v>2</v>
      </c>
      <c r="AG28" t="n">
        <v>4</v>
      </c>
      <c r="AH28" t="n">
        <v>0</v>
      </c>
      <c r="AI28" t="n">
        <v>1</v>
      </c>
      <c r="AJ28" t="n">
        <v>1</v>
      </c>
      <c r="AK28" t="n">
        <v>1</v>
      </c>
      <c r="AL28" t="n">
        <v>2</v>
      </c>
      <c r="AM28" t="n">
        <v>4</v>
      </c>
      <c r="AN28" t="n">
        <v>0</v>
      </c>
      <c r="AO28" t="n">
        <v>0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V28">
        <f>HYPERLINK("http://www.worldcat.org/oclc/41278395","WorldCat Record")</f>
        <v/>
      </c>
      <c r="AW28" t="inlineStr">
        <is>
          <t>14450406:eng</t>
        </is>
      </c>
      <c r="AX28" t="inlineStr">
        <is>
          <t>41278395</t>
        </is>
      </c>
      <c r="AY28" t="inlineStr">
        <is>
          <t>991000277369702656</t>
        </is>
      </c>
      <c r="AZ28" t="inlineStr">
        <is>
          <t>991000277369702656</t>
        </is>
      </c>
      <c r="BA28" t="inlineStr">
        <is>
          <t>2267731800002656</t>
        </is>
      </c>
      <c r="BB28" t="inlineStr">
        <is>
          <t>BOOK</t>
        </is>
      </c>
      <c r="BD28" t="inlineStr">
        <is>
          <t>9780412793905</t>
        </is>
      </c>
      <c r="BE28" t="inlineStr">
        <is>
          <t>30001003941947</t>
        </is>
      </c>
      <c r="BF28" t="inlineStr">
        <is>
          <t>893816897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QW 4 M486 1991</t>
        </is>
      </c>
      <c r="E29" t="inlineStr">
        <is>
          <t>0                      QW 0004000M  486         1991</t>
        </is>
      </c>
      <c r="F29" t="inlineStr">
        <is>
          <t>Medical microbiology / edited by Samuel Baron ; associate editor, Paula M. Jennings.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Churchill Livingstone, c1991.</t>
        </is>
      </c>
      <c r="O29" t="inlineStr">
        <is>
          <t>1991</t>
        </is>
      </c>
      <c r="P29" t="inlineStr">
        <is>
          <t>3rd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QW </t>
        </is>
      </c>
      <c r="U29" t="n">
        <v>38</v>
      </c>
      <c r="V29" t="n">
        <v>38</v>
      </c>
      <c r="W29" t="inlineStr">
        <is>
          <t>2008-04-20</t>
        </is>
      </c>
      <c r="X29" t="inlineStr">
        <is>
          <t>2008-04-20</t>
        </is>
      </c>
      <c r="Y29" t="inlineStr">
        <is>
          <t>1991-04-23</t>
        </is>
      </c>
      <c r="Z29" t="inlineStr">
        <is>
          <t>1991-04-23</t>
        </is>
      </c>
      <c r="AA29" t="n">
        <v>211</v>
      </c>
      <c r="AB29" t="n">
        <v>145</v>
      </c>
      <c r="AC29" t="n">
        <v>400</v>
      </c>
      <c r="AD29" t="n">
        <v>2</v>
      </c>
      <c r="AE29" t="n">
        <v>3</v>
      </c>
      <c r="AF29" t="n">
        <v>1</v>
      </c>
      <c r="AG29" t="n">
        <v>12</v>
      </c>
      <c r="AH29" t="n">
        <v>0</v>
      </c>
      <c r="AI29" t="n">
        <v>5</v>
      </c>
      <c r="AJ29" t="n">
        <v>0</v>
      </c>
      <c r="AK29" t="n">
        <v>1</v>
      </c>
      <c r="AL29" t="n">
        <v>0</v>
      </c>
      <c r="AM29" t="n">
        <v>8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HYPERLINK("http://catalog.hathitrust.org/Record/002453595","HathiTrust Record")</f>
        <v/>
      </c>
      <c r="AU2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V29">
        <f>HYPERLINK("http://www.worldcat.org/oclc/23216617","WorldCat Record")</f>
        <v/>
      </c>
      <c r="AW29" t="inlineStr">
        <is>
          <t>3855276302:eng</t>
        </is>
      </c>
      <c r="AX29" t="inlineStr">
        <is>
          <t>23216617</t>
        </is>
      </c>
      <c r="AY29" t="inlineStr">
        <is>
          <t>991000827899702656</t>
        </is>
      </c>
      <c r="AZ29" t="inlineStr">
        <is>
          <t>991000827899702656</t>
        </is>
      </c>
      <c r="BA29" t="inlineStr">
        <is>
          <t>2261306770002656</t>
        </is>
      </c>
      <c r="BB29" t="inlineStr">
        <is>
          <t>BOOK</t>
        </is>
      </c>
      <c r="BD29" t="inlineStr">
        <is>
          <t>9780443086717</t>
        </is>
      </c>
      <c r="BE29" t="inlineStr">
        <is>
          <t>30001002089797</t>
        </is>
      </c>
      <c r="BF29" t="inlineStr">
        <is>
          <t>893642705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QW 4 M626 1990</t>
        </is>
      </c>
      <c r="E30" t="inlineStr">
        <is>
          <t>0                      QW 0004000M  626         1990</t>
        </is>
      </c>
      <c r="F30" t="inlineStr">
        <is>
          <t>Microbiology / Bernard D. Davis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Philadelphia : Lippincott, c1990.</t>
        </is>
      </c>
      <c r="O30" t="inlineStr">
        <is>
          <t>1990</t>
        </is>
      </c>
      <c r="P30" t="inlineStr">
        <is>
          <t>4th ed.</t>
        </is>
      </c>
      <c r="Q30" t="inlineStr">
        <is>
          <t>eng</t>
        </is>
      </c>
      <c r="R30" t="inlineStr">
        <is>
          <t>xxu</t>
        </is>
      </c>
      <c r="T30" t="inlineStr">
        <is>
          <t xml:space="preserve">QW </t>
        </is>
      </c>
      <c r="U30" t="n">
        <v>48</v>
      </c>
      <c r="V30" t="n">
        <v>48</v>
      </c>
      <c r="W30" t="inlineStr">
        <is>
          <t>1998-02-22</t>
        </is>
      </c>
      <c r="X30" t="inlineStr">
        <is>
          <t>1998-02-22</t>
        </is>
      </c>
      <c r="Y30" t="inlineStr">
        <is>
          <t>1990-01-23</t>
        </is>
      </c>
      <c r="Z30" t="inlineStr">
        <is>
          <t>1990-01-23</t>
        </is>
      </c>
      <c r="AA30" t="n">
        <v>443</v>
      </c>
      <c r="AB30" t="n">
        <v>284</v>
      </c>
      <c r="AC30" t="n">
        <v>293</v>
      </c>
      <c r="AD30" t="n">
        <v>3</v>
      </c>
      <c r="AE30" t="n">
        <v>3</v>
      </c>
      <c r="AF30" t="n">
        <v>7</v>
      </c>
      <c r="AG30" t="n">
        <v>7</v>
      </c>
      <c r="AH30" t="n">
        <v>3</v>
      </c>
      <c r="AI30" t="n">
        <v>3</v>
      </c>
      <c r="AJ30" t="n">
        <v>1</v>
      </c>
      <c r="AK30" t="n">
        <v>1</v>
      </c>
      <c r="AL30" t="n">
        <v>3</v>
      </c>
      <c r="AM30" t="n">
        <v>3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HYPERLINK("http://catalog.hathitrust.org/Record/001815494","HathiTrust Record")</f>
        <v/>
      </c>
      <c r="AU3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V30">
        <f>HYPERLINK("http://www.worldcat.org/oclc/19324734","WorldCat Record")</f>
        <v/>
      </c>
      <c r="AW30" t="inlineStr">
        <is>
          <t>3901014369:eng</t>
        </is>
      </c>
      <c r="AX30" t="inlineStr">
        <is>
          <t>19324734</t>
        </is>
      </c>
      <c r="AY30" t="inlineStr">
        <is>
          <t>991001386789702656</t>
        </is>
      </c>
      <c r="AZ30" t="inlineStr">
        <is>
          <t>991001386789702656</t>
        </is>
      </c>
      <c r="BA30" t="inlineStr">
        <is>
          <t>2268065860002656</t>
        </is>
      </c>
      <c r="BB30" t="inlineStr">
        <is>
          <t>BOOK</t>
        </is>
      </c>
      <c r="BD30" t="inlineStr">
        <is>
          <t>9780397506897</t>
        </is>
      </c>
      <c r="BE30" t="inlineStr">
        <is>
          <t>30001001799933</t>
        </is>
      </c>
      <c r="BF30" t="inlineStr">
        <is>
          <t>893727527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QW 4 M6265 1986</t>
        </is>
      </c>
      <c r="E31" t="inlineStr">
        <is>
          <t>0                      QW 0004000M  6265        1986</t>
        </is>
      </c>
      <c r="F31" t="inlineStr">
        <is>
          <t>Microbiology - 1986 / edited by Loretta Leive, et. al.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Washington : American Society for Microbiology, c1986</t>
        </is>
      </c>
      <c r="O31" t="inlineStr">
        <is>
          <t>1986</t>
        </is>
      </c>
      <c r="Q31" t="inlineStr">
        <is>
          <t>eng</t>
        </is>
      </c>
      <c r="R31" t="inlineStr">
        <is>
          <t>xxu</t>
        </is>
      </c>
      <c r="T31" t="inlineStr">
        <is>
          <t xml:space="preserve">QW </t>
        </is>
      </c>
      <c r="U31" t="n">
        <v>4</v>
      </c>
      <c r="V31" t="n">
        <v>4</v>
      </c>
      <c r="W31" t="inlineStr">
        <is>
          <t>1993-09-09</t>
        </is>
      </c>
      <c r="X31" t="inlineStr">
        <is>
          <t>1993-09-09</t>
        </is>
      </c>
      <c r="Y31" t="inlineStr">
        <is>
          <t>1988-02-04</t>
        </is>
      </c>
      <c r="Z31" t="inlineStr">
        <is>
          <t>1988-02-04</t>
        </is>
      </c>
      <c r="AA31" t="n">
        <v>26</v>
      </c>
      <c r="AB31" t="n">
        <v>21</v>
      </c>
      <c r="AC31" t="n">
        <v>21</v>
      </c>
      <c r="AD31" t="n">
        <v>1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V31">
        <f>HYPERLINK("http://www.worldcat.org/oclc/13842171","WorldCat Record")</f>
        <v/>
      </c>
      <c r="AW31" t="inlineStr">
        <is>
          <t>3943351778:eng</t>
        </is>
      </c>
      <c r="AX31" t="inlineStr">
        <is>
          <t>13842171</t>
        </is>
      </c>
      <c r="AY31" t="inlineStr">
        <is>
          <t>991000993399702656</t>
        </is>
      </c>
      <c r="AZ31" t="inlineStr">
        <is>
          <t>991000993399702656</t>
        </is>
      </c>
      <c r="BA31" t="inlineStr">
        <is>
          <t>2261391680002656</t>
        </is>
      </c>
      <c r="BB31" t="inlineStr">
        <is>
          <t>BOOK</t>
        </is>
      </c>
      <c r="BE31" t="inlineStr">
        <is>
          <t>30001000226953</t>
        </is>
      </c>
      <c r="BF31" t="inlineStr">
        <is>
          <t>893148795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QW 4 M695c 1980</t>
        </is>
      </c>
      <c r="E32" t="inlineStr">
        <is>
          <t>0                      QW 0004000M  695c        1980</t>
        </is>
      </c>
      <c r="F32" t="inlineStr">
        <is>
          <t>Clinical microbiology / Hugh L. Moffet.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Moffet, Hugh L., 1932-</t>
        </is>
      </c>
      <c r="N32" t="inlineStr">
        <is>
          <t>Philadelphia : Lippincott, c1980.</t>
        </is>
      </c>
      <c r="O32" t="inlineStr">
        <is>
          <t>1980</t>
        </is>
      </c>
      <c r="P32" t="inlineStr">
        <is>
          <t>2nd ed.</t>
        </is>
      </c>
      <c r="Q32" t="inlineStr">
        <is>
          <t>eng</t>
        </is>
      </c>
      <c r="R32" t="inlineStr">
        <is>
          <t>xxu</t>
        </is>
      </c>
      <c r="T32" t="inlineStr">
        <is>
          <t xml:space="preserve">QW </t>
        </is>
      </c>
      <c r="U32" t="n">
        <v>5</v>
      </c>
      <c r="V32" t="n">
        <v>5</v>
      </c>
      <c r="W32" t="inlineStr">
        <is>
          <t>1990-06-18</t>
        </is>
      </c>
      <c r="X32" t="inlineStr">
        <is>
          <t>1990-06-18</t>
        </is>
      </c>
      <c r="Y32" t="inlineStr">
        <is>
          <t>1988-02-04</t>
        </is>
      </c>
      <c r="Z32" t="inlineStr">
        <is>
          <t>1988-02-04</t>
        </is>
      </c>
      <c r="AA32" t="n">
        <v>162</v>
      </c>
      <c r="AB32" t="n">
        <v>130</v>
      </c>
      <c r="AC32" t="n">
        <v>221</v>
      </c>
      <c r="AD32" t="n">
        <v>1</v>
      </c>
      <c r="AE32" t="n">
        <v>1</v>
      </c>
      <c r="AF32" t="n">
        <v>2</v>
      </c>
      <c r="AG32" t="n">
        <v>5</v>
      </c>
      <c r="AH32" t="n">
        <v>1</v>
      </c>
      <c r="AI32" t="n">
        <v>3</v>
      </c>
      <c r="AJ32" t="n">
        <v>0</v>
      </c>
      <c r="AK32" t="n">
        <v>0</v>
      </c>
      <c r="AL32" t="n">
        <v>1</v>
      </c>
      <c r="AM32" t="n">
        <v>2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V32">
        <f>HYPERLINK("http://www.worldcat.org/oclc/5497327","WorldCat Record")</f>
        <v/>
      </c>
      <c r="AW32" t="inlineStr">
        <is>
          <t>1985274:eng</t>
        </is>
      </c>
      <c r="AX32" t="inlineStr">
        <is>
          <t>5497327</t>
        </is>
      </c>
      <c r="AY32" t="inlineStr">
        <is>
          <t>991000993259702656</t>
        </is>
      </c>
      <c r="AZ32" t="inlineStr">
        <is>
          <t>991000993259702656</t>
        </is>
      </c>
      <c r="BA32" t="inlineStr">
        <is>
          <t>2271874070002656</t>
        </is>
      </c>
      <c r="BB32" t="inlineStr">
        <is>
          <t>BOOK</t>
        </is>
      </c>
      <c r="BD32" t="inlineStr">
        <is>
          <t>9780397504503</t>
        </is>
      </c>
      <c r="BE32" t="inlineStr">
        <is>
          <t>30001000226847</t>
        </is>
      </c>
      <c r="BF32" t="inlineStr">
        <is>
          <t>893552038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QW4 M7178 2002 V.1</t>
        </is>
      </c>
      <c r="E33" t="inlineStr">
        <is>
          <t>0                      QW 0004000M  7178        2002                                        V.1</t>
        </is>
      </c>
      <c r="F33" t="inlineStr">
        <is>
          <t>Molecular medical microbiology / edited by Max Sussman.</t>
        </is>
      </c>
      <c r="G33" t="inlineStr">
        <is>
          <t>V.3</t>
        </is>
      </c>
      <c r="H33" t="inlineStr">
        <is>
          <t>Yes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San Diego : Academic Press, c2002.</t>
        </is>
      </c>
      <c r="O33" t="inlineStr">
        <is>
          <t>2002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QW </t>
        </is>
      </c>
      <c r="U33" t="n">
        <v>3</v>
      </c>
      <c r="V33" t="n">
        <v>9</v>
      </c>
      <c r="W33" t="inlineStr">
        <is>
          <t>2005-12-30</t>
        </is>
      </c>
      <c r="X33" t="inlineStr">
        <is>
          <t>2005-12-30</t>
        </is>
      </c>
      <c r="Y33" t="inlineStr">
        <is>
          <t>2002-06-20</t>
        </is>
      </c>
      <c r="Z33" t="inlineStr">
        <is>
          <t>2002-06-20</t>
        </is>
      </c>
      <c r="AA33" t="n">
        <v>194</v>
      </c>
      <c r="AB33" t="n">
        <v>125</v>
      </c>
      <c r="AC33" t="n">
        <v>565</v>
      </c>
      <c r="AD33" t="n">
        <v>3</v>
      </c>
      <c r="AE33" t="n">
        <v>8</v>
      </c>
      <c r="AF33" t="n">
        <v>7</v>
      </c>
      <c r="AG33" t="n">
        <v>28</v>
      </c>
      <c r="AH33" t="n">
        <v>3</v>
      </c>
      <c r="AI33" t="n">
        <v>10</v>
      </c>
      <c r="AJ33" t="n">
        <v>1</v>
      </c>
      <c r="AK33" t="n">
        <v>6</v>
      </c>
      <c r="AL33" t="n">
        <v>2</v>
      </c>
      <c r="AM33" t="n">
        <v>7</v>
      </c>
      <c r="AN33" t="n">
        <v>2</v>
      </c>
      <c r="AO33" t="n">
        <v>7</v>
      </c>
      <c r="AP33" t="n">
        <v>0</v>
      </c>
      <c r="AQ33" t="n">
        <v>1</v>
      </c>
      <c r="AR33" t="inlineStr">
        <is>
          <t>No</t>
        </is>
      </c>
      <c r="AS33" t="inlineStr">
        <is>
          <t>Yes</t>
        </is>
      </c>
      <c r="AT33">
        <f>HYPERLINK("http://catalog.hathitrust.org/Record/004212879","HathiTrust Record")</f>
        <v/>
      </c>
      <c r="AU3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3">
        <f>HYPERLINK("http://www.worldcat.org/oclc/47675852","WorldCat Record")</f>
        <v/>
      </c>
      <c r="AW33" t="inlineStr">
        <is>
          <t>943533366:eng</t>
        </is>
      </c>
      <c r="AX33" t="inlineStr">
        <is>
          <t>47675852</t>
        </is>
      </c>
      <c r="AY33" t="inlineStr">
        <is>
          <t>991000316829702656</t>
        </is>
      </c>
      <c r="AZ33" t="inlineStr">
        <is>
          <t>991000316829702656</t>
        </is>
      </c>
      <c r="BA33" t="inlineStr">
        <is>
          <t>2255333360002656</t>
        </is>
      </c>
      <c r="BB33" t="inlineStr">
        <is>
          <t>BOOK</t>
        </is>
      </c>
      <c r="BD33" t="inlineStr">
        <is>
          <t>9780126775303</t>
        </is>
      </c>
      <c r="BE33" t="inlineStr">
        <is>
          <t>30001004239275</t>
        </is>
      </c>
      <c r="BF33" t="inlineStr">
        <is>
          <t>893264112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QW4 M7178 2002 V.1</t>
        </is>
      </c>
      <c r="E34" t="inlineStr">
        <is>
          <t>0                      QW 0004000M  7178        2002                                        V.1</t>
        </is>
      </c>
      <c r="F34" t="inlineStr">
        <is>
          <t>Molecular medical microbiology / edited by Max Sussman.</t>
        </is>
      </c>
      <c r="G34" t="inlineStr">
        <is>
          <t>V.1</t>
        </is>
      </c>
      <c r="H34" t="inlineStr">
        <is>
          <t>Yes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San Diego : Academic Press, c2002.</t>
        </is>
      </c>
      <c r="O34" t="inlineStr">
        <is>
          <t>2002</t>
        </is>
      </c>
      <c r="Q34" t="inlineStr">
        <is>
          <t>eng</t>
        </is>
      </c>
      <c r="R34" t="inlineStr">
        <is>
          <t>cau</t>
        </is>
      </c>
      <c r="T34" t="inlineStr">
        <is>
          <t xml:space="preserve">QW </t>
        </is>
      </c>
      <c r="U34" t="n">
        <v>6</v>
      </c>
      <c r="V34" t="n">
        <v>9</v>
      </c>
      <c r="W34" t="inlineStr">
        <is>
          <t>2002-07-31</t>
        </is>
      </c>
      <c r="X34" t="inlineStr">
        <is>
          <t>2005-12-30</t>
        </is>
      </c>
      <c r="Y34" t="inlineStr">
        <is>
          <t>2002-06-20</t>
        </is>
      </c>
      <c r="Z34" t="inlineStr">
        <is>
          <t>2002-06-20</t>
        </is>
      </c>
      <c r="AA34" t="n">
        <v>194</v>
      </c>
      <c r="AB34" t="n">
        <v>125</v>
      </c>
      <c r="AC34" t="n">
        <v>565</v>
      </c>
      <c r="AD34" t="n">
        <v>3</v>
      </c>
      <c r="AE34" t="n">
        <v>8</v>
      </c>
      <c r="AF34" t="n">
        <v>7</v>
      </c>
      <c r="AG34" t="n">
        <v>28</v>
      </c>
      <c r="AH34" t="n">
        <v>3</v>
      </c>
      <c r="AI34" t="n">
        <v>10</v>
      </c>
      <c r="AJ34" t="n">
        <v>1</v>
      </c>
      <c r="AK34" t="n">
        <v>6</v>
      </c>
      <c r="AL34" t="n">
        <v>2</v>
      </c>
      <c r="AM34" t="n">
        <v>7</v>
      </c>
      <c r="AN34" t="n">
        <v>2</v>
      </c>
      <c r="AO34" t="n">
        <v>7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HYPERLINK("http://catalog.hathitrust.org/Record/004212879","HathiTrust Record")</f>
        <v/>
      </c>
      <c r="AU3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4">
        <f>HYPERLINK("http://www.worldcat.org/oclc/47675852","WorldCat Record")</f>
        <v/>
      </c>
      <c r="AW34" t="inlineStr">
        <is>
          <t>943533366:eng</t>
        </is>
      </c>
      <c r="AX34" t="inlineStr">
        <is>
          <t>47675852</t>
        </is>
      </c>
      <c r="AY34" t="inlineStr">
        <is>
          <t>991000316829702656</t>
        </is>
      </c>
      <c r="AZ34" t="inlineStr">
        <is>
          <t>991000316829702656</t>
        </is>
      </c>
      <c r="BA34" t="inlineStr">
        <is>
          <t>2255333360002656</t>
        </is>
      </c>
      <c r="BB34" t="inlineStr">
        <is>
          <t>BOOK</t>
        </is>
      </c>
      <c r="BD34" t="inlineStr">
        <is>
          <t>9780126775303</t>
        </is>
      </c>
      <c r="BE34" t="inlineStr">
        <is>
          <t>30001004239291</t>
        </is>
      </c>
      <c r="BF34" t="inlineStr">
        <is>
          <t>893264114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QW4 M7178 2002 V.1</t>
        </is>
      </c>
      <c r="E35" t="inlineStr">
        <is>
          <t>0                      QW 0004000M  7178        2002                                        V.1</t>
        </is>
      </c>
      <c r="F35" t="inlineStr">
        <is>
          <t>Molecular medical microbiology / edited by Max Sussman.</t>
        </is>
      </c>
      <c r="G35" t="inlineStr">
        <is>
          <t>V.2</t>
        </is>
      </c>
      <c r="H35" t="inlineStr">
        <is>
          <t>Yes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San Diego : Academic Press, c2002.</t>
        </is>
      </c>
      <c r="O35" t="inlineStr">
        <is>
          <t>2002</t>
        </is>
      </c>
      <c r="Q35" t="inlineStr">
        <is>
          <t>eng</t>
        </is>
      </c>
      <c r="R35" t="inlineStr">
        <is>
          <t>cau</t>
        </is>
      </c>
      <c r="T35" t="inlineStr">
        <is>
          <t xml:space="preserve">QW </t>
        </is>
      </c>
      <c r="U35" t="n">
        <v>0</v>
      </c>
      <c r="V35" t="n">
        <v>9</v>
      </c>
      <c r="W35" t="inlineStr">
        <is>
          <t>2002-10-17</t>
        </is>
      </c>
      <c r="X35" t="inlineStr">
        <is>
          <t>2005-12-30</t>
        </is>
      </c>
      <c r="Y35" t="inlineStr">
        <is>
          <t>2002-06-20</t>
        </is>
      </c>
      <c r="Z35" t="inlineStr">
        <is>
          <t>2002-06-20</t>
        </is>
      </c>
      <c r="AA35" t="n">
        <v>194</v>
      </c>
      <c r="AB35" t="n">
        <v>125</v>
      </c>
      <c r="AC35" t="n">
        <v>565</v>
      </c>
      <c r="AD35" t="n">
        <v>3</v>
      </c>
      <c r="AE35" t="n">
        <v>8</v>
      </c>
      <c r="AF35" t="n">
        <v>7</v>
      </c>
      <c r="AG35" t="n">
        <v>28</v>
      </c>
      <c r="AH35" t="n">
        <v>3</v>
      </c>
      <c r="AI35" t="n">
        <v>10</v>
      </c>
      <c r="AJ35" t="n">
        <v>1</v>
      </c>
      <c r="AK35" t="n">
        <v>6</v>
      </c>
      <c r="AL35" t="n">
        <v>2</v>
      </c>
      <c r="AM35" t="n">
        <v>7</v>
      </c>
      <c r="AN35" t="n">
        <v>2</v>
      </c>
      <c r="AO35" t="n">
        <v>7</v>
      </c>
      <c r="AP35" t="n">
        <v>0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HYPERLINK("http://catalog.hathitrust.org/Record/004212879","HathiTrust Record")</f>
        <v/>
      </c>
      <c r="AU3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5">
        <f>HYPERLINK("http://www.worldcat.org/oclc/47675852","WorldCat Record")</f>
        <v/>
      </c>
      <c r="AW35" t="inlineStr">
        <is>
          <t>943533366:eng</t>
        </is>
      </c>
      <c r="AX35" t="inlineStr">
        <is>
          <t>47675852</t>
        </is>
      </c>
      <c r="AY35" t="inlineStr">
        <is>
          <t>991000316829702656</t>
        </is>
      </c>
      <c r="AZ35" t="inlineStr">
        <is>
          <t>991000316829702656</t>
        </is>
      </c>
      <c r="BA35" t="inlineStr">
        <is>
          <t>2255333360002656</t>
        </is>
      </c>
      <c r="BB35" t="inlineStr">
        <is>
          <t>BOOK</t>
        </is>
      </c>
      <c r="BD35" t="inlineStr">
        <is>
          <t>9780126775303</t>
        </is>
      </c>
      <c r="BE35" t="inlineStr">
        <is>
          <t>30001004239283</t>
        </is>
      </c>
      <c r="BF35" t="inlineStr">
        <is>
          <t>893264113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QW4 M755 2004</t>
        </is>
      </c>
      <c r="E36" t="inlineStr">
        <is>
          <t>0                      QW 0004000M  755         2004</t>
        </is>
      </c>
      <c r="F36" t="inlineStr">
        <is>
          <t>Molecular microbiology : diagnostic principles and practice / editor-in-chief, David H. Persing ; editors, Fred C. Tenover ... [et al.].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1</t>
        </is>
      </c>
      <c r="N36" t="inlineStr">
        <is>
          <t>Washington, D.C. : ASM Press, c2004.</t>
        </is>
      </c>
      <c r="O36" t="inlineStr">
        <is>
          <t>2004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QW </t>
        </is>
      </c>
      <c r="U36" t="n">
        <v>5</v>
      </c>
      <c r="V36" t="n">
        <v>5</v>
      </c>
      <c r="W36" t="inlineStr">
        <is>
          <t>2005-07-12</t>
        </is>
      </c>
      <c r="X36" t="inlineStr">
        <is>
          <t>2005-07-12</t>
        </is>
      </c>
      <c r="Y36" t="inlineStr">
        <is>
          <t>2004-02-27</t>
        </is>
      </c>
      <c r="Z36" t="inlineStr">
        <is>
          <t>2004-02-27</t>
        </is>
      </c>
      <c r="AA36" t="n">
        <v>284</v>
      </c>
      <c r="AB36" t="n">
        <v>190</v>
      </c>
      <c r="AC36" t="n">
        <v>395</v>
      </c>
      <c r="AD36" t="n">
        <v>3</v>
      </c>
      <c r="AE36" t="n">
        <v>3</v>
      </c>
      <c r="AF36" t="n">
        <v>8</v>
      </c>
      <c r="AG36" t="n">
        <v>12</v>
      </c>
      <c r="AH36" t="n">
        <v>2</v>
      </c>
      <c r="AI36" t="n">
        <v>5</v>
      </c>
      <c r="AJ36" t="n">
        <v>3</v>
      </c>
      <c r="AK36" t="n">
        <v>3</v>
      </c>
      <c r="AL36" t="n">
        <v>3</v>
      </c>
      <c r="AM36" t="n">
        <v>4</v>
      </c>
      <c r="AN36" t="n">
        <v>2</v>
      </c>
      <c r="AO36" t="n">
        <v>2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HYPERLINK("http://catalog.hathitrust.org/Record/003886575","HathiTrust Record")</f>
        <v/>
      </c>
      <c r="AU3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V36">
        <f>HYPERLINK("http://www.worldcat.org/oclc/52631424","WorldCat Record")</f>
        <v/>
      </c>
      <c r="AW36" t="inlineStr">
        <is>
          <t>4915409078:eng</t>
        </is>
      </c>
      <c r="AX36" t="inlineStr">
        <is>
          <t>52631424</t>
        </is>
      </c>
      <c r="AY36" t="inlineStr">
        <is>
          <t>991000366889702656</t>
        </is>
      </c>
      <c r="AZ36" t="inlineStr">
        <is>
          <t>991000366889702656</t>
        </is>
      </c>
      <c r="BA36" t="inlineStr">
        <is>
          <t>2255428200002656</t>
        </is>
      </c>
      <c r="BB36" t="inlineStr">
        <is>
          <t>BOOK</t>
        </is>
      </c>
      <c r="BD36" t="inlineStr">
        <is>
          <t>9781555812218</t>
        </is>
      </c>
      <c r="BE36" t="inlineStr">
        <is>
          <t>30001004509545</t>
        </is>
      </c>
      <c r="BF36" t="inlineStr">
        <is>
          <t>893558788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QW 4 N842 1973</t>
        </is>
      </c>
      <c r="E37" t="inlineStr">
        <is>
          <t>0                      QW 0004000N  842         1973</t>
        </is>
      </c>
      <c r="F3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London ; New York : Academic Press, 1974.</t>
        </is>
      </c>
      <c r="O37" t="inlineStr">
        <is>
          <t>1974</t>
        </is>
      </c>
      <c r="Q37" t="inlineStr">
        <is>
          <t>eng</t>
        </is>
      </c>
      <c r="R37" t="inlineStr">
        <is>
          <t>enk</t>
        </is>
      </c>
      <c r="S37" t="inlineStr">
        <is>
          <t>Symposium series (Society for Applied Bacteriology) ; no. 3</t>
        </is>
      </c>
      <c r="T37" t="inlineStr">
        <is>
          <t xml:space="preserve">QW </t>
        </is>
      </c>
      <c r="U37" t="n">
        <v>2</v>
      </c>
      <c r="V37" t="n">
        <v>2</v>
      </c>
      <c r="W37" t="inlineStr">
        <is>
          <t>1990-10-18</t>
        </is>
      </c>
      <c r="X37" t="inlineStr">
        <is>
          <t>1990-10-18</t>
        </is>
      </c>
      <c r="Y37" t="inlineStr">
        <is>
          <t>1988-03-17</t>
        </is>
      </c>
      <c r="Z37" t="inlineStr">
        <is>
          <t>1988-03-17</t>
        </is>
      </c>
      <c r="AA37" t="n">
        <v>389</v>
      </c>
      <c r="AB37" t="n">
        <v>298</v>
      </c>
      <c r="AC37" t="n">
        <v>307</v>
      </c>
      <c r="AD37" t="n">
        <v>1</v>
      </c>
      <c r="AE37" t="n">
        <v>1</v>
      </c>
      <c r="AF37" t="n">
        <v>11</v>
      </c>
      <c r="AG37" t="n">
        <v>11</v>
      </c>
      <c r="AH37" t="n">
        <v>4</v>
      </c>
      <c r="AI37" t="n">
        <v>4</v>
      </c>
      <c r="AJ37" t="n">
        <v>3</v>
      </c>
      <c r="AK37" t="n">
        <v>3</v>
      </c>
      <c r="AL37" t="n">
        <v>7</v>
      </c>
      <c r="AM37" t="n">
        <v>7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HYPERLINK("http://catalog.hathitrust.org/Record/000017643","HathiTrust Record")</f>
        <v/>
      </c>
      <c r="AU3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V37">
        <f>HYPERLINK("http://www.worldcat.org/oclc/1202926","WorldCat Record")</f>
        <v/>
      </c>
      <c r="AW37" t="inlineStr">
        <is>
          <t>438366021:eng</t>
        </is>
      </c>
      <c r="AX37" t="inlineStr">
        <is>
          <t>1202926</t>
        </is>
      </c>
      <c r="AY37" t="inlineStr">
        <is>
          <t>991000993199702656</t>
        </is>
      </c>
      <c r="AZ37" t="inlineStr">
        <is>
          <t>991000993199702656</t>
        </is>
      </c>
      <c r="BA37" t="inlineStr">
        <is>
          <t>2271202370002656</t>
        </is>
      </c>
      <c r="BB37" t="inlineStr">
        <is>
          <t>BOOK</t>
        </is>
      </c>
      <c r="BD37" t="inlineStr">
        <is>
          <t>9780126480405</t>
        </is>
      </c>
      <c r="BE37" t="inlineStr">
        <is>
          <t>30001000226789</t>
        </is>
      </c>
      <c r="BF37" t="inlineStr">
        <is>
          <t>893161604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QW 4 P236b 1899</t>
        </is>
      </c>
      <c r="E38" t="inlineStr">
        <is>
          <t>0                      QW 0004000P  236b        1899</t>
        </is>
      </c>
      <c r="F38" t="inlineStr">
        <is>
          <t>Bacteriology in medicine and surgery : a practical manual for physicians, health officers, and students / by Wm. Hallock Park.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Park, William Hallock, 1863-1939.</t>
        </is>
      </c>
      <c r="N38" t="inlineStr">
        <is>
          <t>New York : Lea Brothers &amp; Co., 1899.</t>
        </is>
      </c>
      <c r="O38" t="inlineStr">
        <is>
          <t>1899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QW </t>
        </is>
      </c>
      <c r="U38" t="n">
        <v>3</v>
      </c>
      <c r="V38" t="n">
        <v>3</v>
      </c>
      <c r="W38" t="inlineStr">
        <is>
          <t>1993-02-23</t>
        </is>
      </c>
      <c r="X38" t="inlineStr">
        <is>
          <t>1993-02-23</t>
        </is>
      </c>
      <c r="Y38" t="inlineStr">
        <is>
          <t>1988-02-04</t>
        </is>
      </c>
      <c r="Z38" t="inlineStr">
        <is>
          <t>1988-02-04</t>
        </is>
      </c>
      <c r="AA38" t="n">
        <v>44</v>
      </c>
      <c r="AB38" t="n">
        <v>44</v>
      </c>
      <c r="AC38" t="n">
        <v>77</v>
      </c>
      <c r="AD38" t="n">
        <v>2</v>
      </c>
      <c r="AE38" t="n">
        <v>3</v>
      </c>
      <c r="AF38" t="n">
        <v>1</v>
      </c>
      <c r="AG38" t="n">
        <v>3</v>
      </c>
      <c r="AH38" t="n">
        <v>0</v>
      </c>
      <c r="AI38" t="n">
        <v>0</v>
      </c>
      <c r="AJ38" t="n">
        <v>0</v>
      </c>
      <c r="AK38" t="n">
        <v>1</v>
      </c>
      <c r="AL38" t="n">
        <v>0</v>
      </c>
      <c r="AM38" t="n">
        <v>0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Yes</t>
        </is>
      </c>
      <c r="AS38" t="inlineStr">
        <is>
          <t>No</t>
        </is>
      </c>
      <c r="AT38">
        <f>HYPERLINK("http://catalog.hathitrust.org/Record/006496915","HathiTrust Record")</f>
        <v/>
      </c>
      <c r="AU3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V38">
        <f>HYPERLINK("http://www.worldcat.org/oclc/3169884","WorldCat Record")</f>
        <v/>
      </c>
      <c r="AW38" t="inlineStr">
        <is>
          <t>8199072:eng</t>
        </is>
      </c>
      <c r="AX38" t="inlineStr">
        <is>
          <t>3169884</t>
        </is>
      </c>
      <c r="AY38" t="inlineStr">
        <is>
          <t>991000993159702656</t>
        </is>
      </c>
      <c r="AZ38" t="inlineStr">
        <is>
          <t>991000993159702656</t>
        </is>
      </c>
      <c r="BA38" t="inlineStr">
        <is>
          <t>2263526990002656</t>
        </is>
      </c>
      <c r="BB38" t="inlineStr">
        <is>
          <t>BOOK</t>
        </is>
      </c>
      <c r="BE38" t="inlineStr">
        <is>
          <t>30001000226771</t>
        </is>
      </c>
      <c r="BF38" t="inlineStr">
        <is>
          <t>893467769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QW 4 P236p 1933</t>
        </is>
      </c>
      <c r="E39" t="inlineStr">
        <is>
          <t>0                      QW 0004000P  236p        1933</t>
        </is>
      </c>
      <c r="F39" t="inlineStr">
        <is>
          <t>Pathogenic microörganisms : a practical manual for students, physicians and health officers / by William Hallock Park &amp; Anna Wessels Williams.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Park, William Hallock, 1863-1939.</t>
        </is>
      </c>
      <c r="N39" t="inlineStr">
        <is>
          <t>Philadelphia : Lea &amp; Febiger, c1933.</t>
        </is>
      </c>
      <c r="O39" t="inlineStr">
        <is>
          <t>1933</t>
        </is>
      </c>
      <c r="P39" t="inlineStr">
        <is>
          <t>10th ed.</t>
        </is>
      </c>
      <c r="Q39" t="inlineStr">
        <is>
          <t>eng</t>
        </is>
      </c>
      <c r="R39" t="inlineStr">
        <is>
          <t>pau</t>
        </is>
      </c>
      <c r="T39" t="inlineStr">
        <is>
          <t xml:space="preserve">QW </t>
        </is>
      </c>
      <c r="U39" t="n">
        <v>3</v>
      </c>
      <c r="V39" t="n">
        <v>3</v>
      </c>
      <c r="W39" t="inlineStr">
        <is>
          <t>1993-02-23</t>
        </is>
      </c>
      <c r="X39" t="inlineStr">
        <is>
          <t>1993-02-23</t>
        </is>
      </c>
      <c r="Y39" t="inlineStr">
        <is>
          <t>1988-02-04</t>
        </is>
      </c>
      <c r="Z39" t="inlineStr">
        <is>
          <t>1988-02-04</t>
        </is>
      </c>
      <c r="AA39" t="n">
        <v>62</v>
      </c>
      <c r="AB39" t="n">
        <v>58</v>
      </c>
      <c r="AC39" t="n">
        <v>219</v>
      </c>
      <c r="AD39" t="n">
        <v>1</v>
      </c>
      <c r="AE39" t="n">
        <v>4</v>
      </c>
      <c r="AF39" t="n">
        <v>0</v>
      </c>
      <c r="AG39" t="n">
        <v>7</v>
      </c>
      <c r="AH39" t="n">
        <v>0</v>
      </c>
      <c r="AI39" t="n">
        <v>1</v>
      </c>
      <c r="AJ39" t="n">
        <v>0</v>
      </c>
      <c r="AK39" t="n">
        <v>3</v>
      </c>
      <c r="AL39" t="n">
        <v>0</v>
      </c>
      <c r="AM39" t="n">
        <v>0</v>
      </c>
      <c r="AN39" t="n">
        <v>0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HYPERLINK("http://catalog.hathitrust.org/Record/001582873","HathiTrust Record")</f>
        <v/>
      </c>
      <c r="AU3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V39">
        <f>HYPERLINK("http://www.worldcat.org/oclc/2881789","WorldCat Record")</f>
        <v/>
      </c>
      <c r="AW39" t="inlineStr">
        <is>
          <t>1922009:eng</t>
        </is>
      </c>
      <c r="AX39" t="inlineStr">
        <is>
          <t>2881789</t>
        </is>
      </c>
      <c r="AY39" t="inlineStr">
        <is>
          <t>991000993049702656</t>
        </is>
      </c>
      <c r="AZ39" t="inlineStr">
        <is>
          <t>991000993049702656</t>
        </is>
      </c>
      <c r="BA39" t="inlineStr">
        <is>
          <t>2271706790002656</t>
        </is>
      </c>
      <c r="BB39" t="inlineStr">
        <is>
          <t>BOOK</t>
        </is>
      </c>
      <c r="BE39" t="inlineStr">
        <is>
          <t>30001000226755</t>
        </is>
      </c>
      <c r="BF39" t="inlineStr">
        <is>
          <t>893358111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QW 4 P751m 1971</t>
        </is>
      </c>
      <c r="E40" t="inlineStr">
        <is>
          <t>0                      QW 0004000P  751m        1971</t>
        </is>
      </c>
      <c r="F40" t="inlineStr">
        <is>
          <t>Microbiology : an introduction to protists, J. S. Poindexter.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Poindexter, Jeanne S. (Jeanne Stove)</t>
        </is>
      </c>
      <c r="N40" t="inlineStr">
        <is>
          <t>New York : Macmillan, [1971]</t>
        </is>
      </c>
      <c r="O40" t="inlineStr">
        <is>
          <t>1971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QW </t>
        </is>
      </c>
      <c r="U40" t="n">
        <v>4</v>
      </c>
      <c r="V40" t="n">
        <v>4</v>
      </c>
      <c r="W40" t="inlineStr">
        <is>
          <t>1997-02-24</t>
        </is>
      </c>
      <c r="X40" t="inlineStr">
        <is>
          <t>1997-02-24</t>
        </is>
      </c>
      <c r="Y40" t="inlineStr">
        <is>
          <t>1988-03-17</t>
        </is>
      </c>
      <c r="Z40" t="inlineStr">
        <is>
          <t>1988-03-17</t>
        </is>
      </c>
      <c r="AA40" t="n">
        <v>271</v>
      </c>
      <c r="AB40" t="n">
        <v>203</v>
      </c>
      <c r="AC40" t="n">
        <v>203</v>
      </c>
      <c r="AD40" t="n">
        <v>3</v>
      </c>
      <c r="AE40" t="n">
        <v>3</v>
      </c>
      <c r="AF40" t="n">
        <v>7</v>
      </c>
      <c r="AG40" t="n">
        <v>7</v>
      </c>
      <c r="AH40" t="n">
        <v>3</v>
      </c>
      <c r="AI40" t="n">
        <v>3</v>
      </c>
      <c r="AJ40" t="n">
        <v>2</v>
      </c>
      <c r="AK40" t="n">
        <v>2</v>
      </c>
      <c r="AL40" t="n">
        <v>3</v>
      </c>
      <c r="AM40" t="n">
        <v>3</v>
      </c>
      <c r="AN40" t="n">
        <v>2</v>
      </c>
      <c r="AO40" t="n">
        <v>2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HYPERLINK("http://catalog.hathitrust.org/Record/001556116","HathiTrust Record")</f>
        <v/>
      </c>
      <c r="AU4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V40">
        <f>HYPERLINK("http://www.worldcat.org/oclc/113120","WorldCat Record")</f>
        <v/>
      </c>
      <c r="AW40" t="inlineStr">
        <is>
          <t>1228239:eng</t>
        </is>
      </c>
      <c r="AX40" t="inlineStr">
        <is>
          <t>113120</t>
        </is>
      </c>
      <c r="AY40" t="inlineStr">
        <is>
          <t>991000993009702656</t>
        </is>
      </c>
      <c r="AZ40" t="inlineStr">
        <is>
          <t>991000993009702656</t>
        </is>
      </c>
      <c r="BA40" t="inlineStr">
        <is>
          <t>2267666190002656</t>
        </is>
      </c>
      <c r="BB40" t="inlineStr">
        <is>
          <t>BOOK</t>
        </is>
      </c>
      <c r="BE40" t="inlineStr">
        <is>
          <t>30001000226748</t>
        </is>
      </c>
      <c r="BF40" t="inlineStr">
        <is>
          <t>893727158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QW 4 S186m 2001</t>
        </is>
      </c>
      <c r="E41" t="inlineStr">
        <is>
          <t>0                      QW 0004000S  186m        2001</t>
        </is>
      </c>
      <c r="F41" t="inlineStr">
        <is>
          <t>Microbiology : diversity, disease, and the environment / Abigail A. Salyers/Dixie D. Whitt.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Salyers, Abigail A.</t>
        </is>
      </c>
      <c r="N41" t="inlineStr">
        <is>
          <t>Bethesda, Md. : Fitzgerald Science Press, c2001.</t>
        </is>
      </c>
      <c r="O41" t="inlineStr">
        <is>
          <t>2000</t>
        </is>
      </c>
      <c r="Q41" t="inlineStr">
        <is>
          <t>eng</t>
        </is>
      </c>
      <c r="R41" t="inlineStr">
        <is>
          <t>mdu</t>
        </is>
      </c>
      <c r="T41" t="inlineStr">
        <is>
          <t xml:space="preserve">QW </t>
        </is>
      </c>
      <c r="U41" t="n">
        <v>10</v>
      </c>
      <c r="V41" t="n">
        <v>10</v>
      </c>
      <c r="W41" t="inlineStr">
        <is>
          <t>2004-02-26</t>
        </is>
      </c>
      <c r="X41" t="inlineStr">
        <is>
          <t>2004-02-26</t>
        </is>
      </c>
      <c r="Y41" t="inlineStr">
        <is>
          <t>2001-11-14</t>
        </is>
      </c>
      <c r="Z41" t="inlineStr">
        <is>
          <t>2001-11-14</t>
        </is>
      </c>
      <c r="AA41" t="n">
        <v>243</v>
      </c>
      <c r="AB41" t="n">
        <v>128</v>
      </c>
      <c r="AC41" t="n">
        <v>142</v>
      </c>
      <c r="AD41" t="n">
        <v>1</v>
      </c>
      <c r="AE41" t="n">
        <v>1</v>
      </c>
      <c r="AF41" t="n">
        <v>2</v>
      </c>
      <c r="AG41" t="n">
        <v>2</v>
      </c>
      <c r="AH41" t="n">
        <v>0</v>
      </c>
      <c r="AI41" t="n">
        <v>0</v>
      </c>
      <c r="AJ41" t="n">
        <v>2</v>
      </c>
      <c r="AK41" t="n">
        <v>2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HYPERLINK("http://catalog.hathitrust.org/Record/008992567","HathiTrust Record")</f>
        <v/>
      </c>
      <c r="AU4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V41">
        <f>HYPERLINK("http://www.worldcat.org/oclc/45661776","WorldCat Record")</f>
        <v/>
      </c>
      <c r="AW41" t="inlineStr">
        <is>
          <t>33944495:eng</t>
        </is>
      </c>
      <c r="AX41" t="inlineStr">
        <is>
          <t>45661776</t>
        </is>
      </c>
      <c r="AY41" t="inlineStr">
        <is>
          <t>991000293309702656</t>
        </is>
      </c>
      <c r="AZ41" t="inlineStr">
        <is>
          <t>991000293309702656</t>
        </is>
      </c>
      <c r="BA41" t="inlineStr">
        <is>
          <t>2267842510002656</t>
        </is>
      </c>
      <c r="BB41" t="inlineStr">
        <is>
          <t>BOOK</t>
        </is>
      </c>
      <c r="BD41" t="inlineStr">
        <is>
          <t>9781891786013</t>
        </is>
      </c>
      <c r="BE41" t="inlineStr">
        <is>
          <t>30001004235711</t>
        </is>
      </c>
      <c r="BF41" t="inlineStr">
        <is>
          <t>893832749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QW 4 S642m 1980</t>
        </is>
      </c>
      <c r="E42" t="inlineStr">
        <is>
          <t>0                      QW 0004000S  642m        1980</t>
        </is>
      </c>
      <c r="F42" t="inlineStr">
        <is>
          <t>Microbiology and pathology / Alice Lorraine Smith.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Smith, Alice Lorraine, 1920-2014.</t>
        </is>
      </c>
      <c r="N42" t="inlineStr">
        <is>
          <t>St. Louis : Mosby, 1980.</t>
        </is>
      </c>
      <c r="O42" t="inlineStr">
        <is>
          <t>1980</t>
        </is>
      </c>
      <c r="P42" t="inlineStr">
        <is>
          <t>12th ed.</t>
        </is>
      </c>
      <c r="Q42" t="inlineStr">
        <is>
          <t>eng</t>
        </is>
      </c>
      <c r="R42" t="inlineStr">
        <is>
          <t xml:space="preserve">xx </t>
        </is>
      </c>
      <c r="T42" t="inlineStr">
        <is>
          <t xml:space="preserve">QW </t>
        </is>
      </c>
      <c r="U42" t="n">
        <v>7</v>
      </c>
      <c r="V42" t="n">
        <v>7</v>
      </c>
      <c r="W42" t="inlineStr">
        <is>
          <t>1992-04-17</t>
        </is>
      </c>
      <c r="X42" t="inlineStr">
        <is>
          <t>1992-04-17</t>
        </is>
      </c>
      <c r="Y42" t="inlineStr">
        <is>
          <t>1988-02-04</t>
        </is>
      </c>
      <c r="Z42" t="inlineStr">
        <is>
          <t>1988-02-04</t>
        </is>
      </c>
      <c r="AA42" t="n">
        <v>290</v>
      </c>
      <c r="AB42" t="n">
        <v>241</v>
      </c>
      <c r="AC42" t="n">
        <v>584</v>
      </c>
      <c r="AD42" t="n">
        <v>1</v>
      </c>
      <c r="AE42" t="n">
        <v>3</v>
      </c>
      <c r="AF42" t="n">
        <v>6</v>
      </c>
      <c r="AG42" t="n">
        <v>22</v>
      </c>
      <c r="AH42" t="n">
        <v>3</v>
      </c>
      <c r="AI42" t="n">
        <v>10</v>
      </c>
      <c r="AJ42" t="n">
        <v>2</v>
      </c>
      <c r="AK42" t="n">
        <v>5</v>
      </c>
      <c r="AL42" t="n">
        <v>4</v>
      </c>
      <c r="AM42" t="n">
        <v>13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HYPERLINK("http://catalog.hathitrust.org/Record/000725712","HathiTrust Record")</f>
        <v/>
      </c>
      <c r="AU4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V42">
        <f>HYPERLINK("http://www.worldcat.org/oclc/5893606","WorldCat Record")</f>
        <v/>
      </c>
      <c r="AW42" t="inlineStr">
        <is>
          <t>1860431:eng</t>
        </is>
      </c>
      <c r="AX42" t="inlineStr">
        <is>
          <t>5893606</t>
        </is>
      </c>
      <c r="AY42" t="inlineStr">
        <is>
          <t>991000992939702656</t>
        </is>
      </c>
      <c r="AZ42" t="inlineStr">
        <is>
          <t>991000992939702656</t>
        </is>
      </c>
      <c r="BA42" t="inlineStr">
        <is>
          <t>2270312130002656</t>
        </is>
      </c>
      <c r="BB42" t="inlineStr">
        <is>
          <t>BOOK</t>
        </is>
      </c>
      <c r="BD42" t="inlineStr">
        <is>
          <t>9780801646737</t>
        </is>
      </c>
      <c r="BE42" t="inlineStr">
        <is>
          <t>30001000226672</t>
        </is>
      </c>
      <c r="BF42" t="inlineStr">
        <is>
          <t>893831834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QW 4 S642p 1973</t>
        </is>
      </c>
      <c r="E43" t="inlineStr">
        <is>
          <t>0                      QW 0004000S  642p        1973</t>
        </is>
      </c>
      <c r="F43" t="inlineStr">
        <is>
          <t>Principles of microbiology / Alice Lorraine Smith.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Smith, Alice Lorraine, 1920-2014.</t>
        </is>
      </c>
      <c r="N43" t="inlineStr">
        <is>
          <t>Saint Louis : Mosby, 1973.</t>
        </is>
      </c>
      <c r="O43" t="inlineStr">
        <is>
          <t>1973</t>
        </is>
      </c>
      <c r="P43" t="inlineStr">
        <is>
          <t>-- 7th ed. --</t>
        </is>
      </c>
      <c r="Q43" t="inlineStr">
        <is>
          <t>eng</t>
        </is>
      </c>
      <c r="R43" t="inlineStr">
        <is>
          <t>mou</t>
        </is>
      </c>
      <c r="T43" t="inlineStr">
        <is>
          <t xml:space="preserve">QW </t>
        </is>
      </c>
      <c r="U43" t="n">
        <v>2</v>
      </c>
      <c r="V43" t="n">
        <v>2</v>
      </c>
      <c r="W43" t="inlineStr">
        <is>
          <t>1995-10-11</t>
        </is>
      </c>
      <c r="X43" t="inlineStr">
        <is>
          <t>1995-10-11</t>
        </is>
      </c>
      <c r="Y43" t="inlineStr">
        <is>
          <t>1988-02-04</t>
        </is>
      </c>
      <c r="Z43" t="inlineStr">
        <is>
          <t>1988-02-04</t>
        </is>
      </c>
      <c r="AA43" t="n">
        <v>168</v>
      </c>
      <c r="AB43" t="n">
        <v>126</v>
      </c>
      <c r="AC43" t="n">
        <v>591</v>
      </c>
      <c r="AD43" t="n">
        <v>1</v>
      </c>
      <c r="AE43" t="n">
        <v>3</v>
      </c>
      <c r="AF43" t="n">
        <v>1</v>
      </c>
      <c r="AG43" t="n">
        <v>18</v>
      </c>
      <c r="AH43" t="n">
        <v>1</v>
      </c>
      <c r="AI43" t="n">
        <v>7</v>
      </c>
      <c r="AJ43" t="n">
        <v>0</v>
      </c>
      <c r="AK43" t="n">
        <v>5</v>
      </c>
      <c r="AL43" t="n">
        <v>0</v>
      </c>
      <c r="AM43" t="n">
        <v>7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HYPERLINK("http://catalog.hathitrust.org/Record/001556178","HathiTrust Record")</f>
        <v/>
      </c>
      <c r="AU4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V43">
        <f>HYPERLINK("http://www.worldcat.org/oclc/548228","WorldCat Record")</f>
        <v/>
      </c>
      <c r="AW43" t="inlineStr">
        <is>
          <t>1137621:eng</t>
        </is>
      </c>
      <c r="AX43" t="inlineStr">
        <is>
          <t>548228</t>
        </is>
      </c>
      <c r="AY43" t="inlineStr">
        <is>
          <t>991000992859702656</t>
        </is>
      </c>
      <c r="AZ43" t="inlineStr">
        <is>
          <t>991000992859702656</t>
        </is>
      </c>
      <c r="BA43" t="inlineStr">
        <is>
          <t>2262681470002656</t>
        </is>
      </c>
      <c r="BB43" t="inlineStr">
        <is>
          <t>BOOK</t>
        </is>
      </c>
      <c r="BD43" t="inlineStr">
        <is>
          <t>9780801646805</t>
        </is>
      </c>
      <c r="BE43" t="inlineStr">
        <is>
          <t>30001000226664</t>
        </is>
      </c>
      <c r="BF43" t="inlineStr">
        <is>
          <t>893358110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QW 4 T675202 1998</t>
        </is>
      </c>
      <c r="E44" t="inlineStr">
        <is>
          <t>0                      QW 0004000T  675202      1998</t>
        </is>
      </c>
      <c r="F44" t="inlineStr">
        <is>
          <t>Topley &amp; Wilson's microbiology and microbial infections.</t>
        </is>
      </c>
      <c r="G44" t="inlineStr">
        <is>
          <t>V. 3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Topley, W. W. C. (William Whiteman Carlton), 1886-1944.</t>
        </is>
      </c>
      <c r="N44" t="inlineStr">
        <is>
          <t>London : Arnold ; New York : Oxford University Press, 1998.</t>
        </is>
      </c>
      <c r="O44" t="inlineStr">
        <is>
          <t>1998</t>
        </is>
      </c>
      <c r="P44" t="inlineStr">
        <is>
          <t>9th ed. / [edited by] Leslie Collier, Albert Balows, Max Sussman.</t>
        </is>
      </c>
      <c r="Q44" t="inlineStr">
        <is>
          <t>eng</t>
        </is>
      </c>
      <c r="R44" t="inlineStr">
        <is>
          <t>enk</t>
        </is>
      </c>
      <c r="T44" t="inlineStr">
        <is>
          <t xml:space="preserve">QW </t>
        </is>
      </c>
      <c r="U44" t="n">
        <v>3</v>
      </c>
      <c r="V44" t="n">
        <v>19</v>
      </c>
      <c r="W44" t="inlineStr">
        <is>
          <t>2000-03-21</t>
        </is>
      </c>
      <c r="X44" t="inlineStr">
        <is>
          <t>2005-12-30</t>
        </is>
      </c>
      <c r="Y44" t="inlineStr">
        <is>
          <t>1998-10-13</t>
        </is>
      </c>
      <c r="Z44" t="inlineStr">
        <is>
          <t>1998-10-13</t>
        </is>
      </c>
      <c r="AA44" t="n">
        <v>224</v>
      </c>
      <c r="AB44" t="n">
        <v>149</v>
      </c>
      <c r="AC44" t="n">
        <v>158</v>
      </c>
      <c r="AD44" t="n">
        <v>1</v>
      </c>
      <c r="AE44" t="n">
        <v>1</v>
      </c>
      <c r="AF44" t="n">
        <v>2</v>
      </c>
      <c r="AG44" t="n">
        <v>2</v>
      </c>
      <c r="AH44" t="n">
        <v>2</v>
      </c>
      <c r="AI44" t="n">
        <v>2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4">
        <f>HYPERLINK("http://www.worldcat.org/oclc/38290809","WorldCat Record")</f>
        <v/>
      </c>
      <c r="AW44" t="inlineStr">
        <is>
          <t>4917692105:eng</t>
        </is>
      </c>
      <c r="AX44" t="inlineStr">
        <is>
          <t>38290809</t>
        </is>
      </c>
      <c r="AY44" t="inlineStr">
        <is>
          <t>991000824749702656</t>
        </is>
      </c>
      <c r="AZ44" t="inlineStr">
        <is>
          <t>991000824749702656</t>
        </is>
      </c>
      <c r="BA44" t="inlineStr">
        <is>
          <t>2261119130002656</t>
        </is>
      </c>
      <c r="BB44" t="inlineStr">
        <is>
          <t>BOOK</t>
        </is>
      </c>
      <c r="BD44" t="inlineStr">
        <is>
          <t>9780340614709</t>
        </is>
      </c>
      <c r="BE44" t="inlineStr">
        <is>
          <t>30001004092393</t>
        </is>
      </c>
      <c r="BF44" t="inlineStr">
        <is>
          <t>893551783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QW 4 T675202 1998</t>
        </is>
      </c>
      <c r="E45" t="inlineStr">
        <is>
          <t>0                      QW 0004000T  675202      1998</t>
        </is>
      </c>
      <c r="F45" t="inlineStr">
        <is>
          <t>Topley &amp; Wilson's microbiology and microbial infections.</t>
        </is>
      </c>
      <c r="G45" t="inlineStr">
        <is>
          <t>V. 6</t>
        </is>
      </c>
      <c r="H45" t="inlineStr">
        <is>
          <t>Yes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Topley, W. W. C. (William Whiteman Carlton), 1886-1944.</t>
        </is>
      </c>
      <c r="N45" t="inlineStr">
        <is>
          <t>London : Arnold ; New York : Oxford University Press, 1998.</t>
        </is>
      </c>
      <c r="O45" t="inlineStr">
        <is>
          <t>1998</t>
        </is>
      </c>
      <c r="P45" t="inlineStr">
        <is>
          <t>9th ed. / [edited by] Leslie Collier, Albert Balows, Max Sussman.</t>
        </is>
      </c>
      <c r="Q45" t="inlineStr">
        <is>
          <t>eng</t>
        </is>
      </c>
      <c r="R45" t="inlineStr">
        <is>
          <t>enk</t>
        </is>
      </c>
      <c r="T45" t="inlineStr">
        <is>
          <t xml:space="preserve">QW </t>
        </is>
      </c>
      <c r="U45" t="n">
        <v>1</v>
      </c>
      <c r="V45" t="n">
        <v>19</v>
      </c>
      <c r="X45" t="inlineStr">
        <is>
          <t>2005-12-30</t>
        </is>
      </c>
      <c r="Y45" t="inlineStr">
        <is>
          <t>1998-10-13</t>
        </is>
      </c>
      <c r="Z45" t="inlineStr">
        <is>
          <t>1998-10-13</t>
        </is>
      </c>
      <c r="AA45" t="n">
        <v>224</v>
      </c>
      <c r="AB45" t="n">
        <v>149</v>
      </c>
      <c r="AC45" t="n">
        <v>158</v>
      </c>
      <c r="AD45" t="n">
        <v>1</v>
      </c>
      <c r="AE45" t="n">
        <v>1</v>
      </c>
      <c r="AF45" t="n">
        <v>2</v>
      </c>
      <c r="AG45" t="n">
        <v>2</v>
      </c>
      <c r="AH45" t="n">
        <v>2</v>
      </c>
      <c r="AI45" t="n">
        <v>2</v>
      </c>
      <c r="AJ45" t="n">
        <v>0</v>
      </c>
      <c r="AK45" t="n">
        <v>0</v>
      </c>
      <c r="AL45" t="n">
        <v>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5">
        <f>HYPERLINK("http://www.worldcat.org/oclc/38290809","WorldCat Record")</f>
        <v/>
      </c>
      <c r="AW45" t="inlineStr">
        <is>
          <t>4917692105:eng</t>
        </is>
      </c>
      <c r="AX45" t="inlineStr">
        <is>
          <t>38290809</t>
        </is>
      </c>
      <c r="AY45" t="inlineStr">
        <is>
          <t>991000824749702656</t>
        </is>
      </c>
      <c r="AZ45" t="inlineStr">
        <is>
          <t>991000824749702656</t>
        </is>
      </c>
      <c r="BA45" t="inlineStr">
        <is>
          <t>2261119130002656</t>
        </is>
      </c>
      <c r="BB45" t="inlineStr">
        <is>
          <t>BOOK</t>
        </is>
      </c>
      <c r="BD45" t="inlineStr">
        <is>
          <t>9780340614709</t>
        </is>
      </c>
      <c r="BE45" t="inlineStr">
        <is>
          <t>30001004092419</t>
        </is>
      </c>
      <c r="BF45" t="inlineStr">
        <is>
          <t>893551782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QW 4 T675202 1998</t>
        </is>
      </c>
      <c r="E46" t="inlineStr">
        <is>
          <t>0                      QW 0004000T  675202      1998</t>
        </is>
      </c>
      <c r="F46" t="inlineStr">
        <is>
          <t>Topley &amp; Wilson's microbiology and microbial infections.</t>
        </is>
      </c>
      <c r="G46" t="inlineStr">
        <is>
          <t>V. 4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Topley, W. W. C. (William Whiteman Carlton), 1886-1944.</t>
        </is>
      </c>
      <c r="N46" t="inlineStr">
        <is>
          <t>London : Arnold ; New York : Oxford University Press, 1998.</t>
        </is>
      </c>
      <c r="O46" t="inlineStr">
        <is>
          <t>1998</t>
        </is>
      </c>
      <c r="P46" t="inlineStr">
        <is>
          <t>9th ed. / [edited by] Leslie Collier, Albert Balows, Max Sussman.</t>
        </is>
      </c>
      <c r="Q46" t="inlineStr">
        <is>
          <t>eng</t>
        </is>
      </c>
      <c r="R46" t="inlineStr">
        <is>
          <t>enk</t>
        </is>
      </c>
      <c r="T46" t="inlineStr">
        <is>
          <t xml:space="preserve">QW </t>
        </is>
      </c>
      <c r="U46" t="n">
        <v>0</v>
      </c>
      <c r="V46" t="n">
        <v>19</v>
      </c>
      <c r="X46" t="inlineStr">
        <is>
          <t>2005-12-30</t>
        </is>
      </c>
      <c r="Y46" t="inlineStr">
        <is>
          <t>1998-10-13</t>
        </is>
      </c>
      <c r="Z46" t="inlineStr">
        <is>
          <t>1998-10-13</t>
        </is>
      </c>
      <c r="AA46" t="n">
        <v>224</v>
      </c>
      <c r="AB46" t="n">
        <v>149</v>
      </c>
      <c r="AC46" t="n">
        <v>158</v>
      </c>
      <c r="AD46" t="n">
        <v>1</v>
      </c>
      <c r="AE46" t="n">
        <v>1</v>
      </c>
      <c r="AF46" t="n">
        <v>2</v>
      </c>
      <c r="AG46" t="n">
        <v>2</v>
      </c>
      <c r="AH46" t="n">
        <v>2</v>
      </c>
      <c r="AI46" t="n">
        <v>2</v>
      </c>
      <c r="AJ46" t="n">
        <v>0</v>
      </c>
      <c r="AK46" t="n">
        <v>0</v>
      </c>
      <c r="AL46" t="n">
        <v>1</v>
      </c>
      <c r="AM46" t="n">
        <v>1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6">
        <f>HYPERLINK("http://www.worldcat.org/oclc/38290809","WorldCat Record")</f>
        <v/>
      </c>
      <c r="AW46" t="inlineStr">
        <is>
          <t>4917692105:eng</t>
        </is>
      </c>
      <c r="AX46" t="inlineStr">
        <is>
          <t>38290809</t>
        </is>
      </c>
      <c r="AY46" t="inlineStr">
        <is>
          <t>991000824749702656</t>
        </is>
      </c>
      <c r="AZ46" t="inlineStr">
        <is>
          <t>991000824749702656</t>
        </is>
      </c>
      <c r="BA46" t="inlineStr">
        <is>
          <t>2261119130002656</t>
        </is>
      </c>
      <c r="BB46" t="inlineStr">
        <is>
          <t>BOOK</t>
        </is>
      </c>
      <c r="BD46" t="inlineStr">
        <is>
          <t>9780340614709</t>
        </is>
      </c>
      <c r="BE46" t="inlineStr">
        <is>
          <t>30001004092427</t>
        </is>
      </c>
      <c r="BF46" t="inlineStr">
        <is>
          <t>893551781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QW 4 T675202 1998</t>
        </is>
      </c>
      <c r="E47" t="inlineStr">
        <is>
          <t>0                      QW 0004000T  675202      1998</t>
        </is>
      </c>
      <c r="F47" t="inlineStr">
        <is>
          <t>Topley &amp; Wilson's microbiology and microbial infections.</t>
        </is>
      </c>
      <c r="G47" t="inlineStr">
        <is>
          <t>V. 5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Topley, W. W. C. (William Whiteman Carlton), 1886-1944.</t>
        </is>
      </c>
      <c r="N47" t="inlineStr">
        <is>
          <t>London : Arnold ; New York : Oxford University Press, 1998.</t>
        </is>
      </c>
      <c r="O47" t="inlineStr">
        <is>
          <t>1998</t>
        </is>
      </c>
      <c r="P47" t="inlineStr">
        <is>
          <t>9th ed. / [edited by] Leslie Collier, Albert Balows, Max Sussman.</t>
        </is>
      </c>
      <c r="Q47" t="inlineStr">
        <is>
          <t>eng</t>
        </is>
      </c>
      <c r="R47" t="inlineStr">
        <is>
          <t>enk</t>
        </is>
      </c>
      <c r="T47" t="inlineStr">
        <is>
          <t xml:space="preserve">QW </t>
        </is>
      </c>
      <c r="U47" t="n">
        <v>1</v>
      </c>
      <c r="V47" t="n">
        <v>19</v>
      </c>
      <c r="W47" t="inlineStr">
        <is>
          <t>2000-02-19</t>
        </is>
      </c>
      <c r="X47" t="inlineStr">
        <is>
          <t>2005-12-30</t>
        </is>
      </c>
      <c r="Y47" t="inlineStr">
        <is>
          <t>1998-10-13</t>
        </is>
      </c>
      <c r="Z47" t="inlineStr">
        <is>
          <t>1998-10-13</t>
        </is>
      </c>
      <c r="AA47" t="n">
        <v>224</v>
      </c>
      <c r="AB47" t="n">
        <v>149</v>
      </c>
      <c r="AC47" t="n">
        <v>158</v>
      </c>
      <c r="AD47" t="n">
        <v>1</v>
      </c>
      <c r="AE47" t="n">
        <v>1</v>
      </c>
      <c r="AF47" t="n">
        <v>2</v>
      </c>
      <c r="AG47" t="n">
        <v>2</v>
      </c>
      <c r="AH47" t="n">
        <v>2</v>
      </c>
      <c r="AI47" t="n">
        <v>2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7">
        <f>HYPERLINK("http://www.worldcat.org/oclc/38290809","WorldCat Record")</f>
        <v/>
      </c>
      <c r="AW47" t="inlineStr">
        <is>
          <t>4917692105:eng</t>
        </is>
      </c>
      <c r="AX47" t="inlineStr">
        <is>
          <t>38290809</t>
        </is>
      </c>
      <c r="AY47" t="inlineStr">
        <is>
          <t>991000824749702656</t>
        </is>
      </c>
      <c r="AZ47" t="inlineStr">
        <is>
          <t>991000824749702656</t>
        </is>
      </c>
      <c r="BA47" t="inlineStr">
        <is>
          <t>2261119130002656</t>
        </is>
      </c>
      <c r="BB47" t="inlineStr">
        <is>
          <t>BOOK</t>
        </is>
      </c>
      <c r="BD47" t="inlineStr">
        <is>
          <t>9780340614709</t>
        </is>
      </c>
      <c r="BE47" t="inlineStr">
        <is>
          <t>30001004092385</t>
        </is>
      </c>
      <c r="BF47" t="inlineStr">
        <is>
          <t>893551780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QW 4 T675202 1998</t>
        </is>
      </c>
      <c r="E48" t="inlineStr">
        <is>
          <t>0                      QW 0004000T  675202      1998</t>
        </is>
      </c>
      <c r="F48" t="inlineStr">
        <is>
          <t>Topley &amp; Wilson's microbiology and microbial infections.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Topley, W. W. C. (William Whiteman Carlton), 1886-1944.</t>
        </is>
      </c>
      <c r="N48" t="inlineStr">
        <is>
          <t>London : Arnold ; New York : Oxford University Press, 1998.</t>
        </is>
      </c>
      <c r="O48" t="inlineStr">
        <is>
          <t>1998</t>
        </is>
      </c>
      <c r="P48" t="inlineStr">
        <is>
          <t>9th ed. / [edited by] Leslie Collier, Albert Balows, Max Sussman.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QW </t>
        </is>
      </c>
      <c r="U48" t="n">
        <v>14</v>
      </c>
      <c r="V48" t="n">
        <v>19</v>
      </c>
      <c r="W48" t="inlineStr">
        <is>
          <t>2005-12-30</t>
        </is>
      </c>
      <c r="X48" t="inlineStr">
        <is>
          <t>2005-12-30</t>
        </is>
      </c>
      <c r="Y48" t="inlineStr">
        <is>
          <t>1998-10-13</t>
        </is>
      </c>
      <c r="Z48" t="inlineStr">
        <is>
          <t>1998-10-13</t>
        </is>
      </c>
      <c r="AA48" t="n">
        <v>224</v>
      </c>
      <c r="AB48" t="n">
        <v>149</v>
      </c>
      <c r="AC48" t="n">
        <v>158</v>
      </c>
      <c r="AD48" t="n">
        <v>1</v>
      </c>
      <c r="AE48" t="n">
        <v>1</v>
      </c>
      <c r="AF48" t="n">
        <v>2</v>
      </c>
      <c r="AG48" t="n">
        <v>2</v>
      </c>
      <c r="AH48" t="n">
        <v>2</v>
      </c>
      <c r="AI48" t="n">
        <v>2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8">
        <f>HYPERLINK("http://www.worldcat.org/oclc/38290809","WorldCat Record")</f>
        <v/>
      </c>
      <c r="AW48" t="inlineStr">
        <is>
          <t>4917692105:eng</t>
        </is>
      </c>
      <c r="AX48" t="inlineStr">
        <is>
          <t>38290809</t>
        </is>
      </c>
      <c r="AY48" t="inlineStr">
        <is>
          <t>991000824749702656</t>
        </is>
      </c>
      <c r="AZ48" t="inlineStr">
        <is>
          <t>991000824749702656</t>
        </is>
      </c>
      <c r="BA48" t="inlineStr">
        <is>
          <t>2261119130002656</t>
        </is>
      </c>
      <c r="BB48" t="inlineStr">
        <is>
          <t>BOOK</t>
        </is>
      </c>
      <c r="BD48" t="inlineStr">
        <is>
          <t>9780340614709</t>
        </is>
      </c>
      <c r="BE48" t="inlineStr">
        <is>
          <t>30001004092435</t>
        </is>
      </c>
      <c r="BF48" t="inlineStr">
        <is>
          <t>893551784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QW 4 Z7831 1992</t>
        </is>
      </c>
      <c r="E49" t="inlineStr">
        <is>
          <t>0                      QW 0004000Z  7831        1992</t>
        </is>
      </c>
      <c r="F49" t="inlineStr">
        <is>
          <t>Zinsser microbiology / edited by Wolfgang K. Joklik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Norwalk, CT : Appleton &amp; Lange, c1992.</t>
        </is>
      </c>
      <c r="O49" t="inlineStr">
        <is>
          <t>1992</t>
        </is>
      </c>
      <c r="P49" t="inlineStr">
        <is>
          <t>20th ed.</t>
        </is>
      </c>
      <c r="Q49" t="inlineStr">
        <is>
          <t>eng</t>
        </is>
      </c>
      <c r="R49" t="inlineStr">
        <is>
          <t>xxu</t>
        </is>
      </c>
      <c r="T49" t="inlineStr">
        <is>
          <t xml:space="preserve">QW </t>
        </is>
      </c>
      <c r="U49" t="n">
        <v>14</v>
      </c>
      <c r="V49" t="n">
        <v>14</v>
      </c>
      <c r="W49" t="inlineStr">
        <is>
          <t>2002-08-24</t>
        </is>
      </c>
      <c r="X49" t="inlineStr">
        <is>
          <t>2002-08-24</t>
        </is>
      </c>
      <c r="Y49" t="inlineStr">
        <is>
          <t>1992-04-23</t>
        </is>
      </c>
      <c r="Z49" t="inlineStr">
        <is>
          <t>1992-04-23</t>
        </is>
      </c>
      <c r="AA49" t="n">
        <v>490</v>
      </c>
      <c r="AB49" t="n">
        <v>416</v>
      </c>
      <c r="AC49" t="n">
        <v>1046</v>
      </c>
      <c r="AD49" t="n">
        <v>1</v>
      </c>
      <c r="AE49" t="n">
        <v>8</v>
      </c>
      <c r="AF49" t="n">
        <v>8</v>
      </c>
      <c r="AG49" t="n">
        <v>29</v>
      </c>
      <c r="AH49" t="n">
        <v>4</v>
      </c>
      <c r="AI49" t="n">
        <v>13</v>
      </c>
      <c r="AJ49" t="n">
        <v>2</v>
      </c>
      <c r="AK49" t="n">
        <v>6</v>
      </c>
      <c r="AL49" t="n">
        <v>4</v>
      </c>
      <c r="AM49" t="n">
        <v>13</v>
      </c>
      <c r="AN49" t="n">
        <v>0</v>
      </c>
      <c r="AO49" t="n">
        <v>6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HYPERLINK("http://catalog.hathitrust.org/Record/002514760","HathiTrust Record")</f>
        <v/>
      </c>
      <c r="AU4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V49">
        <f>HYPERLINK("http://www.worldcat.org/oclc/24796112","WorldCat Record")</f>
        <v/>
      </c>
      <c r="AW49" t="inlineStr">
        <is>
          <t>2452437790:eng</t>
        </is>
      </c>
      <c r="AX49" t="inlineStr">
        <is>
          <t>24796112</t>
        </is>
      </c>
      <c r="AY49" t="inlineStr">
        <is>
          <t>991001302679702656</t>
        </is>
      </c>
      <c r="AZ49" t="inlineStr">
        <is>
          <t>991001302679702656</t>
        </is>
      </c>
      <c r="BA49" t="inlineStr">
        <is>
          <t>2260916180002656</t>
        </is>
      </c>
      <c r="BB49" t="inlineStr">
        <is>
          <t>BOOK</t>
        </is>
      </c>
      <c r="BD49" t="inlineStr">
        <is>
          <t>9780838599839</t>
        </is>
      </c>
      <c r="BE49" t="inlineStr">
        <is>
          <t>30001002412460</t>
        </is>
      </c>
      <c r="BF49" t="inlineStr">
        <is>
          <t>893638220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QW 11.1 L174p 2003</t>
        </is>
      </c>
      <c r="E50" t="inlineStr">
        <is>
          <t>0                      QW 0011100L  174p        2003</t>
        </is>
      </c>
      <c r="F50" t="inlineStr">
        <is>
          <t>Pioneers of microbiology and the Nobel prize / Ulf Lagerkvist.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1</t>
        </is>
      </c>
      <c r="M50" t="inlineStr">
        <is>
          <t>Lagerkvist, Ulf.</t>
        </is>
      </c>
      <c r="N50" t="inlineStr">
        <is>
          <t>River Edge, NJ : World Scientific Pub., c2003.</t>
        </is>
      </c>
      <c r="O50" t="inlineStr">
        <is>
          <t>2003</t>
        </is>
      </c>
      <c r="Q50" t="inlineStr">
        <is>
          <t>eng</t>
        </is>
      </c>
      <c r="R50" t="inlineStr">
        <is>
          <t>nju</t>
        </is>
      </c>
      <c r="T50" t="inlineStr">
        <is>
          <t xml:space="preserve">QW </t>
        </is>
      </c>
      <c r="U50" t="n">
        <v>0</v>
      </c>
      <c r="V50" t="n">
        <v>0</v>
      </c>
      <c r="W50" t="inlineStr">
        <is>
          <t>2004-09-09</t>
        </is>
      </c>
      <c r="X50" t="inlineStr">
        <is>
          <t>2004-09-09</t>
        </is>
      </c>
      <c r="Y50" t="inlineStr">
        <is>
          <t>2004-09-09</t>
        </is>
      </c>
      <c r="Z50" t="inlineStr">
        <is>
          <t>2004-09-09</t>
        </is>
      </c>
      <c r="AA50" t="n">
        <v>375</v>
      </c>
      <c r="AB50" t="n">
        <v>305</v>
      </c>
      <c r="AC50" t="n">
        <v>1257</v>
      </c>
      <c r="AD50" t="n">
        <v>2</v>
      </c>
      <c r="AE50" t="n">
        <v>15</v>
      </c>
      <c r="AF50" t="n">
        <v>12</v>
      </c>
      <c r="AG50" t="n">
        <v>46</v>
      </c>
      <c r="AH50" t="n">
        <v>7</v>
      </c>
      <c r="AI50" t="n">
        <v>15</v>
      </c>
      <c r="AJ50" t="n">
        <v>2</v>
      </c>
      <c r="AK50" t="n">
        <v>10</v>
      </c>
      <c r="AL50" t="n">
        <v>6</v>
      </c>
      <c r="AM50" t="n">
        <v>15</v>
      </c>
      <c r="AN50" t="n">
        <v>0</v>
      </c>
      <c r="AO50" t="n">
        <v>12</v>
      </c>
      <c r="AP50" t="n">
        <v>0</v>
      </c>
      <c r="AQ50" t="n">
        <v>2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V50">
        <f>HYPERLINK("http://www.worldcat.org/oclc/50761072","WorldCat Record")</f>
        <v/>
      </c>
      <c r="AW50" t="inlineStr">
        <is>
          <t>842032:eng</t>
        </is>
      </c>
      <c r="AX50" t="inlineStr">
        <is>
          <t>50761072</t>
        </is>
      </c>
      <c r="AY50" t="inlineStr">
        <is>
          <t>991000385359702656</t>
        </is>
      </c>
      <c r="AZ50" t="inlineStr">
        <is>
          <t>991000385359702656</t>
        </is>
      </c>
      <c r="BA50" t="inlineStr">
        <is>
          <t>2264712770002656</t>
        </is>
      </c>
      <c r="BB50" t="inlineStr">
        <is>
          <t>BOOK</t>
        </is>
      </c>
      <c r="BD50" t="inlineStr">
        <is>
          <t>9789812382337</t>
        </is>
      </c>
      <c r="BE50" t="inlineStr">
        <is>
          <t>30001004840791</t>
        </is>
      </c>
      <c r="BF50" t="inlineStr">
        <is>
          <t>893461446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QW 13 E56 1992</t>
        </is>
      </c>
      <c r="E51" t="inlineStr">
        <is>
          <t>0                      QW 0013000E  56          1992</t>
        </is>
      </c>
      <c r="F51" t="inlineStr">
        <is>
          <t>Encyclopedia of microbiology / editor, Joshua Lederberg.</t>
        </is>
      </c>
      <c r="G51" t="inlineStr">
        <is>
          <t>V. 3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Yes</t>
        </is>
      </c>
      <c r="L51" t="inlineStr">
        <is>
          <t>0</t>
        </is>
      </c>
      <c r="N51" t="inlineStr">
        <is>
          <t>San Diego : Academic Press, c1992.</t>
        </is>
      </c>
      <c r="O51" t="inlineStr">
        <is>
          <t>1992</t>
        </is>
      </c>
      <c r="Q51" t="inlineStr">
        <is>
          <t>eng</t>
        </is>
      </c>
      <c r="R51" t="inlineStr">
        <is>
          <t>cau</t>
        </is>
      </c>
      <c r="T51" t="inlineStr">
        <is>
          <t xml:space="preserve">QW </t>
        </is>
      </c>
      <c r="U51" t="n">
        <v>0</v>
      </c>
      <c r="V51" t="n">
        <v>11</v>
      </c>
      <c r="X51" t="inlineStr">
        <is>
          <t>2006-06-24</t>
        </is>
      </c>
      <c r="Y51" t="inlineStr">
        <is>
          <t>1995-01-31</t>
        </is>
      </c>
      <c r="Z51" t="inlineStr">
        <is>
          <t>1995-01-31</t>
        </is>
      </c>
      <c r="AA51" t="n">
        <v>542</v>
      </c>
      <c r="AB51" t="n">
        <v>405</v>
      </c>
      <c r="AC51" t="n">
        <v>801</v>
      </c>
      <c r="AD51" t="n">
        <v>2</v>
      </c>
      <c r="AE51" t="n">
        <v>2</v>
      </c>
      <c r="AF51" t="n">
        <v>10</v>
      </c>
      <c r="AG51" t="n">
        <v>26</v>
      </c>
      <c r="AH51" t="n">
        <v>4</v>
      </c>
      <c r="AI51" t="n">
        <v>12</v>
      </c>
      <c r="AJ51" t="n">
        <v>3</v>
      </c>
      <c r="AK51" t="n">
        <v>5</v>
      </c>
      <c r="AL51" t="n">
        <v>8</v>
      </c>
      <c r="AM51" t="n">
        <v>15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HYPERLINK("http://catalog.hathitrust.org/Record/002577865","HathiTrust Record")</f>
        <v/>
      </c>
      <c r="AU5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1">
        <f>HYPERLINK("http://www.worldcat.org/oclc/25316345","WorldCat Record")</f>
        <v/>
      </c>
      <c r="AW51" t="inlineStr">
        <is>
          <t>55555850:eng</t>
        </is>
      </c>
      <c r="AX51" t="inlineStr">
        <is>
          <t>25316345</t>
        </is>
      </c>
      <c r="AY51" t="inlineStr">
        <is>
          <t>991000686289702656</t>
        </is>
      </c>
      <c r="AZ51" t="inlineStr">
        <is>
          <t>991000686289702656</t>
        </is>
      </c>
      <c r="BA51" t="inlineStr">
        <is>
          <t>2268064260002656</t>
        </is>
      </c>
      <c r="BB51" t="inlineStr">
        <is>
          <t>BOOK</t>
        </is>
      </c>
      <c r="BD51" t="inlineStr">
        <is>
          <t>9780122268915</t>
        </is>
      </c>
      <c r="BE51" t="inlineStr">
        <is>
          <t>30001002699108</t>
        </is>
      </c>
      <c r="BF51" t="inlineStr">
        <is>
          <t>893362790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QW 13 E56 1992</t>
        </is>
      </c>
      <c r="E52" t="inlineStr">
        <is>
          <t>0                      QW 0013000E  56          1992</t>
        </is>
      </c>
      <c r="F52" t="inlineStr">
        <is>
          <t>Encyclopedia of microbiology / editor, Joshua Lederberg.</t>
        </is>
      </c>
      <c r="G52" t="inlineStr">
        <is>
          <t>V.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Yes</t>
        </is>
      </c>
      <c r="L52" t="inlineStr">
        <is>
          <t>0</t>
        </is>
      </c>
      <c r="N52" t="inlineStr">
        <is>
          <t>San Diego : Academic Press, c1992.</t>
        </is>
      </c>
      <c r="O52" t="inlineStr">
        <is>
          <t>1992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QW </t>
        </is>
      </c>
      <c r="U52" t="n">
        <v>5</v>
      </c>
      <c r="V52" t="n">
        <v>11</v>
      </c>
      <c r="W52" t="inlineStr">
        <is>
          <t>2006-06-24</t>
        </is>
      </c>
      <c r="X52" t="inlineStr">
        <is>
          <t>2006-06-24</t>
        </is>
      </c>
      <c r="Y52" t="inlineStr">
        <is>
          <t>1995-01-31</t>
        </is>
      </c>
      <c r="Z52" t="inlineStr">
        <is>
          <t>1995-01-31</t>
        </is>
      </c>
      <c r="AA52" t="n">
        <v>542</v>
      </c>
      <c r="AB52" t="n">
        <v>405</v>
      </c>
      <c r="AC52" t="n">
        <v>801</v>
      </c>
      <c r="AD52" t="n">
        <v>2</v>
      </c>
      <c r="AE52" t="n">
        <v>2</v>
      </c>
      <c r="AF52" t="n">
        <v>10</v>
      </c>
      <c r="AG52" t="n">
        <v>26</v>
      </c>
      <c r="AH52" t="n">
        <v>4</v>
      </c>
      <c r="AI52" t="n">
        <v>12</v>
      </c>
      <c r="AJ52" t="n">
        <v>3</v>
      </c>
      <c r="AK52" t="n">
        <v>5</v>
      </c>
      <c r="AL52" t="n">
        <v>8</v>
      </c>
      <c r="AM52" t="n">
        <v>15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HYPERLINK("http://catalog.hathitrust.org/Record/002577865","HathiTrust Record")</f>
        <v/>
      </c>
      <c r="AU5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2">
        <f>HYPERLINK("http://www.worldcat.org/oclc/25316345","WorldCat Record")</f>
        <v/>
      </c>
      <c r="AW52" t="inlineStr">
        <is>
          <t>55555850:eng</t>
        </is>
      </c>
      <c r="AX52" t="inlineStr">
        <is>
          <t>25316345</t>
        </is>
      </c>
      <c r="AY52" t="inlineStr">
        <is>
          <t>991000686289702656</t>
        </is>
      </c>
      <c r="AZ52" t="inlineStr">
        <is>
          <t>991000686289702656</t>
        </is>
      </c>
      <c r="BA52" t="inlineStr">
        <is>
          <t>2268064260002656</t>
        </is>
      </c>
      <c r="BB52" t="inlineStr">
        <is>
          <t>BOOK</t>
        </is>
      </c>
      <c r="BD52" t="inlineStr">
        <is>
          <t>9780122268915</t>
        </is>
      </c>
      <c r="BE52" t="inlineStr">
        <is>
          <t>30001002699082</t>
        </is>
      </c>
      <c r="BF52" t="inlineStr">
        <is>
          <t>893357353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QW 13 E56 1992</t>
        </is>
      </c>
      <c r="E53" t="inlineStr">
        <is>
          <t>0                      QW 0013000E  56          1992</t>
        </is>
      </c>
      <c r="F53" t="inlineStr">
        <is>
          <t>Encyclopedia of microbiology / editor, Joshua Lederberg.</t>
        </is>
      </c>
      <c r="G53" t="inlineStr">
        <is>
          <t>V.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Yes</t>
        </is>
      </c>
      <c r="L53" t="inlineStr">
        <is>
          <t>0</t>
        </is>
      </c>
      <c r="N53" t="inlineStr">
        <is>
          <t>San Diego : Academic Press, c1992.</t>
        </is>
      </c>
      <c r="O53" t="inlineStr">
        <is>
          <t>1992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QW </t>
        </is>
      </c>
      <c r="U53" t="n">
        <v>6</v>
      </c>
      <c r="V53" t="n">
        <v>11</v>
      </c>
      <c r="W53" t="inlineStr">
        <is>
          <t>2000-10-31</t>
        </is>
      </c>
      <c r="X53" t="inlineStr">
        <is>
          <t>2006-06-24</t>
        </is>
      </c>
      <c r="Y53" t="inlineStr">
        <is>
          <t>1995-01-31</t>
        </is>
      </c>
      <c r="Z53" t="inlineStr">
        <is>
          <t>1995-01-31</t>
        </is>
      </c>
      <c r="AA53" t="n">
        <v>542</v>
      </c>
      <c r="AB53" t="n">
        <v>405</v>
      </c>
      <c r="AC53" t="n">
        <v>801</v>
      </c>
      <c r="AD53" t="n">
        <v>2</v>
      </c>
      <c r="AE53" t="n">
        <v>2</v>
      </c>
      <c r="AF53" t="n">
        <v>10</v>
      </c>
      <c r="AG53" t="n">
        <v>26</v>
      </c>
      <c r="AH53" t="n">
        <v>4</v>
      </c>
      <c r="AI53" t="n">
        <v>12</v>
      </c>
      <c r="AJ53" t="n">
        <v>3</v>
      </c>
      <c r="AK53" t="n">
        <v>5</v>
      </c>
      <c r="AL53" t="n">
        <v>8</v>
      </c>
      <c r="AM53" t="n">
        <v>15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HYPERLINK("http://catalog.hathitrust.org/Record/002577865","HathiTrust Record")</f>
        <v/>
      </c>
      <c r="AU5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3">
        <f>HYPERLINK("http://www.worldcat.org/oclc/25316345","WorldCat Record")</f>
        <v/>
      </c>
      <c r="AW53" t="inlineStr">
        <is>
          <t>55555850:eng</t>
        </is>
      </c>
      <c r="AX53" t="inlineStr">
        <is>
          <t>25316345</t>
        </is>
      </c>
      <c r="AY53" t="inlineStr">
        <is>
          <t>991000686289702656</t>
        </is>
      </c>
      <c r="AZ53" t="inlineStr">
        <is>
          <t>991000686289702656</t>
        </is>
      </c>
      <c r="BA53" t="inlineStr">
        <is>
          <t>2268064260002656</t>
        </is>
      </c>
      <c r="BB53" t="inlineStr">
        <is>
          <t>BOOK</t>
        </is>
      </c>
      <c r="BD53" t="inlineStr">
        <is>
          <t>9780122268915</t>
        </is>
      </c>
      <c r="BE53" t="inlineStr">
        <is>
          <t>30001002699090</t>
        </is>
      </c>
      <c r="BF53" t="inlineStr">
        <is>
          <t>893357352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QW 13 E56 1992</t>
        </is>
      </c>
      <c r="E54" t="inlineStr">
        <is>
          <t>0                      QW 0013000E  56          1992</t>
        </is>
      </c>
      <c r="F54" t="inlineStr">
        <is>
          <t>Encyclopedia of microbiology / editor, Joshua Lederberg.</t>
        </is>
      </c>
      <c r="G54" t="inlineStr">
        <is>
          <t>V. 4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0</t>
        </is>
      </c>
      <c r="N54" t="inlineStr">
        <is>
          <t>San Diego : Academic Press, c1992.</t>
        </is>
      </c>
      <c r="O54" t="inlineStr">
        <is>
          <t>1992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QW </t>
        </is>
      </c>
      <c r="U54" t="n">
        <v>0</v>
      </c>
      <c r="V54" t="n">
        <v>11</v>
      </c>
      <c r="X54" t="inlineStr">
        <is>
          <t>2006-06-24</t>
        </is>
      </c>
      <c r="Y54" t="inlineStr">
        <is>
          <t>1995-01-31</t>
        </is>
      </c>
      <c r="Z54" t="inlineStr">
        <is>
          <t>1995-01-31</t>
        </is>
      </c>
      <c r="AA54" t="n">
        <v>542</v>
      </c>
      <c r="AB54" t="n">
        <v>405</v>
      </c>
      <c r="AC54" t="n">
        <v>801</v>
      </c>
      <c r="AD54" t="n">
        <v>2</v>
      </c>
      <c r="AE54" t="n">
        <v>2</v>
      </c>
      <c r="AF54" t="n">
        <v>10</v>
      </c>
      <c r="AG54" t="n">
        <v>26</v>
      </c>
      <c r="AH54" t="n">
        <v>4</v>
      </c>
      <c r="AI54" t="n">
        <v>12</v>
      </c>
      <c r="AJ54" t="n">
        <v>3</v>
      </c>
      <c r="AK54" t="n">
        <v>5</v>
      </c>
      <c r="AL54" t="n">
        <v>8</v>
      </c>
      <c r="AM54" t="n">
        <v>15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HYPERLINK("http://catalog.hathitrust.org/Record/002577865","HathiTrust Record")</f>
        <v/>
      </c>
      <c r="AU5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4">
        <f>HYPERLINK("http://www.worldcat.org/oclc/25316345","WorldCat Record")</f>
        <v/>
      </c>
      <c r="AW54" t="inlineStr">
        <is>
          <t>55555850:eng</t>
        </is>
      </c>
      <c r="AX54" t="inlineStr">
        <is>
          <t>25316345</t>
        </is>
      </c>
      <c r="AY54" t="inlineStr">
        <is>
          <t>991000686289702656</t>
        </is>
      </c>
      <c r="AZ54" t="inlineStr">
        <is>
          <t>991000686289702656</t>
        </is>
      </c>
      <c r="BA54" t="inlineStr">
        <is>
          <t>2268064260002656</t>
        </is>
      </c>
      <c r="BB54" t="inlineStr">
        <is>
          <t>BOOK</t>
        </is>
      </c>
      <c r="BD54" t="inlineStr">
        <is>
          <t>9780122268915</t>
        </is>
      </c>
      <c r="BE54" t="inlineStr">
        <is>
          <t>30001002699116</t>
        </is>
      </c>
      <c r="BF54" t="inlineStr">
        <is>
          <t>893357354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QW 13 E56 1994</t>
        </is>
      </c>
      <c r="E55" t="inlineStr">
        <is>
          <t>0                      QW 0013000E  56          1994</t>
        </is>
      </c>
      <c r="F55" t="inlineStr">
        <is>
          <t>Encyclopedia of virology / edited by Robert G. Webster and Allan Granoff.</t>
        </is>
      </c>
      <c r="G55" t="inlineStr">
        <is>
          <t>V.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London ; San Diego : Academic Press, c1994.</t>
        </is>
      </c>
      <c r="O55" t="inlineStr">
        <is>
          <t>1994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QW </t>
        </is>
      </c>
      <c r="U55" t="n">
        <v>4</v>
      </c>
      <c r="V55" t="n">
        <v>19</v>
      </c>
      <c r="W55" t="inlineStr">
        <is>
          <t>1994-06-15</t>
        </is>
      </c>
      <c r="X55" t="inlineStr">
        <is>
          <t>1994-06-15</t>
        </is>
      </c>
      <c r="Y55" t="inlineStr">
        <is>
          <t>1994-06-15</t>
        </is>
      </c>
      <c r="Z55" t="inlineStr">
        <is>
          <t>1994-06-15</t>
        </is>
      </c>
      <c r="AA55" t="n">
        <v>374</v>
      </c>
      <c r="AB55" t="n">
        <v>281</v>
      </c>
      <c r="AC55" t="n">
        <v>482</v>
      </c>
      <c r="AD55" t="n">
        <v>2</v>
      </c>
      <c r="AE55" t="n">
        <v>2</v>
      </c>
      <c r="AF55" t="n">
        <v>8</v>
      </c>
      <c r="AG55" t="n">
        <v>19</v>
      </c>
      <c r="AH55" t="n">
        <v>3</v>
      </c>
      <c r="AI55" t="n">
        <v>7</v>
      </c>
      <c r="AJ55" t="n">
        <v>1</v>
      </c>
      <c r="AK55" t="n">
        <v>6</v>
      </c>
      <c r="AL55" t="n">
        <v>5</v>
      </c>
      <c r="AM55" t="n">
        <v>10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HYPERLINK("http://catalog.hathitrust.org/Record/002856636","HathiTrust Record")</f>
        <v/>
      </c>
      <c r="AU5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5">
        <f>HYPERLINK("http://www.worldcat.org/oclc/30052976","WorldCat Record")</f>
        <v/>
      </c>
      <c r="AW55" t="inlineStr">
        <is>
          <t>10567255198:eng</t>
        </is>
      </c>
      <c r="AX55" t="inlineStr">
        <is>
          <t>30052976</t>
        </is>
      </c>
      <c r="AY55" t="inlineStr">
        <is>
          <t>991000670479702656</t>
        </is>
      </c>
      <c r="AZ55" t="inlineStr">
        <is>
          <t>991000670479702656</t>
        </is>
      </c>
      <c r="BA55" t="inlineStr">
        <is>
          <t>2259744700002656</t>
        </is>
      </c>
      <c r="BB55" t="inlineStr">
        <is>
          <t>BOOK</t>
        </is>
      </c>
      <c r="BD55" t="inlineStr">
        <is>
          <t>9780122269608</t>
        </is>
      </c>
      <c r="BE55" t="inlineStr">
        <is>
          <t>30001002695916</t>
        </is>
      </c>
      <c r="BF55" t="inlineStr">
        <is>
          <t>893825366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QW 13 E56 1994</t>
        </is>
      </c>
      <c r="E56" t="inlineStr">
        <is>
          <t>0                      QW 0013000E  56          1994</t>
        </is>
      </c>
      <c r="F56" t="inlineStr">
        <is>
          <t>Encyclopedia of virology / edited by Robert G. Webster and Allan Granoff.</t>
        </is>
      </c>
      <c r="G56" t="inlineStr">
        <is>
          <t>V. 1</t>
        </is>
      </c>
      <c r="H56" t="inlineStr">
        <is>
          <t>Yes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London ; San Diego : Academic Press, c1994.</t>
        </is>
      </c>
      <c r="O56" t="inlineStr">
        <is>
          <t>1994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QW </t>
        </is>
      </c>
      <c r="U56" t="n">
        <v>6</v>
      </c>
      <c r="V56" t="n">
        <v>19</v>
      </c>
      <c r="W56" t="inlineStr">
        <is>
          <t>1994-06-15</t>
        </is>
      </c>
      <c r="X56" t="inlineStr">
        <is>
          <t>1994-06-15</t>
        </is>
      </c>
      <c r="Y56" t="inlineStr">
        <is>
          <t>1994-06-15</t>
        </is>
      </c>
      <c r="Z56" t="inlineStr">
        <is>
          <t>1994-06-15</t>
        </is>
      </c>
      <c r="AA56" t="n">
        <v>374</v>
      </c>
      <c r="AB56" t="n">
        <v>281</v>
      </c>
      <c r="AC56" t="n">
        <v>482</v>
      </c>
      <c r="AD56" t="n">
        <v>2</v>
      </c>
      <c r="AE56" t="n">
        <v>2</v>
      </c>
      <c r="AF56" t="n">
        <v>8</v>
      </c>
      <c r="AG56" t="n">
        <v>19</v>
      </c>
      <c r="AH56" t="n">
        <v>3</v>
      </c>
      <c r="AI56" t="n">
        <v>7</v>
      </c>
      <c r="AJ56" t="n">
        <v>1</v>
      </c>
      <c r="AK56" t="n">
        <v>6</v>
      </c>
      <c r="AL56" t="n">
        <v>5</v>
      </c>
      <c r="AM56" t="n">
        <v>10</v>
      </c>
      <c r="AN56" t="n">
        <v>1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HYPERLINK("http://catalog.hathitrust.org/Record/002856636","HathiTrust Record")</f>
        <v/>
      </c>
      <c r="AU5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6">
        <f>HYPERLINK("http://www.worldcat.org/oclc/30052976","WorldCat Record")</f>
        <v/>
      </c>
      <c r="AW56" t="inlineStr">
        <is>
          <t>10567255198:eng</t>
        </is>
      </c>
      <c r="AX56" t="inlineStr">
        <is>
          <t>30052976</t>
        </is>
      </c>
      <c r="AY56" t="inlineStr">
        <is>
          <t>991000670479702656</t>
        </is>
      </c>
      <c r="AZ56" t="inlineStr">
        <is>
          <t>991000670479702656</t>
        </is>
      </c>
      <c r="BA56" t="inlineStr">
        <is>
          <t>2259744700002656</t>
        </is>
      </c>
      <c r="BB56" t="inlineStr">
        <is>
          <t>BOOK</t>
        </is>
      </c>
      <c r="BD56" t="inlineStr">
        <is>
          <t>9780122269608</t>
        </is>
      </c>
      <c r="BE56" t="inlineStr">
        <is>
          <t>30001002695908</t>
        </is>
      </c>
      <c r="BF56" t="inlineStr">
        <is>
          <t>893819958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QW 13 E56 1994</t>
        </is>
      </c>
      <c r="E57" t="inlineStr">
        <is>
          <t>0                      QW 0013000E  56          1994</t>
        </is>
      </c>
      <c r="F57" t="inlineStr">
        <is>
          <t>Encyclopedia of virology / edited by Robert G. Webster and Allan Granoff.</t>
        </is>
      </c>
      <c r="G57" t="inlineStr">
        <is>
          <t>V. 3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London ; San Diego : Academic Press, c1994.</t>
        </is>
      </c>
      <c r="O57" t="inlineStr">
        <is>
          <t>1994</t>
        </is>
      </c>
      <c r="Q57" t="inlineStr">
        <is>
          <t>eng</t>
        </is>
      </c>
      <c r="R57" t="inlineStr">
        <is>
          <t>enk</t>
        </is>
      </c>
      <c r="T57" t="inlineStr">
        <is>
          <t xml:space="preserve">QW </t>
        </is>
      </c>
      <c r="U57" t="n">
        <v>9</v>
      </c>
      <c r="V57" t="n">
        <v>19</v>
      </c>
      <c r="W57" t="inlineStr">
        <is>
          <t>1994-06-15</t>
        </is>
      </c>
      <c r="X57" t="inlineStr">
        <is>
          <t>1994-06-15</t>
        </is>
      </c>
      <c r="Y57" t="inlineStr">
        <is>
          <t>1994-06-15</t>
        </is>
      </c>
      <c r="Z57" t="inlineStr">
        <is>
          <t>1994-06-15</t>
        </is>
      </c>
      <c r="AA57" t="n">
        <v>374</v>
      </c>
      <c r="AB57" t="n">
        <v>281</v>
      </c>
      <c r="AC57" t="n">
        <v>482</v>
      </c>
      <c r="AD57" t="n">
        <v>2</v>
      </c>
      <c r="AE57" t="n">
        <v>2</v>
      </c>
      <c r="AF57" t="n">
        <v>8</v>
      </c>
      <c r="AG57" t="n">
        <v>19</v>
      </c>
      <c r="AH57" t="n">
        <v>3</v>
      </c>
      <c r="AI57" t="n">
        <v>7</v>
      </c>
      <c r="AJ57" t="n">
        <v>1</v>
      </c>
      <c r="AK57" t="n">
        <v>6</v>
      </c>
      <c r="AL57" t="n">
        <v>5</v>
      </c>
      <c r="AM57" t="n">
        <v>10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HYPERLINK("http://catalog.hathitrust.org/Record/002856636","HathiTrust Record")</f>
        <v/>
      </c>
      <c r="AU5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7">
        <f>HYPERLINK("http://www.worldcat.org/oclc/30052976","WorldCat Record")</f>
        <v/>
      </c>
      <c r="AW57" t="inlineStr">
        <is>
          <t>10567255198:eng</t>
        </is>
      </c>
      <c r="AX57" t="inlineStr">
        <is>
          <t>30052976</t>
        </is>
      </c>
      <c r="AY57" t="inlineStr">
        <is>
          <t>991000670479702656</t>
        </is>
      </c>
      <c r="AZ57" t="inlineStr">
        <is>
          <t>991000670479702656</t>
        </is>
      </c>
      <c r="BA57" t="inlineStr">
        <is>
          <t>2259744700002656</t>
        </is>
      </c>
      <c r="BB57" t="inlineStr">
        <is>
          <t>BOOK</t>
        </is>
      </c>
      <c r="BD57" t="inlineStr">
        <is>
          <t>9780122269608</t>
        </is>
      </c>
      <c r="BE57" t="inlineStr">
        <is>
          <t>30001002695924</t>
        </is>
      </c>
      <c r="BF57" t="inlineStr">
        <is>
          <t>893831000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QW 13 I12d 1995</t>
        </is>
      </c>
      <c r="E58" t="inlineStr">
        <is>
          <t>0                      QW 0013000I  12d         1995</t>
        </is>
      </c>
      <c r="F58" t="inlineStr">
        <is>
          <t>Dictionary of cytokines / Horst Ibelgaufts.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Ibelgaufts, Horst.</t>
        </is>
      </c>
      <c r="N58" t="inlineStr">
        <is>
          <t>Weinheim ; New York : VCH, c1995.</t>
        </is>
      </c>
      <c r="O58" t="inlineStr">
        <is>
          <t>1995</t>
        </is>
      </c>
      <c r="Q58" t="inlineStr">
        <is>
          <t>eng</t>
        </is>
      </c>
      <c r="R58" t="inlineStr">
        <is>
          <t xml:space="preserve">gw </t>
        </is>
      </c>
      <c r="T58" t="inlineStr">
        <is>
          <t xml:space="preserve">QW </t>
        </is>
      </c>
      <c r="U58" t="n">
        <v>1</v>
      </c>
      <c r="V58" t="n">
        <v>1</v>
      </c>
      <c r="W58" t="inlineStr">
        <is>
          <t>1995-08-23</t>
        </is>
      </c>
      <c r="X58" t="inlineStr">
        <is>
          <t>1995-08-23</t>
        </is>
      </c>
      <c r="Y58" t="inlineStr">
        <is>
          <t>1995-08-22</t>
        </is>
      </c>
      <c r="Z58" t="inlineStr">
        <is>
          <t>1995-08-22</t>
        </is>
      </c>
      <c r="AA58" t="n">
        <v>168</v>
      </c>
      <c r="AB58" t="n">
        <v>96</v>
      </c>
      <c r="AC58" t="n">
        <v>103</v>
      </c>
      <c r="AD58" t="n">
        <v>1</v>
      </c>
      <c r="AE58" t="n">
        <v>1</v>
      </c>
      <c r="AF58" t="n">
        <v>3</v>
      </c>
      <c r="AG58" t="n">
        <v>3</v>
      </c>
      <c r="AH58" t="n">
        <v>0</v>
      </c>
      <c r="AI58" t="n">
        <v>0</v>
      </c>
      <c r="AJ58" t="n">
        <v>2</v>
      </c>
      <c r="AK58" t="n">
        <v>2</v>
      </c>
      <c r="AL58" t="n">
        <v>2</v>
      </c>
      <c r="AM58" t="n">
        <v>2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HYPERLINK("http://catalog.hathitrust.org/Record/002984134","HathiTrust Record")</f>
        <v/>
      </c>
      <c r="AU5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V58">
        <f>HYPERLINK("http://www.worldcat.org/oclc/32016315","WorldCat Record")</f>
        <v/>
      </c>
      <c r="AW58" t="inlineStr">
        <is>
          <t>33958666:eng</t>
        </is>
      </c>
      <c r="AX58" t="inlineStr">
        <is>
          <t>32016315</t>
        </is>
      </c>
      <c r="AY58" t="inlineStr">
        <is>
          <t>991001404689702656</t>
        </is>
      </c>
      <c r="AZ58" t="inlineStr">
        <is>
          <t>991001404689702656</t>
        </is>
      </c>
      <c r="BA58" t="inlineStr">
        <is>
          <t>2262318440002656</t>
        </is>
      </c>
      <c r="BB58" t="inlineStr">
        <is>
          <t>BOOK</t>
        </is>
      </c>
      <c r="BD58" t="inlineStr">
        <is>
          <t>9783527300426</t>
        </is>
      </c>
      <c r="BE58" t="inlineStr">
        <is>
          <t>30001003149673</t>
        </is>
      </c>
      <c r="BF58" t="inlineStr">
        <is>
          <t>893743769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QW 17 D631e 1987</t>
        </is>
      </c>
      <c r="E59" t="inlineStr">
        <is>
          <t>0                      QW 0017000D  631e        1987</t>
        </is>
      </c>
      <c r="F59" t="inlineStr">
        <is>
          <t>Electron microscopy in diagnostic virology : a practical guide and atlas / Frances W. Doane, Nan Anderson.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Doane, Frances W., 1928-</t>
        </is>
      </c>
      <c r="N59" t="inlineStr">
        <is>
          <t>Cambridge ; New York : Cambridge University Press, c1987.</t>
        </is>
      </c>
      <c r="O59" t="inlineStr">
        <is>
          <t>1987</t>
        </is>
      </c>
      <c r="Q59" t="inlineStr">
        <is>
          <t>eng</t>
        </is>
      </c>
      <c r="R59" t="inlineStr">
        <is>
          <t>enk</t>
        </is>
      </c>
      <c r="T59" t="inlineStr">
        <is>
          <t xml:space="preserve">QW </t>
        </is>
      </c>
      <c r="U59" t="n">
        <v>4</v>
      </c>
      <c r="V59" t="n">
        <v>4</v>
      </c>
      <c r="W59" t="inlineStr">
        <is>
          <t>1990-05-25</t>
        </is>
      </c>
      <c r="X59" t="inlineStr">
        <is>
          <t>1990-05-25</t>
        </is>
      </c>
      <c r="Y59" t="inlineStr">
        <is>
          <t>1990-04-04</t>
        </is>
      </c>
      <c r="Z59" t="inlineStr">
        <is>
          <t>1990-04-04</t>
        </is>
      </c>
      <c r="AA59" t="n">
        <v>212</v>
      </c>
      <c r="AB59" t="n">
        <v>142</v>
      </c>
      <c r="AC59" t="n">
        <v>142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V59">
        <f>HYPERLINK("http://www.worldcat.org/oclc/14164922","WorldCat Record")</f>
        <v/>
      </c>
      <c r="AW59" t="inlineStr">
        <is>
          <t>836668952:eng</t>
        </is>
      </c>
      <c r="AX59" t="inlineStr">
        <is>
          <t>14164922</t>
        </is>
      </c>
      <c r="AY59" t="inlineStr">
        <is>
          <t>991001447909702656</t>
        </is>
      </c>
      <c r="AZ59" t="inlineStr">
        <is>
          <t>991001447909702656</t>
        </is>
      </c>
      <c r="BA59" t="inlineStr">
        <is>
          <t>2271453760002656</t>
        </is>
      </c>
      <c r="BB59" t="inlineStr">
        <is>
          <t>BOOK</t>
        </is>
      </c>
      <c r="BD59" t="inlineStr">
        <is>
          <t>9780521243117</t>
        </is>
      </c>
      <c r="BE59" t="inlineStr">
        <is>
          <t>30001001881293</t>
        </is>
      </c>
      <c r="BF59" t="inlineStr">
        <is>
          <t>893638326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QW 17 F893c 1979</t>
        </is>
      </c>
      <c r="E60" t="inlineStr">
        <is>
          <t>0                      QW 0017000F  893c        1979</t>
        </is>
      </c>
      <c r="F60" t="inlineStr">
        <is>
          <t>A color atlas of pathogenic fungi / Dorothea Frey, Ronald Jowett Oldfield, Ronald C. Bridger.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Frey, Dorothea.</t>
        </is>
      </c>
      <c r="N60" t="inlineStr">
        <is>
          <t>Chicago : Wolfe Medical Publications, c1979.</t>
        </is>
      </c>
      <c r="O60" t="inlineStr">
        <is>
          <t>1979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QW </t>
        </is>
      </c>
      <c r="U60" t="n">
        <v>8</v>
      </c>
      <c r="V60" t="n">
        <v>8</v>
      </c>
      <c r="W60" t="inlineStr">
        <is>
          <t>2001-04-22</t>
        </is>
      </c>
      <c r="X60" t="inlineStr">
        <is>
          <t>2001-04-22</t>
        </is>
      </c>
      <c r="Y60" t="inlineStr">
        <is>
          <t>1988-02-04</t>
        </is>
      </c>
      <c r="Z60" t="inlineStr">
        <is>
          <t>1988-02-04</t>
        </is>
      </c>
      <c r="AA60" t="n">
        <v>184</v>
      </c>
      <c r="AB60" t="n">
        <v>155</v>
      </c>
      <c r="AC60" t="n">
        <v>172</v>
      </c>
      <c r="AD60" t="n">
        <v>1</v>
      </c>
      <c r="AE60" t="n">
        <v>1</v>
      </c>
      <c r="AF60" t="n">
        <v>3</v>
      </c>
      <c r="AG60" t="n">
        <v>3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HYPERLINK("http://catalog.hathitrust.org/Record/000711939","HathiTrust Record")</f>
        <v/>
      </c>
      <c r="AU6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V60">
        <f>HYPERLINK("http://www.worldcat.org/oclc/4857487","WorldCat Record")</f>
        <v/>
      </c>
      <c r="AW60" t="inlineStr">
        <is>
          <t>20338863:eng</t>
        </is>
      </c>
      <c r="AX60" t="inlineStr">
        <is>
          <t>4857487</t>
        </is>
      </c>
      <c r="AY60" t="inlineStr">
        <is>
          <t>991000995319702656</t>
        </is>
      </c>
      <c r="AZ60" t="inlineStr">
        <is>
          <t>991000995319702656</t>
        </is>
      </c>
      <c r="BA60" t="inlineStr">
        <is>
          <t>2266581810002656</t>
        </is>
      </c>
      <c r="BB60" t="inlineStr">
        <is>
          <t>BOOK</t>
        </is>
      </c>
      <c r="BD60" t="inlineStr">
        <is>
          <t>9780815132776</t>
        </is>
      </c>
      <c r="BE60" t="inlineStr">
        <is>
          <t>30001000228140</t>
        </is>
      </c>
      <c r="BF60" t="inlineStr">
        <is>
          <t>893148796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QW 17 L912</t>
        </is>
      </c>
      <c r="E61" t="inlineStr">
        <is>
          <t>0                      QW 0017000L  912</t>
        </is>
      </c>
      <c r="F61" t="inlineStr">
        <is>
          <t>Atlas of bacteriology / by R. Cranston Low and T.C. Dodds.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Low, R. Cranston (Robert Cranston), 1879-1949.</t>
        </is>
      </c>
      <c r="N61" t="inlineStr">
        <is>
          <t>Edinburgh : E. &amp; S. Livingstone, 1952.</t>
        </is>
      </c>
      <c r="O61" t="inlineStr">
        <is>
          <t>1952</t>
        </is>
      </c>
      <c r="Q61" t="inlineStr">
        <is>
          <t>eng</t>
        </is>
      </c>
      <c r="R61" t="inlineStr">
        <is>
          <t>stk</t>
        </is>
      </c>
      <c r="T61" t="inlineStr">
        <is>
          <t xml:space="preserve">QW </t>
        </is>
      </c>
      <c r="U61" t="n">
        <v>8</v>
      </c>
      <c r="V61" t="n">
        <v>8</v>
      </c>
      <c r="W61" t="inlineStr">
        <is>
          <t>2006-03-23</t>
        </is>
      </c>
      <c r="X61" t="inlineStr">
        <is>
          <t>2006-03-23</t>
        </is>
      </c>
      <c r="Y61" t="inlineStr">
        <is>
          <t>1988-03-17</t>
        </is>
      </c>
      <c r="Z61" t="inlineStr">
        <is>
          <t>1988-03-17</t>
        </is>
      </c>
      <c r="AA61" t="n">
        <v>26</v>
      </c>
      <c r="AB61" t="n">
        <v>15</v>
      </c>
      <c r="AC61" t="n">
        <v>86</v>
      </c>
      <c r="AD61" t="n">
        <v>1</v>
      </c>
      <c r="AE61" t="n">
        <v>2</v>
      </c>
      <c r="AF61" t="n">
        <v>2</v>
      </c>
      <c r="AG61" t="n">
        <v>5</v>
      </c>
      <c r="AH61" t="n">
        <v>1</v>
      </c>
      <c r="AI61" t="n">
        <v>2</v>
      </c>
      <c r="AJ61" t="n">
        <v>0</v>
      </c>
      <c r="AK61" t="n">
        <v>0</v>
      </c>
      <c r="AL61" t="n">
        <v>2</v>
      </c>
      <c r="AM61" t="n">
        <v>4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V61">
        <f>HYPERLINK("http://www.worldcat.org/oclc/9692908","WorldCat Record")</f>
        <v/>
      </c>
      <c r="AW61" t="inlineStr">
        <is>
          <t>146700082:eng</t>
        </is>
      </c>
      <c r="AX61" t="inlineStr">
        <is>
          <t>9692908</t>
        </is>
      </c>
      <c r="AY61" t="inlineStr">
        <is>
          <t>991000749049702656</t>
        </is>
      </c>
      <c r="AZ61" t="inlineStr">
        <is>
          <t>991000749049702656</t>
        </is>
      </c>
      <c r="BA61" t="inlineStr">
        <is>
          <t>2266534890002656</t>
        </is>
      </c>
      <c r="BB61" t="inlineStr">
        <is>
          <t>BOOK</t>
        </is>
      </c>
      <c r="BE61" t="inlineStr">
        <is>
          <t>30001000046898</t>
        </is>
      </c>
      <c r="BF61" t="inlineStr">
        <is>
          <t>893272972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QW 17 S359a 1982</t>
        </is>
      </c>
      <c r="E62" t="inlineStr">
        <is>
          <t>0                      QW 0017000S  359a        1982</t>
        </is>
      </c>
      <c r="F62" t="inlineStr">
        <is>
          <t>Schneierson's Atlas of diagnostic microbiology / edited by Edward J. Bottone, Roland Girolami, and John M. Stamm.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Schneierson, S. Stanley (Sol Stanley), 1906-1976.</t>
        </is>
      </c>
      <c r="N62" t="inlineStr">
        <is>
          <t>North Chicago, Ill. : Abbott Laboratories, c1982.</t>
        </is>
      </c>
      <c r="O62" t="inlineStr">
        <is>
          <t>1982</t>
        </is>
      </c>
      <c r="P62" t="inlineStr">
        <is>
          <t>8th ed.</t>
        </is>
      </c>
      <c r="Q62" t="inlineStr">
        <is>
          <t>eng</t>
        </is>
      </c>
      <c r="R62" t="inlineStr">
        <is>
          <t>ilu</t>
        </is>
      </c>
      <c r="T62" t="inlineStr">
        <is>
          <t xml:space="preserve">QW </t>
        </is>
      </c>
      <c r="U62" t="n">
        <v>9</v>
      </c>
      <c r="V62" t="n">
        <v>9</v>
      </c>
      <c r="W62" t="inlineStr">
        <is>
          <t>2001-04-27</t>
        </is>
      </c>
      <c r="X62" t="inlineStr">
        <is>
          <t>2001-04-27</t>
        </is>
      </c>
      <c r="Y62" t="inlineStr">
        <is>
          <t>1988-02-04</t>
        </is>
      </c>
      <c r="Z62" t="inlineStr">
        <is>
          <t>1988-02-04</t>
        </is>
      </c>
      <c r="AA62" t="n">
        <v>104</v>
      </c>
      <c r="AB62" t="n">
        <v>99</v>
      </c>
      <c r="AC62" t="n">
        <v>165</v>
      </c>
      <c r="AD62" t="n">
        <v>1</v>
      </c>
      <c r="AE62" t="n">
        <v>2</v>
      </c>
      <c r="AF62" t="n">
        <v>3</v>
      </c>
      <c r="AG62" t="n">
        <v>7</v>
      </c>
      <c r="AH62" t="n">
        <v>1</v>
      </c>
      <c r="AI62" t="n">
        <v>3</v>
      </c>
      <c r="AJ62" t="n">
        <v>1</v>
      </c>
      <c r="AK62" t="n">
        <v>1</v>
      </c>
      <c r="AL62" t="n">
        <v>1</v>
      </c>
      <c r="AM62" t="n">
        <v>3</v>
      </c>
      <c r="AN62" t="n">
        <v>0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V62">
        <f>HYPERLINK("http://www.worldcat.org/oclc/9098935","WorldCat Record")</f>
        <v/>
      </c>
      <c r="AW62" t="inlineStr">
        <is>
          <t>3855424364:eng</t>
        </is>
      </c>
      <c r="AX62" t="inlineStr">
        <is>
          <t>9098935</t>
        </is>
      </c>
      <c r="AY62" t="inlineStr">
        <is>
          <t>991000995249702656</t>
        </is>
      </c>
      <c r="AZ62" t="inlineStr">
        <is>
          <t>991000995249702656</t>
        </is>
      </c>
      <c r="BA62" t="inlineStr">
        <is>
          <t>2264181730002656</t>
        </is>
      </c>
      <c r="BB62" t="inlineStr">
        <is>
          <t>BOOK</t>
        </is>
      </c>
      <c r="BE62" t="inlineStr">
        <is>
          <t>30001000228132</t>
        </is>
      </c>
      <c r="BF62" t="inlineStr">
        <is>
          <t>893450749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QW 18 B825r 1983</t>
        </is>
      </c>
      <c r="E63" t="inlineStr">
        <is>
          <t>0                      QW 0018000B  825r        1983</t>
        </is>
      </c>
      <c r="F63" t="inlineStr">
        <is>
          <t>Review of medical microbiology / Abraham I. Braude, J. Allen McCutchan.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Braude, Abraham I.</t>
        </is>
      </c>
      <c r="N63" t="inlineStr">
        <is>
          <t>Philadelphia : Saunders, c1983.</t>
        </is>
      </c>
      <c r="O63" t="inlineStr">
        <is>
          <t>1983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QW </t>
        </is>
      </c>
      <c r="U63" t="n">
        <v>22</v>
      </c>
      <c r="V63" t="n">
        <v>22</v>
      </c>
      <c r="W63" t="inlineStr">
        <is>
          <t>2001-01-15</t>
        </is>
      </c>
      <c r="X63" t="inlineStr">
        <is>
          <t>2001-01-15</t>
        </is>
      </c>
      <c r="Y63" t="inlineStr">
        <is>
          <t>1988-02-04</t>
        </is>
      </c>
      <c r="Z63" t="inlineStr">
        <is>
          <t>1988-02-04</t>
        </is>
      </c>
      <c r="AA63" t="n">
        <v>63</v>
      </c>
      <c r="AB63" t="n">
        <v>47</v>
      </c>
      <c r="AC63" t="n">
        <v>47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V63">
        <f>HYPERLINK("http://www.worldcat.org/oclc/9464735","WorldCat Record")</f>
        <v/>
      </c>
      <c r="AW63" t="inlineStr">
        <is>
          <t>24233040:eng</t>
        </is>
      </c>
      <c r="AX63" t="inlineStr">
        <is>
          <t>9464735</t>
        </is>
      </c>
      <c r="AY63" t="inlineStr">
        <is>
          <t>991000995279702656</t>
        </is>
      </c>
      <c r="AZ63" t="inlineStr">
        <is>
          <t>991000995279702656</t>
        </is>
      </c>
      <c r="BA63" t="inlineStr">
        <is>
          <t>2264811440002656</t>
        </is>
      </c>
      <c r="BB63" t="inlineStr">
        <is>
          <t>BOOK</t>
        </is>
      </c>
      <c r="BD63" t="inlineStr">
        <is>
          <t>9780721611839</t>
        </is>
      </c>
      <c r="BE63" t="inlineStr">
        <is>
          <t>30001000228124</t>
        </is>
      </c>
      <c r="BF63" t="inlineStr">
        <is>
          <t>893369013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QW 18 H995m 1987</t>
        </is>
      </c>
      <c r="E64" t="inlineStr">
        <is>
          <t>0                      QW 0018000H  995m        1987</t>
        </is>
      </c>
      <c r="F64" t="inlineStr">
        <is>
          <t>Microbiology &amp; immunology / Richard M. Hyde.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Hyde, Richard M.</t>
        </is>
      </c>
      <c r="N64" t="inlineStr">
        <is>
          <t>New York : Springer-Verlag, c1987.</t>
        </is>
      </c>
      <c r="O64" t="inlineStr">
        <is>
          <t>1987</t>
        </is>
      </c>
      <c r="Q64" t="inlineStr">
        <is>
          <t>eng</t>
        </is>
      </c>
      <c r="R64" t="inlineStr">
        <is>
          <t>xxu</t>
        </is>
      </c>
      <c r="S64" t="inlineStr">
        <is>
          <t>Oklahoma notes</t>
        </is>
      </c>
      <c r="T64" t="inlineStr">
        <is>
          <t xml:space="preserve">QW </t>
        </is>
      </c>
      <c r="U64" t="n">
        <v>25</v>
      </c>
      <c r="V64" t="n">
        <v>25</v>
      </c>
      <c r="W64" t="inlineStr">
        <is>
          <t>2001-04-22</t>
        </is>
      </c>
      <c r="X64" t="inlineStr">
        <is>
          <t>2001-04-22</t>
        </is>
      </c>
      <c r="Y64" t="inlineStr">
        <is>
          <t>1989-02-23</t>
        </is>
      </c>
      <c r="Z64" t="inlineStr">
        <is>
          <t>1989-02-23</t>
        </is>
      </c>
      <c r="AA64" t="n">
        <v>66</v>
      </c>
      <c r="AB64" t="n">
        <v>43</v>
      </c>
      <c r="AC64" t="n">
        <v>156</v>
      </c>
      <c r="AD64" t="n">
        <v>1</v>
      </c>
      <c r="AE64" t="n">
        <v>1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1</v>
      </c>
      <c r="AL64" t="n">
        <v>0</v>
      </c>
      <c r="AM64" t="n">
        <v>1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V64">
        <f>HYPERLINK("http://www.worldcat.org/oclc/14378896","WorldCat Record")</f>
        <v/>
      </c>
      <c r="AW64" t="inlineStr">
        <is>
          <t>8811980:eng</t>
        </is>
      </c>
      <c r="AX64" t="inlineStr">
        <is>
          <t>14378896</t>
        </is>
      </c>
      <c r="AY64" t="inlineStr">
        <is>
          <t>991001238369702656</t>
        </is>
      </c>
      <c r="AZ64" t="inlineStr">
        <is>
          <t>991001238369702656</t>
        </is>
      </c>
      <c r="BA64" t="inlineStr">
        <is>
          <t>2264780470002656</t>
        </is>
      </c>
      <c r="BB64" t="inlineStr">
        <is>
          <t>BOOK</t>
        </is>
      </c>
      <c r="BD64" t="inlineStr">
        <is>
          <t>9780387963365</t>
        </is>
      </c>
      <c r="BE64" t="inlineStr">
        <is>
          <t>30001001675083</t>
        </is>
      </c>
      <c r="BF64" t="inlineStr">
        <is>
          <t>893149001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QW 18 K49m 1973</t>
        </is>
      </c>
      <c r="E65" t="inlineStr">
        <is>
          <t>0                      QW 0018000K  49m         1973</t>
        </is>
      </c>
      <c r="F65" t="inlineStr">
        <is>
          <t>Microbiology review : 1800 multiple choice questions and answers, completely referenced / by Charles W. Kim.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Kim, Charles W., editor.</t>
        </is>
      </c>
      <c r="N65" t="inlineStr">
        <is>
          <t>Flushing, N.Y. : Medical Examination Pub. co., [1973]</t>
        </is>
      </c>
      <c r="O65" t="inlineStr">
        <is>
          <t>1973</t>
        </is>
      </c>
      <c r="P65" t="inlineStr">
        <is>
          <t>5th ed.</t>
        </is>
      </c>
      <c r="Q65" t="inlineStr">
        <is>
          <t>eng</t>
        </is>
      </c>
      <c r="R65" t="inlineStr">
        <is>
          <t>nyu</t>
        </is>
      </c>
      <c r="S65" t="inlineStr">
        <is>
          <t>Basic science review series</t>
        </is>
      </c>
      <c r="T65" t="inlineStr">
        <is>
          <t xml:space="preserve">QW </t>
        </is>
      </c>
      <c r="U65" t="n">
        <v>13</v>
      </c>
      <c r="V65" t="n">
        <v>13</v>
      </c>
      <c r="W65" t="inlineStr">
        <is>
          <t>2000-04-15</t>
        </is>
      </c>
      <c r="X65" t="inlineStr">
        <is>
          <t>2000-04-15</t>
        </is>
      </c>
      <c r="Y65" t="inlineStr">
        <is>
          <t>1988-03-25</t>
        </is>
      </c>
      <c r="Z65" t="inlineStr">
        <is>
          <t>1988-03-25</t>
        </is>
      </c>
      <c r="AA65" t="n">
        <v>51</v>
      </c>
      <c r="AB65" t="n">
        <v>41</v>
      </c>
      <c r="AC65" t="n">
        <v>94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V65">
        <f>HYPERLINK("http://www.worldcat.org/oclc/1207578","WorldCat Record")</f>
        <v/>
      </c>
      <c r="AW65" t="inlineStr">
        <is>
          <t>424116471:eng</t>
        </is>
      </c>
      <c r="AX65" t="inlineStr">
        <is>
          <t>1207578</t>
        </is>
      </c>
      <c r="AY65" t="inlineStr">
        <is>
          <t>991000995209702656</t>
        </is>
      </c>
      <c r="AZ65" t="inlineStr">
        <is>
          <t>991000995209702656</t>
        </is>
      </c>
      <c r="BA65" t="inlineStr">
        <is>
          <t>2269667950002656</t>
        </is>
      </c>
      <c r="BB65" t="inlineStr">
        <is>
          <t>BOOK</t>
        </is>
      </c>
      <c r="BE65" t="inlineStr">
        <is>
          <t>30001000228116</t>
        </is>
      </c>
      <c r="BF65" t="inlineStr">
        <is>
          <t>893455365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QW 18 K49m 1984</t>
        </is>
      </c>
      <c r="E66" t="inlineStr">
        <is>
          <t>0                      QW 0018000K  49m         1984</t>
        </is>
      </c>
      <c r="F66" t="inlineStr">
        <is>
          <t>Microbiology : 750 multiple choice questions with referenced explanatory answers / Charles W. Kim.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Kim, Charles W.</t>
        </is>
      </c>
      <c r="N66" t="inlineStr">
        <is>
          <t>New Hyde Park, N.Y. : Medical Examination Pub. Co., c1984.</t>
        </is>
      </c>
      <c r="O66" t="inlineStr">
        <is>
          <t>1984</t>
        </is>
      </c>
      <c r="P66" t="inlineStr">
        <is>
          <t>8th ed.</t>
        </is>
      </c>
      <c r="Q66" t="inlineStr">
        <is>
          <t>eng</t>
        </is>
      </c>
      <c r="R66" t="inlineStr">
        <is>
          <t>nyu</t>
        </is>
      </c>
      <c r="S66" t="inlineStr">
        <is>
          <t>Medical examination review</t>
        </is>
      </c>
      <c r="T66" t="inlineStr">
        <is>
          <t xml:space="preserve">QW </t>
        </is>
      </c>
      <c r="U66" t="n">
        <v>36</v>
      </c>
      <c r="V66" t="n">
        <v>36</v>
      </c>
      <c r="W66" t="inlineStr">
        <is>
          <t>2000-04-29</t>
        </is>
      </c>
      <c r="X66" t="inlineStr">
        <is>
          <t>2000-04-29</t>
        </is>
      </c>
      <c r="Y66" t="inlineStr">
        <is>
          <t>1987-09-30</t>
        </is>
      </c>
      <c r="Z66" t="inlineStr">
        <is>
          <t>1987-09-30</t>
        </is>
      </c>
      <c r="AA66" t="n">
        <v>64</v>
      </c>
      <c r="AB66" t="n">
        <v>46</v>
      </c>
      <c r="AC66" t="n">
        <v>94</v>
      </c>
      <c r="AD66" t="n">
        <v>1</v>
      </c>
      <c r="AE66" t="n">
        <v>1</v>
      </c>
      <c r="AF66" t="n">
        <v>0</v>
      </c>
      <c r="AG66" t="n">
        <v>1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HYPERLINK("http://catalog.hathitrust.org/Record/008385801","HathiTrust Record")</f>
        <v/>
      </c>
      <c r="AU6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V66">
        <f>HYPERLINK("http://www.worldcat.org/oclc/11185592","WorldCat Record")</f>
        <v/>
      </c>
      <c r="AW66" t="inlineStr">
        <is>
          <t>2864207800:eng</t>
        </is>
      </c>
      <c r="AX66" t="inlineStr">
        <is>
          <t>11185592</t>
        </is>
      </c>
      <c r="AY66" t="inlineStr">
        <is>
          <t>991000749019702656</t>
        </is>
      </c>
      <c r="AZ66" t="inlineStr">
        <is>
          <t>991000749019702656</t>
        </is>
      </c>
      <c r="BA66" t="inlineStr">
        <is>
          <t>2265917470002656</t>
        </is>
      </c>
      <c r="BB66" t="inlineStr">
        <is>
          <t>BOOK</t>
        </is>
      </c>
      <c r="BD66" t="inlineStr">
        <is>
          <t>9780874882032</t>
        </is>
      </c>
      <c r="BE66" t="inlineStr">
        <is>
          <t>30001000046880</t>
        </is>
      </c>
      <c r="BF66" t="inlineStr">
        <is>
          <t>893148215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QW 18 K49m 1987</t>
        </is>
      </c>
      <c r="E67" t="inlineStr">
        <is>
          <t>0                      QW 0018000K  49m         1987</t>
        </is>
      </c>
      <c r="F67" t="inlineStr">
        <is>
          <t>Microbiology : 1000 multiple choice questions with referenced explanatory answers / by Charles W. Kim.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Yes</t>
        </is>
      </c>
      <c r="L67" t="inlineStr">
        <is>
          <t>0</t>
        </is>
      </c>
      <c r="M67" t="inlineStr">
        <is>
          <t>Kim, Charles W.</t>
        </is>
      </c>
      <c r="N67" t="inlineStr">
        <is>
          <t>Garden City, N.Y. : Medical Examination Pub. Co., c1987.</t>
        </is>
      </c>
      <c r="O67" t="inlineStr">
        <is>
          <t>1987</t>
        </is>
      </c>
      <c r="P67" t="inlineStr">
        <is>
          <t>9th ed.</t>
        </is>
      </c>
      <c r="Q67" t="inlineStr">
        <is>
          <t>eng</t>
        </is>
      </c>
      <c r="R67" t="inlineStr">
        <is>
          <t>xxu</t>
        </is>
      </c>
      <c r="S67" t="inlineStr">
        <is>
          <t>Medical examination review</t>
        </is>
      </c>
      <c r="T67" t="inlineStr">
        <is>
          <t xml:space="preserve">QW </t>
        </is>
      </c>
      <c r="U67" t="n">
        <v>8</v>
      </c>
      <c r="V67" t="n">
        <v>8</v>
      </c>
      <c r="W67" t="inlineStr">
        <is>
          <t>1998-11-02</t>
        </is>
      </c>
      <c r="X67" t="inlineStr">
        <is>
          <t>1998-11-02</t>
        </is>
      </c>
      <c r="Y67" t="inlineStr">
        <is>
          <t>1987-10-20</t>
        </is>
      </c>
      <c r="Z67" t="inlineStr">
        <is>
          <t>1987-10-20</t>
        </is>
      </c>
      <c r="AA67" t="n">
        <v>12</v>
      </c>
      <c r="AB67" t="n">
        <v>12</v>
      </c>
      <c r="AC67" t="n">
        <v>94</v>
      </c>
      <c r="AD67" t="n">
        <v>1</v>
      </c>
      <c r="AE67" t="n">
        <v>1</v>
      </c>
      <c r="AF67" t="n">
        <v>0</v>
      </c>
      <c r="AG67" t="n">
        <v>1</v>
      </c>
      <c r="AH67" t="n">
        <v>0</v>
      </c>
      <c r="AI67" t="n">
        <v>0</v>
      </c>
      <c r="AJ67" t="n">
        <v>0</v>
      </c>
      <c r="AK67" t="n">
        <v>1</v>
      </c>
      <c r="AL67" t="n">
        <v>0</v>
      </c>
      <c r="AM67" t="n">
        <v>1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V67">
        <f>HYPERLINK("http://www.worldcat.org/oclc/16439224","WorldCat Record")</f>
        <v/>
      </c>
      <c r="AW67" t="inlineStr">
        <is>
          <t>2864207800:eng</t>
        </is>
      </c>
      <c r="AX67" t="inlineStr">
        <is>
          <t>16439224</t>
        </is>
      </c>
      <c r="AY67" t="inlineStr">
        <is>
          <t>991001528929702656</t>
        </is>
      </c>
      <c r="AZ67" t="inlineStr">
        <is>
          <t>991001528929702656</t>
        </is>
      </c>
      <c r="BA67" t="inlineStr">
        <is>
          <t>2255692230002656</t>
        </is>
      </c>
      <c r="BB67" t="inlineStr">
        <is>
          <t>BOOK</t>
        </is>
      </c>
      <c r="BD67" t="inlineStr">
        <is>
          <t>9780444011671</t>
        </is>
      </c>
      <c r="BE67" t="inlineStr">
        <is>
          <t>30001000620908</t>
        </is>
      </c>
      <c r="BF67" t="inlineStr">
        <is>
          <t>893832288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QW 18 L665m 1992</t>
        </is>
      </c>
      <c r="E68" t="inlineStr">
        <is>
          <t>0                      QW 0018000L  665m        1992</t>
        </is>
      </c>
      <c r="F68" t="inlineStr">
        <is>
          <t>Medical microbiology &amp; immunology : examination and board review / Warren E. Levinson, Ernest Jawetz.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Levinson, Warren.</t>
        </is>
      </c>
      <c r="N68" t="inlineStr">
        <is>
          <t>Norwalk, Conn. : Appleton &amp; Lange, c1992.</t>
        </is>
      </c>
      <c r="O68" t="inlineStr">
        <is>
          <t>1992</t>
        </is>
      </c>
      <c r="P68" t="inlineStr">
        <is>
          <t>2nd ed.</t>
        </is>
      </c>
      <c r="Q68" t="inlineStr">
        <is>
          <t>eng</t>
        </is>
      </c>
      <c r="R68" t="inlineStr">
        <is>
          <t>ctu</t>
        </is>
      </c>
      <c r="S68" t="inlineStr">
        <is>
          <t>A Lange medical book</t>
        </is>
      </c>
      <c r="T68" t="inlineStr">
        <is>
          <t xml:space="preserve">QW </t>
        </is>
      </c>
      <c r="U68" t="n">
        <v>97</v>
      </c>
      <c r="V68" t="n">
        <v>97</v>
      </c>
      <c r="W68" t="inlineStr">
        <is>
          <t>2007-05-20</t>
        </is>
      </c>
      <c r="X68" t="inlineStr">
        <is>
          <t>2007-05-20</t>
        </is>
      </c>
      <c r="Y68" t="inlineStr">
        <is>
          <t>1991-11-22</t>
        </is>
      </c>
      <c r="Z68" t="inlineStr">
        <is>
          <t>1991-11-22</t>
        </is>
      </c>
      <c r="AA68" t="n">
        <v>73</v>
      </c>
      <c r="AB68" t="n">
        <v>61</v>
      </c>
      <c r="AC68" t="n">
        <v>295</v>
      </c>
      <c r="AD68" t="n">
        <v>1</v>
      </c>
      <c r="AE68" t="n">
        <v>3</v>
      </c>
      <c r="AF68" t="n">
        <v>1</v>
      </c>
      <c r="AG68" t="n">
        <v>9</v>
      </c>
      <c r="AH68" t="n">
        <v>0</v>
      </c>
      <c r="AI68" t="n">
        <v>1</v>
      </c>
      <c r="AJ68" t="n">
        <v>0</v>
      </c>
      <c r="AK68" t="n">
        <v>1</v>
      </c>
      <c r="AL68" t="n">
        <v>1</v>
      </c>
      <c r="AM68" t="n">
        <v>5</v>
      </c>
      <c r="AN68" t="n">
        <v>0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HYPERLINK("http://catalog.hathitrust.org/Record/002528841","HathiTrust Record")</f>
        <v/>
      </c>
      <c r="AU6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V68">
        <f>HYPERLINK("http://www.worldcat.org/oclc/24704681","WorldCat Record")</f>
        <v/>
      </c>
      <c r="AW68" t="inlineStr">
        <is>
          <t>4918197842:eng</t>
        </is>
      </c>
      <c r="AX68" t="inlineStr">
        <is>
          <t>24704681</t>
        </is>
      </c>
      <c r="AY68" t="inlineStr">
        <is>
          <t>991001023199702656</t>
        </is>
      </c>
      <c r="AZ68" t="inlineStr">
        <is>
          <t>991001023199702656</t>
        </is>
      </c>
      <c r="BA68" t="inlineStr">
        <is>
          <t>2271694740002656</t>
        </is>
      </c>
      <c r="BB68" t="inlineStr">
        <is>
          <t>BOOK</t>
        </is>
      </c>
      <c r="BD68" t="inlineStr">
        <is>
          <t>9780838562628</t>
        </is>
      </c>
      <c r="BE68" t="inlineStr">
        <is>
          <t>30001002242222</t>
        </is>
      </c>
      <c r="BF68" t="inlineStr">
        <is>
          <t>893121121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QW 18 M623 1985</t>
        </is>
      </c>
      <c r="E69" t="inlineStr">
        <is>
          <t>0                      QW 0018000M  623         1985</t>
        </is>
      </c>
      <c r="F69" t="inlineStr">
        <is>
          <t>Microbiology / editors, David T. Kingsbury, Gary P. Segal, Gerald E. Wagner.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Wiley ; Media, Pa. : Harwal Pub. Co., c1985.</t>
        </is>
      </c>
      <c r="O69" t="inlineStr">
        <is>
          <t>1985</t>
        </is>
      </c>
      <c r="Q69" t="inlineStr">
        <is>
          <t>eng</t>
        </is>
      </c>
      <c r="R69" t="inlineStr">
        <is>
          <t>xxu</t>
        </is>
      </c>
      <c r="S69" t="inlineStr">
        <is>
          <t>The National medical series for independent study</t>
        </is>
      </c>
      <c r="T69" t="inlineStr">
        <is>
          <t xml:space="preserve">QW </t>
        </is>
      </c>
      <c r="U69" t="n">
        <v>8</v>
      </c>
      <c r="V69" t="n">
        <v>8</v>
      </c>
      <c r="W69" t="inlineStr">
        <is>
          <t>2001-02-17</t>
        </is>
      </c>
      <c r="X69" t="inlineStr">
        <is>
          <t>2001-02-17</t>
        </is>
      </c>
      <c r="Y69" t="inlineStr">
        <is>
          <t>1987-09-30</t>
        </is>
      </c>
      <c r="Z69" t="inlineStr">
        <is>
          <t>1987-09-30</t>
        </is>
      </c>
      <c r="AA69" t="n">
        <v>154</v>
      </c>
      <c r="AB69" t="n">
        <v>100</v>
      </c>
      <c r="AC69" t="n">
        <v>162</v>
      </c>
      <c r="AD69" t="n">
        <v>1</v>
      </c>
      <c r="AE69" t="n">
        <v>1</v>
      </c>
      <c r="AF69" t="n">
        <v>3</v>
      </c>
      <c r="AG69" t="n">
        <v>4</v>
      </c>
      <c r="AH69" t="n">
        <v>2</v>
      </c>
      <c r="AI69" t="n">
        <v>2</v>
      </c>
      <c r="AJ69" t="n">
        <v>1</v>
      </c>
      <c r="AK69" t="n">
        <v>2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V69">
        <f>HYPERLINK("http://www.worldcat.org/oclc/11291107","WorldCat Record")</f>
        <v/>
      </c>
      <c r="AW69" t="inlineStr">
        <is>
          <t>4145923:eng</t>
        </is>
      </c>
      <c r="AX69" t="inlineStr">
        <is>
          <t>11291107</t>
        </is>
      </c>
      <c r="AY69" t="inlineStr">
        <is>
          <t>991000748979702656</t>
        </is>
      </c>
      <c r="AZ69" t="inlineStr">
        <is>
          <t>991000748979702656</t>
        </is>
      </c>
      <c r="BA69" t="inlineStr">
        <is>
          <t>2265606370002656</t>
        </is>
      </c>
      <c r="BB69" t="inlineStr">
        <is>
          <t>BOOK</t>
        </is>
      </c>
      <c r="BD69" t="inlineStr">
        <is>
          <t>9780471096252</t>
        </is>
      </c>
      <c r="BE69" t="inlineStr">
        <is>
          <t>30001000046872</t>
        </is>
      </c>
      <c r="BF69" t="inlineStr">
        <is>
          <t>893357488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QW 18 M626 1988</t>
        </is>
      </c>
      <c r="E70" t="inlineStr">
        <is>
          <t>0                      QW 0018000M  626         1988</t>
        </is>
      </c>
      <c r="F70" t="inlineStr">
        <is>
          <t>Microbiology : PreTest self-assessment and review / edited by Richard C. Tilton.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N70" t="inlineStr">
        <is>
          <t>Colorado Springs : McGraw-Hill, Health Professions Division, PreTest Series, c1988.</t>
        </is>
      </c>
      <c r="O70" t="inlineStr">
        <is>
          <t>1988</t>
        </is>
      </c>
      <c r="P70" t="inlineStr">
        <is>
          <t>5th ed.</t>
        </is>
      </c>
      <c r="Q70" t="inlineStr">
        <is>
          <t>eng</t>
        </is>
      </c>
      <c r="R70" t="inlineStr">
        <is>
          <t>xxu</t>
        </is>
      </c>
      <c r="S70" t="inlineStr">
        <is>
          <t>Basic sciences series</t>
        </is>
      </c>
      <c r="T70" t="inlineStr">
        <is>
          <t xml:space="preserve">QW </t>
        </is>
      </c>
      <c r="U70" t="n">
        <v>15</v>
      </c>
      <c r="V70" t="n">
        <v>15</v>
      </c>
      <c r="W70" t="inlineStr">
        <is>
          <t>2003-08-07</t>
        </is>
      </c>
      <c r="X70" t="inlineStr">
        <is>
          <t>2003-08-07</t>
        </is>
      </c>
      <c r="Y70" t="inlineStr">
        <is>
          <t>1989-01-14</t>
        </is>
      </c>
      <c r="Z70" t="inlineStr">
        <is>
          <t>1989-01-14</t>
        </is>
      </c>
      <c r="AA70" t="n">
        <v>49</v>
      </c>
      <c r="AB70" t="n">
        <v>37</v>
      </c>
      <c r="AC70" t="n">
        <v>1120</v>
      </c>
      <c r="AD70" t="n">
        <v>1</v>
      </c>
      <c r="AE70" t="n">
        <v>4</v>
      </c>
      <c r="AF70" t="n">
        <v>0</v>
      </c>
      <c r="AG70" t="n">
        <v>21</v>
      </c>
      <c r="AH70" t="n">
        <v>0</v>
      </c>
      <c r="AI70" t="n">
        <v>8</v>
      </c>
      <c r="AJ70" t="n">
        <v>0</v>
      </c>
      <c r="AK70" t="n">
        <v>7</v>
      </c>
      <c r="AL70" t="n">
        <v>0</v>
      </c>
      <c r="AM70" t="n">
        <v>8</v>
      </c>
      <c r="AN70" t="n">
        <v>0</v>
      </c>
      <c r="AO70" t="n">
        <v>2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V70">
        <f>HYPERLINK("http://www.worldcat.org/oclc/16806294","WorldCat Record")</f>
        <v/>
      </c>
      <c r="AW70" t="inlineStr">
        <is>
          <t>864043108:eng</t>
        </is>
      </c>
      <c r="AX70" t="inlineStr">
        <is>
          <t>16806294</t>
        </is>
      </c>
      <c r="AY70" t="inlineStr">
        <is>
          <t>991001107819702656</t>
        </is>
      </c>
      <c r="AZ70" t="inlineStr">
        <is>
          <t>991001107819702656</t>
        </is>
      </c>
      <c r="BA70" t="inlineStr">
        <is>
          <t>2264073520002656</t>
        </is>
      </c>
      <c r="BB70" t="inlineStr">
        <is>
          <t>BOOK</t>
        </is>
      </c>
      <c r="BD70" t="inlineStr">
        <is>
          <t>9780070519640</t>
        </is>
      </c>
      <c r="BE70" t="inlineStr">
        <is>
          <t>30001001611484</t>
        </is>
      </c>
      <c r="BF70" t="inlineStr">
        <is>
          <t>893450881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QW 18 N468m 1998</t>
        </is>
      </c>
      <c r="E71" t="inlineStr">
        <is>
          <t>0                      QW 0018000N  468m        1998</t>
        </is>
      </c>
      <c r="F71" t="inlineStr">
        <is>
          <t>Microbiology : a human perspective.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Boston, Mass. : WCB McGraw-Hill, c1998.</t>
        </is>
      </c>
      <c r="O71" t="inlineStr">
        <is>
          <t>1997</t>
        </is>
      </c>
      <c r="P71" t="inlineStr">
        <is>
          <t>2nd ed. / Eugene W. Nester ... [et al.].</t>
        </is>
      </c>
      <c r="Q71" t="inlineStr">
        <is>
          <t>eng</t>
        </is>
      </c>
      <c r="R71" t="inlineStr">
        <is>
          <t>mau</t>
        </is>
      </c>
      <c r="T71" t="inlineStr">
        <is>
          <t xml:space="preserve">QW </t>
        </is>
      </c>
      <c r="U71" t="n">
        <v>55</v>
      </c>
      <c r="V71" t="n">
        <v>55</v>
      </c>
      <c r="W71" t="inlineStr">
        <is>
          <t>2005-07-07</t>
        </is>
      </c>
      <c r="X71" t="inlineStr">
        <is>
          <t>2005-07-07</t>
        </is>
      </c>
      <c r="Y71" t="inlineStr">
        <is>
          <t>1999-01-19</t>
        </is>
      </c>
      <c r="Z71" t="inlineStr">
        <is>
          <t>1999-01-19</t>
        </is>
      </c>
      <c r="AA71" t="n">
        <v>126</v>
      </c>
      <c r="AB71" t="n">
        <v>88</v>
      </c>
      <c r="AC71" t="n">
        <v>454</v>
      </c>
      <c r="AD71" t="n">
        <v>1</v>
      </c>
      <c r="AE71" t="n">
        <v>4</v>
      </c>
      <c r="AF71" t="n">
        <v>4</v>
      </c>
      <c r="AG71" t="n">
        <v>14</v>
      </c>
      <c r="AH71" t="n">
        <v>3</v>
      </c>
      <c r="AI71" t="n">
        <v>3</v>
      </c>
      <c r="AJ71" t="n">
        <v>1</v>
      </c>
      <c r="AK71" t="n">
        <v>5</v>
      </c>
      <c r="AL71" t="n">
        <v>2</v>
      </c>
      <c r="AM71" t="n">
        <v>6</v>
      </c>
      <c r="AN71" t="n">
        <v>0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V71">
        <f>HYPERLINK("http://www.worldcat.org/oclc/36783811","WorldCat Record")</f>
        <v/>
      </c>
      <c r="AW71" t="inlineStr">
        <is>
          <t>4915391198:eng</t>
        </is>
      </c>
      <c r="AX71" t="inlineStr">
        <is>
          <t>36783811</t>
        </is>
      </c>
      <c r="AY71" t="inlineStr">
        <is>
          <t>991001532169702656</t>
        </is>
      </c>
      <c r="AZ71" t="inlineStr">
        <is>
          <t>991001532169702656</t>
        </is>
      </c>
      <c r="BA71" t="inlineStr">
        <is>
          <t>2256645700002656</t>
        </is>
      </c>
      <c r="BB71" t="inlineStr">
        <is>
          <t>BOOK</t>
        </is>
      </c>
      <c r="BD71" t="inlineStr">
        <is>
          <t>9780697286024</t>
        </is>
      </c>
      <c r="BE71" t="inlineStr">
        <is>
          <t>30001003961804</t>
        </is>
      </c>
      <c r="BF71" t="inlineStr">
        <is>
          <t>893162132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QW 18 R718i 1978</t>
        </is>
      </c>
      <c r="E72" t="inlineStr">
        <is>
          <t>0                      QW 0018000R  718i        1978</t>
        </is>
      </c>
      <c r="F72" t="inlineStr">
        <is>
          <t>Immunology : a self-instructional approach / Catherine E. Roesel.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Roesel, Catherine E.</t>
        </is>
      </c>
      <c r="N72" t="inlineStr">
        <is>
          <t>-- New York : McGraw-Hill, c1978.</t>
        </is>
      </c>
      <c r="O72" t="inlineStr">
        <is>
          <t>1978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QW </t>
        </is>
      </c>
      <c r="U72" t="n">
        <v>6</v>
      </c>
      <c r="V72" t="n">
        <v>6</v>
      </c>
      <c r="W72" t="inlineStr">
        <is>
          <t>1994-06-03</t>
        </is>
      </c>
      <c r="X72" t="inlineStr">
        <is>
          <t>1994-06-03</t>
        </is>
      </c>
      <c r="Y72" t="inlineStr">
        <is>
          <t>1988-02-04</t>
        </is>
      </c>
      <c r="Z72" t="inlineStr">
        <is>
          <t>1988-02-04</t>
        </is>
      </c>
      <c r="AA72" t="n">
        <v>118</v>
      </c>
      <c r="AB72" t="n">
        <v>91</v>
      </c>
      <c r="AC72" t="n">
        <v>91</v>
      </c>
      <c r="AD72" t="n">
        <v>2</v>
      </c>
      <c r="AE72" t="n">
        <v>2</v>
      </c>
      <c r="AF72" t="n">
        <v>1</v>
      </c>
      <c r="AG72" t="n">
        <v>1</v>
      </c>
      <c r="AH72" t="n">
        <v>1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V72">
        <f>HYPERLINK("http://www.worldcat.org/oclc/3913163","WorldCat Record")</f>
        <v/>
      </c>
      <c r="AW72" t="inlineStr">
        <is>
          <t>282803837:eng</t>
        </is>
      </c>
      <c r="AX72" t="inlineStr">
        <is>
          <t>3913163</t>
        </is>
      </c>
      <c r="AY72" t="inlineStr">
        <is>
          <t>991000995169702656</t>
        </is>
      </c>
      <c r="AZ72" t="inlineStr">
        <is>
          <t>991000995169702656</t>
        </is>
      </c>
      <c r="BA72" t="inlineStr">
        <is>
          <t>2258281950002656</t>
        </is>
      </c>
      <c r="BB72" t="inlineStr">
        <is>
          <t>BOOK</t>
        </is>
      </c>
      <c r="BD72" t="inlineStr">
        <is>
          <t>9780070534117</t>
        </is>
      </c>
      <c r="BE72" t="inlineStr">
        <is>
          <t>30001000228074</t>
        </is>
      </c>
      <c r="BF72" t="inlineStr">
        <is>
          <t>893560816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QW 18 Y66a 1993</t>
        </is>
      </c>
      <c r="E73" t="inlineStr">
        <is>
          <t>0                      QW 0018000Y  66a         1993</t>
        </is>
      </c>
      <c r="F73" t="inlineStr">
        <is>
          <t>Appleton &amp; Lange's review of microbiology and immunology : for the USMLE, step 1 / William W. Yotis, Harold J. Blumenthal, Tadayo Hashimoto.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Yotis, William W.</t>
        </is>
      </c>
      <c r="N73" t="inlineStr">
        <is>
          <t>Norwalk, Conn. : Appleton &amp; Lange, c1993.</t>
        </is>
      </c>
      <c r="O73" t="inlineStr">
        <is>
          <t>1993</t>
        </is>
      </c>
      <c r="P73" t="inlineStr">
        <is>
          <t>2nd ed.</t>
        </is>
      </c>
      <c r="Q73" t="inlineStr">
        <is>
          <t>eng</t>
        </is>
      </c>
      <c r="R73" t="inlineStr">
        <is>
          <t>ctu</t>
        </is>
      </c>
      <c r="S73" t="inlineStr">
        <is>
          <t>Appleton &amp; Lange review series</t>
        </is>
      </c>
      <c r="T73" t="inlineStr">
        <is>
          <t xml:space="preserve">QW </t>
        </is>
      </c>
      <c r="U73" t="n">
        <v>35</v>
      </c>
      <c r="V73" t="n">
        <v>35</v>
      </c>
      <c r="W73" t="inlineStr">
        <is>
          <t>2007-02-16</t>
        </is>
      </c>
      <c r="X73" t="inlineStr">
        <is>
          <t>2007-02-16</t>
        </is>
      </c>
      <c r="Y73" t="inlineStr">
        <is>
          <t>1995-04-04</t>
        </is>
      </c>
      <c r="Z73" t="inlineStr">
        <is>
          <t>1995-04-04</t>
        </is>
      </c>
      <c r="AA73" t="n">
        <v>52</v>
      </c>
      <c r="AB73" t="n">
        <v>34</v>
      </c>
      <c r="AC73" t="n">
        <v>159</v>
      </c>
      <c r="AD73" t="n">
        <v>1</v>
      </c>
      <c r="AE73" t="n">
        <v>1</v>
      </c>
      <c r="AF73" t="n">
        <v>1</v>
      </c>
      <c r="AG73" t="n">
        <v>2</v>
      </c>
      <c r="AH73" t="n">
        <v>0</v>
      </c>
      <c r="AI73" t="n">
        <v>1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V73">
        <f>HYPERLINK("http://www.worldcat.org/oclc/27379719","WorldCat Record")</f>
        <v/>
      </c>
      <c r="AW73" t="inlineStr">
        <is>
          <t>1950990:eng</t>
        </is>
      </c>
      <c r="AX73" t="inlineStr">
        <is>
          <t>27379719</t>
        </is>
      </c>
      <c r="AY73" t="inlineStr">
        <is>
          <t>991001398759702656</t>
        </is>
      </c>
      <c r="AZ73" t="inlineStr">
        <is>
          <t>991001398759702656</t>
        </is>
      </c>
      <c r="BA73" t="inlineStr">
        <is>
          <t>2255156980002656</t>
        </is>
      </c>
      <c r="BB73" t="inlineStr">
        <is>
          <t>BOOK</t>
        </is>
      </c>
      <c r="BD73" t="inlineStr">
        <is>
          <t>9780838500590</t>
        </is>
      </c>
      <c r="BE73" t="inlineStr">
        <is>
          <t>30001003147099</t>
        </is>
      </c>
      <c r="BF73" t="inlineStr">
        <is>
          <t>893455745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QW 18.2 L665m 2002</t>
        </is>
      </c>
      <c r="E74" t="inlineStr">
        <is>
          <t>0                      QW 0018200L  665m        2002</t>
        </is>
      </c>
      <c r="F74" t="inlineStr">
        <is>
          <t>Medical microbiology &amp; immunology : examination &amp; board review / Warren Levinson and Ernest Jawetz.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Yes</t>
        </is>
      </c>
      <c r="L74" t="inlineStr">
        <is>
          <t>0</t>
        </is>
      </c>
      <c r="M74" t="inlineStr">
        <is>
          <t>Levinson, Warren.</t>
        </is>
      </c>
      <c r="N74" t="inlineStr">
        <is>
          <t>New York : Lange Medical Books/McGraw-Hill, c2002.</t>
        </is>
      </c>
      <c r="O74" t="inlineStr">
        <is>
          <t>2002</t>
        </is>
      </c>
      <c r="P74" t="inlineStr">
        <is>
          <t>7th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QW </t>
        </is>
      </c>
      <c r="U74" t="n">
        <v>29</v>
      </c>
      <c r="V74" t="n">
        <v>29</v>
      </c>
      <c r="W74" t="inlineStr">
        <is>
          <t>2008-04-20</t>
        </is>
      </c>
      <c r="X74" t="inlineStr">
        <is>
          <t>2008-04-20</t>
        </is>
      </c>
      <c r="Y74" t="inlineStr">
        <is>
          <t>2003-01-10</t>
        </is>
      </c>
      <c r="Z74" t="inlineStr">
        <is>
          <t>2003-01-10</t>
        </is>
      </c>
      <c r="AA74" t="n">
        <v>104</v>
      </c>
      <c r="AB74" t="n">
        <v>55</v>
      </c>
      <c r="AC74" t="n">
        <v>295</v>
      </c>
      <c r="AD74" t="n">
        <v>1</v>
      </c>
      <c r="AE74" t="n">
        <v>3</v>
      </c>
      <c r="AF74" t="n">
        <v>1</v>
      </c>
      <c r="AG74" t="n">
        <v>9</v>
      </c>
      <c r="AH74" t="n">
        <v>0</v>
      </c>
      <c r="AI74" t="n">
        <v>1</v>
      </c>
      <c r="AJ74" t="n">
        <v>0</v>
      </c>
      <c r="AK74" t="n">
        <v>1</v>
      </c>
      <c r="AL74" t="n">
        <v>1</v>
      </c>
      <c r="AM74" t="n">
        <v>5</v>
      </c>
      <c r="AN74" t="n">
        <v>0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V74">
        <f>HYPERLINK("http://www.worldcat.org/oclc/50334431","WorldCat Record")</f>
        <v/>
      </c>
      <c r="AW74" t="inlineStr">
        <is>
          <t>4918197842:eng</t>
        </is>
      </c>
      <c r="AX74" t="inlineStr">
        <is>
          <t>50334431</t>
        </is>
      </c>
      <c r="AY74" t="inlineStr">
        <is>
          <t>991000336069702656</t>
        </is>
      </c>
      <c r="AZ74" t="inlineStr">
        <is>
          <t>991000336069702656</t>
        </is>
      </c>
      <c r="BA74" t="inlineStr">
        <is>
          <t>2258404370002656</t>
        </is>
      </c>
      <c r="BB74" t="inlineStr">
        <is>
          <t>BOOK</t>
        </is>
      </c>
      <c r="BD74" t="inlineStr">
        <is>
          <t>9780071382175</t>
        </is>
      </c>
      <c r="BE74" t="inlineStr">
        <is>
          <t>30001004501021</t>
        </is>
      </c>
      <c r="BF74" t="inlineStr">
        <is>
          <t>893285512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QW 22.1 L759L 1994-95</t>
        </is>
      </c>
      <c r="E75" t="inlineStr">
        <is>
          <t>0                      QW 0022100L  759L        1994                                        -95</t>
        </is>
      </c>
      <c r="F75" t="inlineStr">
        <is>
          <t>Linscott's directory of immunological and biological reagents.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Linscott, William D.</t>
        </is>
      </c>
      <c r="N75" t="inlineStr">
        <is>
          <t>Santa Rosa, CA : Linscott's Directory, c1994.</t>
        </is>
      </c>
      <c r="O75" t="inlineStr">
        <is>
          <t>1994</t>
        </is>
      </c>
      <c r="P75" t="inlineStr">
        <is>
          <t>8th ed. (1994-1995).</t>
        </is>
      </c>
      <c r="Q75" t="inlineStr">
        <is>
          <t>eng</t>
        </is>
      </c>
      <c r="R75" t="inlineStr">
        <is>
          <t>cau</t>
        </is>
      </c>
      <c r="T75" t="inlineStr">
        <is>
          <t xml:space="preserve">QW </t>
        </is>
      </c>
      <c r="U75" t="n">
        <v>6</v>
      </c>
      <c r="V75" t="n">
        <v>6</v>
      </c>
      <c r="W75" t="inlineStr">
        <is>
          <t>1994-03-11</t>
        </is>
      </c>
      <c r="X75" t="inlineStr">
        <is>
          <t>1994-03-11</t>
        </is>
      </c>
      <c r="Y75" t="inlineStr">
        <is>
          <t>1994-02-10</t>
        </is>
      </c>
      <c r="Z75" t="inlineStr">
        <is>
          <t>1994-02-10</t>
        </is>
      </c>
      <c r="AA75" t="n">
        <v>25</v>
      </c>
      <c r="AB75" t="n">
        <v>14</v>
      </c>
      <c r="AC75" t="n">
        <v>14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V75">
        <f>HYPERLINK("http://www.worldcat.org/oclc/29908353","WorldCat Record")</f>
        <v/>
      </c>
      <c r="AW75" t="inlineStr">
        <is>
          <t>2070290895:eng</t>
        </is>
      </c>
      <c r="AX75" t="inlineStr">
        <is>
          <t>29908353</t>
        </is>
      </c>
      <c r="AY75" t="inlineStr">
        <is>
          <t>991000644669702656</t>
        </is>
      </c>
      <c r="AZ75" t="inlineStr">
        <is>
          <t>991000644669702656</t>
        </is>
      </c>
      <c r="BA75" t="inlineStr">
        <is>
          <t>2261466840002656</t>
        </is>
      </c>
      <c r="BB75" t="inlineStr">
        <is>
          <t>BOOK</t>
        </is>
      </c>
      <c r="BD75" t="inlineStr">
        <is>
          <t>9780960492077</t>
        </is>
      </c>
      <c r="BE75" t="inlineStr">
        <is>
          <t>30001002690198</t>
        </is>
      </c>
      <c r="BF75" t="inlineStr">
        <is>
          <t>893540113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QW 25 B187b 1997</t>
        </is>
      </c>
      <c r="E76" t="inlineStr">
        <is>
          <t>0                      QW 0025000B  187b        1997</t>
        </is>
      </c>
      <c r="F76" t="inlineStr">
        <is>
          <t>Bacterial cell culture : essential data / A.S. Ball.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Ball, A. S.</t>
        </is>
      </c>
      <c r="N76" t="inlineStr">
        <is>
          <t>Chichester ; New York : Wiley, c1997.</t>
        </is>
      </c>
      <c r="O76" t="inlineStr">
        <is>
          <t>1997</t>
        </is>
      </c>
      <c r="Q76" t="inlineStr">
        <is>
          <t>eng</t>
        </is>
      </c>
      <c r="R76" t="inlineStr">
        <is>
          <t>enk</t>
        </is>
      </c>
      <c r="S76" t="inlineStr">
        <is>
          <t>Essential data series</t>
        </is>
      </c>
      <c r="T76" t="inlineStr">
        <is>
          <t xml:space="preserve">QW </t>
        </is>
      </c>
      <c r="U76" t="n">
        <v>4</v>
      </c>
      <c r="V76" t="n">
        <v>4</v>
      </c>
      <c r="W76" t="inlineStr">
        <is>
          <t>2006-09-30</t>
        </is>
      </c>
      <c r="X76" t="inlineStr">
        <is>
          <t>2006-09-30</t>
        </is>
      </c>
      <c r="Y76" t="inlineStr">
        <is>
          <t>1998-07-29</t>
        </is>
      </c>
      <c r="Z76" t="inlineStr">
        <is>
          <t>1998-07-29</t>
        </is>
      </c>
      <c r="AA76" t="n">
        <v>179</v>
      </c>
      <c r="AB76" t="n">
        <v>112</v>
      </c>
      <c r="AC76" t="n">
        <v>113</v>
      </c>
      <c r="AD76" t="n">
        <v>1</v>
      </c>
      <c r="AE76" t="n">
        <v>1</v>
      </c>
      <c r="AF76" t="n">
        <v>2</v>
      </c>
      <c r="AG76" t="n">
        <v>2</v>
      </c>
      <c r="AH76" t="n">
        <v>0</v>
      </c>
      <c r="AI76" t="n">
        <v>0</v>
      </c>
      <c r="AJ76" t="n">
        <v>1</v>
      </c>
      <c r="AK76" t="n">
        <v>1</v>
      </c>
      <c r="AL76" t="n">
        <v>2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HYPERLINK("http://catalog.hathitrust.org/Record/003168477","HathiTrust Record")</f>
        <v/>
      </c>
      <c r="AU7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V76">
        <f>HYPERLINK("http://www.worldcat.org/oclc/36225971","WorldCat Record")</f>
        <v/>
      </c>
      <c r="AW76" t="inlineStr">
        <is>
          <t>807809631:eng</t>
        </is>
      </c>
      <c r="AX76" t="inlineStr">
        <is>
          <t>36225971</t>
        </is>
      </c>
      <c r="AY76" t="inlineStr">
        <is>
          <t>991000818099702656</t>
        </is>
      </c>
      <c r="AZ76" t="inlineStr">
        <is>
          <t>991000818099702656</t>
        </is>
      </c>
      <c r="BA76" t="inlineStr">
        <is>
          <t>2272435760002656</t>
        </is>
      </c>
      <c r="BB76" t="inlineStr">
        <is>
          <t>BOOK</t>
        </is>
      </c>
      <c r="BD76" t="inlineStr">
        <is>
          <t>9780471969730</t>
        </is>
      </c>
      <c r="BE76" t="inlineStr">
        <is>
          <t>30001004090926</t>
        </is>
      </c>
      <c r="BF76" t="inlineStr">
        <is>
          <t>893283834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QW 25 C525m 1901</t>
        </is>
      </c>
      <c r="E77" t="inlineStr">
        <is>
          <t>0                      QW 0025000C  525m        1901</t>
        </is>
      </c>
      <c r="F77" t="inlineStr">
        <is>
          <t>A manual of determinative bacteriology / by Frederick D. Chester.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Chester, Frederick Dixon.</t>
        </is>
      </c>
      <c r="N77" t="inlineStr">
        <is>
          <t>New York : Macmillan, 1914, c1901.</t>
        </is>
      </c>
      <c r="O77" t="inlineStr">
        <is>
          <t>1914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QW </t>
        </is>
      </c>
      <c r="U77" t="n">
        <v>3</v>
      </c>
      <c r="V77" t="n">
        <v>3</v>
      </c>
      <c r="W77" t="inlineStr">
        <is>
          <t>2003-08-07</t>
        </is>
      </c>
      <c r="X77" t="inlineStr">
        <is>
          <t>2003-08-07</t>
        </is>
      </c>
      <c r="Y77" t="inlineStr">
        <is>
          <t>1988-02-04</t>
        </is>
      </c>
      <c r="Z77" t="inlineStr">
        <is>
          <t>1988-02-04</t>
        </is>
      </c>
      <c r="AA77" t="n">
        <v>97</v>
      </c>
      <c r="AB77" t="n">
        <v>77</v>
      </c>
      <c r="AC77" t="n">
        <v>130</v>
      </c>
      <c r="AD77" t="n">
        <v>1</v>
      </c>
      <c r="AE77" t="n">
        <v>2</v>
      </c>
      <c r="AF77" t="n">
        <v>1</v>
      </c>
      <c r="AG77" t="n">
        <v>3</v>
      </c>
      <c r="AH77" t="n">
        <v>1</v>
      </c>
      <c r="AI77" t="n">
        <v>1</v>
      </c>
      <c r="AJ77" t="n">
        <v>0</v>
      </c>
      <c r="AK77" t="n">
        <v>1</v>
      </c>
      <c r="AL77" t="n">
        <v>0</v>
      </c>
      <c r="AM77" t="n">
        <v>0</v>
      </c>
      <c r="AN77" t="n">
        <v>0</v>
      </c>
      <c r="AO77" t="n">
        <v>1</v>
      </c>
      <c r="AP77" t="n">
        <v>0</v>
      </c>
      <c r="AQ77" t="n">
        <v>0</v>
      </c>
      <c r="AR77" t="inlineStr">
        <is>
          <t>Yes</t>
        </is>
      </c>
      <c r="AS77" t="inlineStr">
        <is>
          <t>No</t>
        </is>
      </c>
      <c r="AT77">
        <f>HYPERLINK("http://catalog.hathitrust.org/Record/006496951","HathiTrust Record")</f>
        <v/>
      </c>
      <c r="AU7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V77">
        <f>HYPERLINK("http://www.worldcat.org/oclc/3182025","WorldCat Record")</f>
        <v/>
      </c>
      <c r="AW77" t="inlineStr">
        <is>
          <t>3943317825:eng</t>
        </is>
      </c>
      <c r="AX77" t="inlineStr">
        <is>
          <t>3182025</t>
        </is>
      </c>
      <c r="AY77" t="inlineStr">
        <is>
          <t>991000994809702656</t>
        </is>
      </c>
      <c r="AZ77" t="inlineStr">
        <is>
          <t>991000994809702656</t>
        </is>
      </c>
      <c r="BA77" t="inlineStr">
        <is>
          <t>2264129150002656</t>
        </is>
      </c>
      <c r="BB77" t="inlineStr">
        <is>
          <t>BOOK</t>
        </is>
      </c>
      <c r="BE77" t="inlineStr">
        <is>
          <t>30001000227738</t>
        </is>
      </c>
      <c r="BF77" t="inlineStr">
        <is>
          <t>893161606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QW 25 C7122 1989</t>
        </is>
      </c>
      <c r="E78" t="inlineStr">
        <is>
          <t>0                      QW 0025000C  7122        1989</t>
        </is>
      </c>
      <c r="F78" t="inlineStr">
        <is>
          <t>Collins and Lyne's microbiological methods / edited by C.H. Collins, Patricia M. Lyne, J.M. Grange.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Boston : Butterworths, c1989.</t>
        </is>
      </c>
      <c r="O78" t="inlineStr">
        <is>
          <t>1989</t>
        </is>
      </c>
      <c r="P78" t="inlineStr">
        <is>
          <t>6th ed.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QW </t>
        </is>
      </c>
      <c r="U78" t="n">
        <v>7</v>
      </c>
      <c r="V78" t="n">
        <v>7</v>
      </c>
      <c r="W78" t="inlineStr">
        <is>
          <t>2004-10-22</t>
        </is>
      </c>
      <c r="X78" t="inlineStr">
        <is>
          <t>2004-10-22</t>
        </is>
      </c>
      <c r="Y78" t="inlineStr">
        <is>
          <t>1989-12-05</t>
        </is>
      </c>
      <c r="Z78" t="inlineStr">
        <is>
          <t>1989-12-05</t>
        </is>
      </c>
      <c r="AA78" t="n">
        <v>242</v>
      </c>
      <c r="AB78" t="n">
        <v>144</v>
      </c>
      <c r="AC78" t="n">
        <v>316</v>
      </c>
      <c r="AD78" t="n">
        <v>2</v>
      </c>
      <c r="AE78" t="n">
        <v>3</v>
      </c>
      <c r="AF78" t="n">
        <v>4</v>
      </c>
      <c r="AG78" t="n">
        <v>13</v>
      </c>
      <c r="AH78" t="n">
        <v>0</v>
      </c>
      <c r="AI78" t="n">
        <v>6</v>
      </c>
      <c r="AJ78" t="n">
        <v>2</v>
      </c>
      <c r="AK78" t="n">
        <v>4</v>
      </c>
      <c r="AL78" t="n">
        <v>3</v>
      </c>
      <c r="AM78" t="n">
        <v>6</v>
      </c>
      <c r="AN78" t="n">
        <v>1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HYPERLINK("http://catalog.hathitrust.org/Record/001528027","HathiTrust Record")</f>
        <v/>
      </c>
      <c r="AU7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V78">
        <f>HYPERLINK("http://www.worldcat.org/oclc/18836943","WorldCat Record")</f>
        <v/>
      </c>
      <c r="AW78" t="inlineStr">
        <is>
          <t>4916989914:eng</t>
        </is>
      </c>
      <c r="AX78" t="inlineStr">
        <is>
          <t>18836943</t>
        </is>
      </c>
      <c r="AY78" t="inlineStr">
        <is>
          <t>991001371439702656</t>
        </is>
      </c>
      <c r="AZ78" t="inlineStr">
        <is>
          <t>991001371439702656</t>
        </is>
      </c>
      <c r="BA78" t="inlineStr">
        <is>
          <t>2267881390002656</t>
        </is>
      </c>
      <c r="BB78" t="inlineStr">
        <is>
          <t>BOOK</t>
        </is>
      </c>
      <c r="BD78" t="inlineStr">
        <is>
          <t>9780407008854</t>
        </is>
      </c>
      <c r="BE78" t="inlineStr">
        <is>
          <t>30001001797903</t>
        </is>
      </c>
      <c r="BF78" t="inlineStr">
        <is>
          <t>893546635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QW 25 M143m 1985 v.1</t>
        </is>
      </c>
      <c r="E79" t="inlineStr">
        <is>
          <t>0                      QW 0025000M  143m        1985                                        v.1</t>
        </is>
      </c>
      <c r="F79" t="inlineStr">
        <is>
          <t>Media for isolation-cultivation-identification-maintenance of medical bacteria / Jean F. MacFaddin.</t>
        </is>
      </c>
      <c r="G79" t="inlineStr">
        <is>
          <t>V.1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Mac Faddin, Jean F.</t>
        </is>
      </c>
      <c r="N79" t="inlineStr">
        <is>
          <t>Baltimore : Williams &amp; Wilkins, c1985.</t>
        </is>
      </c>
      <c r="O79" t="inlineStr">
        <is>
          <t>1985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QW </t>
        </is>
      </c>
      <c r="U79" t="n">
        <v>7</v>
      </c>
      <c r="V79" t="n">
        <v>7</v>
      </c>
      <c r="W79" t="inlineStr">
        <is>
          <t>2005-08-08</t>
        </is>
      </c>
      <c r="X79" t="inlineStr">
        <is>
          <t>2005-08-08</t>
        </is>
      </c>
      <c r="Y79" t="inlineStr">
        <is>
          <t>1988-02-04</t>
        </is>
      </c>
      <c r="Z79" t="inlineStr">
        <is>
          <t>1988-02-04</t>
        </is>
      </c>
      <c r="AA79" t="n">
        <v>154</v>
      </c>
      <c r="AB79" t="n">
        <v>122</v>
      </c>
      <c r="AC79" t="n">
        <v>124</v>
      </c>
      <c r="AD79" t="n">
        <v>1</v>
      </c>
      <c r="AE79" t="n">
        <v>1</v>
      </c>
      <c r="AF79" t="n">
        <v>4</v>
      </c>
      <c r="AG79" t="n">
        <v>4</v>
      </c>
      <c r="AH79" t="n">
        <v>0</v>
      </c>
      <c r="AI79" t="n">
        <v>0</v>
      </c>
      <c r="AJ79" t="n">
        <v>2</v>
      </c>
      <c r="AK79" t="n">
        <v>2</v>
      </c>
      <c r="AL79" t="n">
        <v>2</v>
      </c>
      <c r="AM79" t="n">
        <v>2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HYPERLINK("http://catalog.hathitrust.org/Record/000602986","HathiTrust Record")</f>
        <v/>
      </c>
      <c r="AU7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V79">
        <f>HYPERLINK("http://www.worldcat.org/oclc/10876826","WorldCat Record")</f>
        <v/>
      </c>
      <c r="AW79" t="inlineStr">
        <is>
          <t>10567101459:eng</t>
        </is>
      </c>
      <c r="AX79" t="inlineStr">
        <is>
          <t>10876826</t>
        </is>
      </c>
      <c r="AY79" t="inlineStr">
        <is>
          <t>991000995569702656</t>
        </is>
      </c>
      <c r="AZ79" t="inlineStr">
        <is>
          <t>991000995569702656</t>
        </is>
      </c>
      <c r="BA79" t="inlineStr">
        <is>
          <t>2256433870002656</t>
        </is>
      </c>
      <c r="BB79" t="inlineStr">
        <is>
          <t>BOOK</t>
        </is>
      </c>
      <c r="BD79" t="inlineStr">
        <is>
          <t>9780683053166</t>
        </is>
      </c>
      <c r="BE79" t="inlineStr">
        <is>
          <t>30001000228355</t>
        </is>
      </c>
      <c r="BF79" t="inlineStr">
        <is>
          <t>893552039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QW 25 N856m</t>
        </is>
      </c>
      <c r="E80" t="inlineStr">
        <is>
          <t>0                      QW 0025000N  856m</t>
        </is>
      </c>
      <c r="F80" t="inlineStr">
        <is>
          <t>Methods in microbiology / edited by J. R. Norris [and] D. W. Ribbons.</t>
        </is>
      </c>
      <c r="G80" t="inlineStr">
        <is>
          <t>V. 3A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Norris, J. R. (John Robert)</t>
        </is>
      </c>
      <c r="N80" t="inlineStr">
        <is>
          <t>London, New York : Academic, 1969-1971.</t>
        </is>
      </c>
      <c r="O80" t="inlineStr">
        <is>
          <t>1969</t>
        </is>
      </c>
      <c r="Q80" t="inlineStr">
        <is>
          <t>eng</t>
        </is>
      </c>
      <c r="R80" t="inlineStr">
        <is>
          <t>enk</t>
        </is>
      </c>
      <c r="T80" t="inlineStr">
        <is>
          <t xml:space="preserve">QW </t>
        </is>
      </c>
      <c r="U80" t="n">
        <v>1</v>
      </c>
      <c r="V80" t="n">
        <v>6</v>
      </c>
      <c r="X80" t="inlineStr">
        <is>
          <t>2004-10-22</t>
        </is>
      </c>
      <c r="Y80" t="inlineStr">
        <is>
          <t>1988-03-21</t>
        </is>
      </c>
      <c r="Z80" t="inlineStr">
        <is>
          <t>1988-03-21</t>
        </is>
      </c>
      <c r="AA80" t="n">
        <v>409</v>
      </c>
      <c r="AB80" t="n">
        <v>297</v>
      </c>
      <c r="AC80" t="n">
        <v>298</v>
      </c>
      <c r="AD80" t="n">
        <v>4</v>
      </c>
      <c r="AE80" t="n">
        <v>4</v>
      </c>
      <c r="AF80" t="n">
        <v>14</v>
      </c>
      <c r="AG80" t="n">
        <v>14</v>
      </c>
      <c r="AH80" t="n">
        <v>5</v>
      </c>
      <c r="AI80" t="n">
        <v>5</v>
      </c>
      <c r="AJ80" t="n">
        <v>3</v>
      </c>
      <c r="AK80" t="n">
        <v>3</v>
      </c>
      <c r="AL80" t="n">
        <v>9</v>
      </c>
      <c r="AM80" t="n">
        <v>9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HYPERLINK("http://catalog.hathitrust.org/Record/000455020","HathiTrust Record")</f>
        <v/>
      </c>
      <c r="AU8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0">
        <f>HYPERLINK("http://www.worldcat.org/oclc/21981","WorldCat Record")</f>
        <v/>
      </c>
      <c r="AW80" t="inlineStr">
        <is>
          <t>8960626420:eng</t>
        </is>
      </c>
      <c r="AX80" t="inlineStr">
        <is>
          <t>21981</t>
        </is>
      </c>
      <c r="AY80" t="inlineStr">
        <is>
          <t>991000995529702656</t>
        </is>
      </c>
      <c r="AZ80" t="inlineStr">
        <is>
          <t>991000995529702656</t>
        </is>
      </c>
      <c r="BA80" t="inlineStr">
        <is>
          <t>2261374390002656</t>
        </is>
      </c>
      <c r="BB80" t="inlineStr">
        <is>
          <t>BOOK</t>
        </is>
      </c>
      <c r="BD80" t="inlineStr">
        <is>
          <t>9780125215015</t>
        </is>
      </c>
      <c r="BE80" t="inlineStr">
        <is>
          <t>30001000228314</t>
        </is>
      </c>
      <c r="BF80" t="inlineStr">
        <is>
          <t>893643125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QW 25 N856m</t>
        </is>
      </c>
      <c r="E81" t="inlineStr">
        <is>
          <t>0                      QW 0025000N  856m</t>
        </is>
      </c>
      <c r="F81" t="inlineStr">
        <is>
          <t>Methods in microbiology / edited by J. R. Norris [and] D. W. Ribbons.</t>
        </is>
      </c>
      <c r="G81" t="inlineStr">
        <is>
          <t>V.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Norris, J. R. (John Robert)</t>
        </is>
      </c>
      <c r="N81" t="inlineStr">
        <is>
          <t>London, New York : Academic, 1969-1971.</t>
        </is>
      </c>
      <c r="O81" t="inlineStr">
        <is>
          <t>1969</t>
        </is>
      </c>
      <c r="Q81" t="inlineStr">
        <is>
          <t>eng</t>
        </is>
      </c>
      <c r="R81" t="inlineStr">
        <is>
          <t>enk</t>
        </is>
      </c>
      <c r="T81" t="inlineStr">
        <is>
          <t xml:space="preserve">QW </t>
        </is>
      </c>
      <c r="U81" t="n">
        <v>2</v>
      </c>
      <c r="V81" t="n">
        <v>6</v>
      </c>
      <c r="W81" t="inlineStr">
        <is>
          <t>2004-10-22</t>
        </is>
      </c>
      <c r="X81" t="inlineStr">
        <is>
          <t>2004-10-22</t>
        </is>
      </c>
      <c r="Y81" t="inlineStr">
        <is>
          <t>1988-03-21</t>
        </is>
      </c>
      <c r="Z81" t="inlineStr">
        <is>
          <t>1988-03-21</t>
        </is>
      </c>
      <c r="AA81" t="n">
        <v>409</v>
      </c>
      <c r="AB81" t="n">
        <v>297</v>
      </c>
      <c r="AC81" t="n">
        <v>298</v>
      </c>
      <c r="AD81" t="n">
        <v>4</v>
      </c>
      <c r="AE81" t="n">
        <v>4</v>
      </c>
      <c r="AF81" t="n">
        <v>14</v>
      </c>
      <c r="AG81" t="n">
        <v>14</v>
      </c>
      <c r="AH81" t="n">
        <v>5</v>
      </c>
      <c r="AI81" t="n">
        <v>5</v>
      </c>
      <c r="AJ81" t="n">
        <v>3</v>
      </c>
      <c r="AK81" t="n">
        <v>3</v>
      </c>
      <c r="AL81" t="n">
        <v>9</v>
      </c>
      <c r="AM81" t="n">
        <v>9</v>
      </c>
      <c r="AN81" t="n">
        <v>2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HYPERLINK("http://catalog.hathitrust.org/Record/000455020","HathiTrust Record")</f>
        <v/>
      </c>
      <c r="AU8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1">
        <f>HYPERLINK("http://www.worldcat.org/oclc/21981","WorldCat Record")</f>
        <v/>
      </c>
      <c r="AW81" t="inlineStr">
        <is>
          <t>8960626420:eng</t>
        </is>
      </c>
      <c r="AX81" t="inlineStr">
        <is>
          <t>21981</t>
        </is>
      </c>
      <c r="AY81" t="inlineStr">
        <is>
          <t>991000995529702656</t>
        </is>
      </c>
      <c r="AZ81" t="inlineStr">
        <is>
          <t>991000995529702656</t>
        </is>
      </c>
      <c r="BA81" t="inlineStr">
        <is>
          <t>2261374390002656</t>
        </is>
      </c>
      <c r="BB81" t="inlineStr">
        <is>
          <t>BOOK</t>
        </is>
      </c>
      <c r="BD81" t="inlineStr">
        <is>
          <t>9780125215015</t>
        </is>
      </c>
      <c r="BE81" t="inlineStr">
        <is>
          <t>30001000228330</t>
        </is>
      </c>
      <c r="BF81" t="inlineStr">
        <is>
          <t>893643126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QW 25 N856m</t>
        </is>
      </c>
      <c r="E82" t="inlineStr">
        <is>
          <t>0                      QW 0025000N  856m</t>
        </is>
      </c>
      <c r="F82" t="inlineStr">
        <is>
          <t>Methods in microbiology / edited by J. R. Norris [and] D. W. Ribbons.</t>
        </is>
      </c>
      <c r="G82" t="inlineStr">
        <is>
          <t>V. 4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Norris, J. R. (John Robert)</t>
        </is>
      </c>
      <c r="N82" t="inlineStr">
        <is>
          <t>London, New York : Academic, 1969-1971.</t>
        </is>
      </c>
      <c r="O82" t="inlineStr">
        <is>
          <t>1969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QW </t>
        </is>
      </c>
      <c r="U82" t="n">
        <v>1</v>
      </c>
      <c r="V82" t="n">
        <v>6</v>
      </c>
      <c r="X82" t="inlineStr">
        <is>
          <t>2004-10-22</t>
        </is>
      </c>
      <c r="Y82" t="inlineStr">
        <is>
          <t>1988-03-21</t>
        </is>
      </c>
      <c r="Z82" t="inlineStr">
        <is>
          <t>1988-03-21</t>
        </is>
      </c>
      <c r="AA82" t="n">
        <v>409</v>
      </c>
      <c r="AB82" t="n">
        <v>297</v>
      </c>
      <c r="AC82" t="n">
        <v>298</v>
      </c>
      <c r="AD82" t="n">
        <v>4</v>
      </c>
      <c r="AE82" t="n">
        <v>4</v>
      </c>
      <c r="AF82" t="n">
        <v>14</v>
      </c>
      <c r="AG82" t="n">
        <v>14</v>
      </c>
      <c r="AH82" t="n">
        <v>5</v>
      </c>
      <c r="AI82" t="n">
        <v>5</v>
      </c>
      <c r="AJ82" t="n">
        <v>3</v>
      </c>
      <c r="AK82" t="n">
        <v>3</v>
      </c>
      <c r="AL82" t="n">
        <v>9</v>
      </c>
      <c r="AM82" t="n">
        <v>9</v>
      </c>
      <c r="AN82" t="n">
        <v>2</v>
      </c>
      <c r="AO82" t="n">
        <v>2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HYPERLINK("http://catalog.hathitrust.org/Record/000455020","HathiTrust Record")</f>
        <v/>
      </c>
      <c r="AU8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2">
        <f>HYPERLINK("http://www.worldcat.org/oclc/21981","WorldCat Record")</f>
        <v/>
      </c>
      <c r="AW82" t="inlineStr">
        <is>
          <t>8960626420:eng</t>
        </is>
      </c>
      <c r="AX82" t="inlineStr">
        <is>
          <t>21981</t>
        </is>
      </c>
      <c r="AY82" t="inlineStr">
        <is>
          <t>991000995529702656</t>
        </is>
      </c>
      <c r="AZ82" t="inlineStr">
        <is>
          <t>991000995529702656</t>
        </is>
      </c>
      <c r="BA82" t="inlineStr">
        <is>
          <t>2261374390002656</t>
        </is>
      </c>
      <c r="BB82" t="inlineStr">
        <is>
          <t>BOOK</t>
        </is>
      </c>
      <c r="BD82" t="inlineStr">
        <is>
          <t>9780125215015</t>
        </is>
      </c>
      <c r="BE82" t="inlineStr">
        <is>
          <t>30001000228298</t>
        </is>
      </c>
      <c r="BF82" t="inlineStr">
        <is>
          <t>893643124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QW 25 N856m</t>
        </is>
      </c>
      <c r="E83" t="inlineStr">
        <is>
          <t>0                      QW 0025000N  856m</t>
        </is>
      </c>
      <c r="F83" t="inlineStr">
        <is>
          <t>Methods in microbiology / edited by J. R. Norris [and] D. W. Ribbons.</t>
        </is>
      </c>
      <c r="G83" t="inlineStr">
        <is>
          <t>V. 2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Norris, J. R. (John Robert)</t>
        </is>
      </c>
      <c r="N83" t="inlineStr">
        <is>
          <t>London, New York : Academic, 1969-1971.</t>
        </is>
      </c>
      <c r="O83" t="inlineStr">
        <is>
          <t>1969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QW </t>
        </is>
      </c>
      <c r="U83" t="n">
        <v>1</v>
      </c>
      <c r="V83" t="n">
        <v>6</v>
      </c>
      <c r="X83" t="inlineStr">
        <is>
          <t>2004-10-22</t>
        </is>
      </c>
      <c r="Y83" t="inlineStr">
        <is>
          <t>1988-03-21</t>
        </is>
      </c>
      <c r="Z83" t="inlineStr">
        <is>
          <t>1988-03-21</t>
        </is>
      </c>
      <c r="AA83" t="n">
        <v>409</v>
      </c>
      <c r="AB83" t="n">
        <v>297</v>
      </c>
      <c r="AC83" t="n">
        <v>298</v>
      </c>
      <c r="AD83" t="n">
        <v>4</v>
      </c>
      <c r="AE83" t="n">
        <v>4</v>
      </c>
      <c r="AF83" t="n">
        <v>14</v>
      </c>
      <c r="AG83" t="n">
        <v>14</v>
      </c>
      <c r="AH83" t="n">
        <v>5</v>
      </c>
      <c r="AI83" t="n">
        <v>5</v>
      </c>
      <c r="AJ83" t="n">
        <v>3</v>
      </c>
      <c r="AK83" t="n">
        <v>3</v>
      </c>
      <c r="AL83" t="n">
        <v>9</v>
      </c>
      <c r="AM83" t="n">
        <v>9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HYPERLINK("http://catalog.hathitrust.org/Record/000455020","HathiTrust Record")</f>
        <v/>
      </c>
      <c r="AU8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3">
        <f>HYPERLINK("http://www.worldcat.org/oclc/21981","WorldCat Record")</f>
        <v/>
      </c>
      <c r="AW83" t="inlineStr">
        <is>
          <t>8960626420:eng</t>
        </is>
      </c>
      <c r="AX83" t="inlineStr">
        <is>
          <t>21981</t>
        </is>
      </c>
      <c r="AY83" t="inlineStr">
        <is>
          <t>991000995529702656</t>
        </is>
      </c>
      <c r="AZ83" t="inlineStr">
        <is>
          <t>991000995529702656</t>
        </is>
      </c>
      <c r="BA83" t="inlineStr">
        <is>
          <t>2261374390002656</t>
        </is>
      </c>
      <c r="BB83" t="inlineStr">
        <is>
          <t>BOOK</t>
        </is>
      </c>
      <c r="BD83" t="inlineStr">
        <is>
          <t>9780125215015</t>
        </is>
      </c>
      <c r="BE83" t="inlineStr">
        <is>
          <t>30001000228322</t>
        </is>
      </c>
      <c r="BF83" t="inlineStr">
        <is>
          <t>893637928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QW 25 N856m</t>
        </is>
      </c>
      <c r="E84" t="inlineStr">
        <is>
          <t>0                      QW 0025000N  856m</t>
        </is>
      </c>
      <c r="F84" t="inlineStr">
        <is>
          <t>Methods in microbiology / edited by J. R. Norris [and] D. W. Ribbons.</t>
        </is>
      </c>
      <c r="G84" t="inlineStr">
        <is>
          <t>V. 3B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Norris, J. R. (John Robert)</t>
        </is>
      </c>
      <c r="N84" t="inlineStr">
        <is>
          <t>London, New York : Academic, 1969-1971.</t>
        </is>
      </c>
      <c r="O84" t="inlineStr">
        <is>
          <t>1969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QW </t>
        </is>
      </c>
      <c r="U84" t="n">
        <v>0</v>
      </c>
      <c r="V84" t="n">
        <v>6</v>
      </c>
      <c r="X84" t="inlineStr">
        <is>
          <t>2004-10-22</t>
        </is>
      </c>
      <c r="Y84" t="inlineStr">
        <is>
          <t>1988-03-21</t>
        </is>
      </c>
      <c r="Z84" t="inlineStr">
        <is>
          <t>1988-03-21</t>
        </is>
      </c>
      <c r="AA84" t="n">
        <v>409</v>
      </c>
      <c r="AB84" t="n">
        <v>297</v>
      </c>
      <c r="AC84" t="n">
        <v>298</v>
      </c>
      <c r="AD84" t="n">
        <v>4</v>
      </c>
      <c r="AE84" t="n">
        <v>4</v>
      </c>
      <c r="AF84" t="n">
        <v>14</v>
      </c>
      <c r="AG84" t="n">
        <v>14</v>
      </c>
      <c r="AH84" t="n">
        <v>5</v>
      </c>
      <c r="AI84" t="n">
        <v>5</v>
      </c>
      <c r="AJ84" t="n">
        <v>3</v>
      </c>
      <c r="AK84" t="n">
        <v>3</v>
      </c>
      <c r="AL84" t="n">
        <v>9</v>
      </c>
      <c r="AM84" t="n">
        <v>9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HYPERLINK("http://catalog.hathitrust.org/Record/000455020","HathiTrust Record")</f>
        <v/>
      </c>
      <c r="AU8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4">
        <f>HYPERLINK("http://www.worldcat.org/oclc/21981","WorldCat Record")</f>
        <v/>
      </c>
      <c r="AW84" t="inlineStr">
        <is>
          <t>8960626420:eng</t>
        </is>
      </c>
      <c r="AX84" t="inlineStr">
        <is>
          <t>21981</t>
        </is>
      </c>
      <c r="AY84" t="inlineStr">
        <is>
          <t>991000995529702656</t>
        </is>
      </c>
      <c r="AZ84" t="inlineStr">
        <is>
          <t>991000995529702656</t>
        </is>
      </c>
      <c r="BA84" t="inlineStr">
        <is>
          <t>2261374390002656</t>
        </is>
      </c>
      <c r="BB84" t="inlineStr">
        <is>
          <t>BOOK</t>
        </is>
      </c>
      <c r="BD84" t="inlineStr">
        <is>
          <t>9780125215015</t>
        </is>
      </c>
      <c r="BE84" t="inlineStr">
        <is>
          <t>30001000228306</t>
        </is>
      </c>
      <c r="BF84" t="inlineStr">
        <is>
          <t>893637927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QW 25 N856m</t>
        </is>
      </c>
      <c r="E85" t="inlineStr">
        <is>
          <t>0                      QW 0025000N  856m</t>
        </is>
      </c>
      <c r="F85" t="inlineStr">
        <is>
          <t>Methods in microbiology / edited by J. R. Norris [and] D. W. Ribbons.</t>
        </is>
      </c>
      <c r="G85" t="inlineStr">
        <is>
          <t>V. 5B</t>
        </is>
      </c>
      <c r="H85" t="inlineStr">
        <is>
          <t>Yes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Norris, J. R. (John Robert)</t>
        </is>
      </c>
      <c r="N85" t="inlineStr">
        <is>
          <t>London, New York : Academic, 1969-1971.</t>
        </is>
      </c>
      <c r="O85" t="inlineStr">
        <is>
          <t>1969</t>
        </is>
      </c>
      <c r="Q85" t="inlineStr">
        <is>
          <t>eng</t>
        </is>
      </c>
      <c r="R85" t="inlineStr">
        <is>
          <t>enk</t>
        </is>
      </c>
      <c r="T85" t="inlineStr">
        <is>
          <t xml:space="preserve">QW </t>
        </is>
      </c>
      <c r="U85" t="n">
        <v>0</v>
      </c>
      <c r="V85" t="n">
        <v>6</v>
      </c>
      <c r="X85" t="inlineStr">
        <is>
          <t>2004-10-22</t>
        </is>
      </c>
      <c r="Y85" t="inlineStr">
        <is>
          <t>1988-03-21</t>
        </is>
      </c>
      <c r="Z85" t="inlineStr">
        <is>
          <t>1988-03-21</t>
        </is>
      </c>
      <c r="AA85" t="n">
        <v>409</v>
      </c>
      <c r="AB85" t="n">
        <v>297</v>
      </c>
      <c r="AC85" t="n">
        <v>298</v>
      </c>
      <c r="AD85" t="n">
        <v>4</v>
      </c>
      <c r="AE85" t="n">
        <v>4</v>
      </c>
      <c r="AF85" t="n">
        <v>14</v>
      </c>
      <c r="AG85" t="n">
        <v>14</v>
      </c>
      <c r="AH85" t="n">
        <v>5</v>
      </c>
      <c r="AI85" t="n">
        <v>5</v>
      </c>
      <c r="AJ85" t="n">
        <v>3</v>
      </c>
      <c r="AK85" t="n">
        <v>3</v>
      </c>
      <c r="AL85" t="n">
        <v>9</v>
      </c>
      <c r="AM85" t="n">
        <v>9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HYPERLINK("http://catalog.hathitrust.org/Record/000455020","HathiTrust Record")</f>
        <v/>
      </c>
      <c r="AU8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5">
        <f>HYPERLINK("http://www.worldcat.org/oclc/21981","WorldCat Record")</f>
        <v/>
      </c>
      <c r="AW85" t="inlineStr">
        <is>
          <t>8960626420:eng</t>
        </is>
      </c>
      <c r="AX85" t="inlineStr">
        <is>
          <t>21981</t>
        </is>
      </c>
      <c r="AY85" t="inlineStr">
        <is>
          <t>991000995529702656</t>
        </is>
      </c>
      <c r="AZ85" t="inlineStr">
        <is>
          <t>991000995529702656</t>
        </is>
      </c>
      <c r="BA85" t="inlineStr">
        <is>
          <t>2261374390002656</t>
        </is>
      </c>
      <c r="BB85" t="inlineStr">
        <is>
          <t>BOOK</t>
        </is>
      </c>
      <c r="BD85" t="inlineStr">
        <is>
          <t>9780125215015</t>
        </is>
      </c>
      <c r="BE85" t="inlineStr">
        <is>
          <t>30001000228272</t>
        </is>
      </c>
      <c r="BF85" t="inlineStr">
        <is>
          <t>893648826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QW 25 N856m</t>
        </is>
      </c>
      <c r="E86" t="inlineStr">
        <is>
          <t>0                      QW 0025000N  856m</t>
        </is>
      </c>
      <c r="F86" t="inlineStr">
        <is>
          <t>Methods in microbiology / edited by J. R. Norris [and] D. W. Ribbons.</t>
        </is>
      </c>
      <c r="G86" t="inlineStr">
        <is>
          <t>V. 5A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Norris, J. R. (John Robert)</t>
        </is>
      </c>
      <c r="N86" t="inlineStr">
        <is>
          <t>London, New York : Academic, 1969-1971.</t>
        </is>
      </c>
      <c r="O86" t="inlineStr">
        <is>
          <t>1969</t>
        </is>
      </c>
      <c r="Q86" t="inlineStr">
        <is>
          <t>eng</t>
        </is>
      </c>
      <c r="R86" t="inlineStr">
        <is>
          <t>enk</t>
        </is>
      </c>
      <c r="T86" t="inlineStr">
        <is>
          <t xml:space="preserve">QW </t>
        </is>
      </c>
      <c r="U86" t="n">
        <v>1</v>
      </c>
      <c r="V86" t="n">
        <v>6</v>
      </c>
      <c r="W86" t="inlineStr">
        <is>
          <t>2002-11-12</t>
        </is>
      </c>
      <c r="X86" t="inlineStr">
        <is>
          <t>2004-10-22</t>
        </is>
      </c>
      <c r="Y86" t="inlineStr">
        <is>
          <t>1988-03-21</t>
        </is>
      </c>
      <c r="Z86" t="inlineStr">
        <is>
          <t>1988-03-21</t>
        </is>
      </c>
      <c r="AA86" t="n">
        <v>409</v>
      </c>
      <c r="AB86" t="n">
        <v>297</v>
      </c>
      <c r="AC86" t="n">
        <v>298</v>
      </c>
      <c r="AD86" t="n">
        <v>4</v>
      </c>
      <c r="AE86" t="n">
        <v>4</v>
      </c>
      <c r="AF86" t="n">
        <v>14</v>
      </c>
      <c r="AG86" t="n">
        <v>14</v>
      </c>
      <c r="AH86" t="n">
        <v>5</v>
      </c>
      <c r="AI86" t="n">
        <v>5</v>
      </c>
      <c r="AJ86" t="n">
        <v>3</v>
      </c>
      <c r="AK86" t="n">
        <v>3</v>
      </c>
      <c r="AL86" t="n">
        <v>9</v>
      </c>
      <c r="AM86" t="n">
        <v>9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HYPERLINK("http://catalog.hathitrust.org/Record/000455020","HathiTrust Record")</f>
        <v/>
      </c>
      <c r="AU8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6">
        <f>HYPERLINK("http://www.worldcat.org/oclc/21981","WorldCat Record")</f>
        <v/>
      </c>
      <c r="AW86" t="inlineStr">
        <is>
          <t>8960626420:eng</t>
        </is>
      </c>
      <c r="AX86" t="inlineStr">
        <is>
          <t>21981</t>
        </is>
      </c>
      <c r="AY86" t="inlineStr">
        <is>
          <t>991000995529702656</t>
        </is>
      </c>
      <c r="AZ86" t="inlineStr">
        <is>
          <t>991000995529702656</t>
        </is>
      </c>
      <c r="BA86" t="inlineStr">
        <is>
          <t>2261374390002656</t>
        </is>
      </c>
      <c r="BB86" t="inlineStr">
        <is>
          <t>BOOK</t>
        </is>
      </c>
      <c r="BD86" t="inlineStr">
        <is>
          <t>9780125215015</t>
        </is>
      </c>
      <c r="BE86" t="inlineStr">
        <is>
          <t>30001000228280</t>
        </is>
      </c>
      <c r="BF86" t="inlineStr">
        <is>
          <t>893648827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QW 25 P532 1996</t>
        </is>
      </c>
      <c r="E87" t="inlineStr">
        <is>
          <t>0                      QW 0025000P  532         1996</t>
        </is>
      </c>
      <c r="F87" t="inlineStr">
        <is>
          <t>Phage display of peptides and proteins : a laboratory manual / edited by Brian K. Kay, Jill Winter, John McCafferty.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1</t>
        </is>
      </c>
      <c r="N87" t="inlineStr">
        <is>
          <t>San Diego : Academic Press, c1996.</t>
        </is>
      </c>
      <c r="O87" t="inlineStr">
        <is>
          <t>1996</t>
        </is>
      </c>
      <c r="Q87" t="inlineStr">
        <is>
          <t>eng</t>
        </is>
      </c>
      <c r="R87" t="inlineStr">
        <is>
          <t>cau</t>
        </is>
      </c>
      <c r="T87" t="inlineStr">
        <is>
          <t xml:space="preserve">QW </t>
        </is>
      </c>
      <c r="U87" t="n">
        <v>5</v>
      </c>
      <c r="V87" t="n">
        <v>5</v>
      </c>
      <c r="W87" t="inlineStr">
        <is>
          <t>2003-10-02</t>
        </is>
      </c>
      <c r="X87" t="inlineStr">
        <is>
          <t>2003-10-02</t>
        </is>
      </c>
      <c r="Y87" t="inlineStr">
        <is>
          <t>1998-01-22</t>
        </is>
      </c>
      <c r="Z87" t="inlineStr">
        <is>
          <t>1998-01-22</t>
        </is>
      </c>
      <c r="AA87" t="n">
        <v>133</v>
      </c>
      <c r="AB87" t="n">
        <v>85</v>
      </c>
      <c r="AC87" t="n">
        <v>899</v>
      </c>
      <c r="AD87" t="n">
        <v>1</v>
      </c>
      <c r="AE87" t="n">
        <v>14</v>
      </c>
      <c r="AF87" t="n">
        <v>3</v>
      </c>
      <c r="AG87" t="n">
        <v>33</v>
      </c>
      <c r="AH87" t="n">
        <v>0</v>
      </c>
      <c r="AI87" t="n">
        <v>9</v>
      </c>
      <c r="AJ87" t="n">
        <v>0</v>
      </c>
      <c r="AK87" t="n">
        <v>6</v>
      </c>
      <c r="AL87" t="n">
        <v>3</v>
      </c>
      <c r="AM87" t="n">
        <v>10</v>
      </c>
      <c r="AN87" t="n">
        <v>0</v>
      </c>
      <c r="AO87" t="n">
        <v>12</v>
      </c>
      <c r="AP87" t="n">
        <v>0</v>
      </c>
      <c r="AQ87" t="n">
        <v>1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HYPERLINK("http://catalog.hathitrust.org/Record/003102232","HathiTrust Record")</f>
        <v/>
      </c>
      <c r="AU8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V87">
        <f>HYPERLINK("http://www.worldcat.org/oclc/34409484","WorldCat Record")</f>
        <v/>
      </c>
      <c r="AW87" t="inlineStr">
        <is>
          <t>1010727746:eng</t>
        </is>
      </c>
      <c r="AX87" t="inlineStr">
        <is>
          <t>34409484</t>
        </is>
      </c>
      <c r="AY87" t="inlineStr">
        <is>
          <t>991001294899702656</t>
        </is>
      </c>
      <c r="AZ87" t="inlineStr">
        <is>
          <t>991001294899702656</t>
        </is>
      </c>
      <c r="BA87" t="inlineStr">
        <is>
          <t>2255650010002656</t>
        </is>
      </c>
      <c r="BB87" t="inlineStr">
        <is>
          <t>BOOK</t>
        </is>
      </c>
      <c r="BD87" t="inlineStr">
        <is>
          <t>9780124023802</t>
        </is>
      </c>
      <c r="BE87" t="inlineStr">
        <is>
          <t>30001003741461</t>
        </is>
      </c>
      <c r="BF87" t="inlineStr">
        <is>
          <t>893557803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QW 25 S782 1981</t>
        </is>
      </c>
      <c r="E88" t="inlineStr">
        <is>
          <t>0                      QW 0025000S  782         1981</t>
        </is>
      </c>
      <c r="F88" t="inlineStr">
        <is>
          <t>Staining procedures used by the Biological Stain Commission / edited by George Clark.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Baltimore : Published for the Biological Stain Commission by Williams &amp; Wilkins, c1981.</t>
        </is>
      </c>
      <c r="O88" t="inlineStr">
        <is>
          <t>1981</t>
        </is>
      </c>
      <c r="P88" t="inlineStr">
        <is>
          <t>4th ed.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QW </t>
        </is>
      </c>
      <c r="U88" t="n">
        <v>5</v>
      </c>
      <c r="V88" t="n">
        <v>5</v>
      </c>
      <c r="W88" t="inlineStr">
        <is>
          <t>1997-04-17</t>
        </is>
      </c>
      <c r="X88" t="inlineStr">
        <is>
          <t>1997-04-17</t>
        </is>
      </c>
      <c r="Y88" t="inlineStr">
        <is>
          <t>1988-02-04</t>
        </is>
      </c>
      <c r="Z88" t="inlineStr">
        <is>
          <t>1988-02-04</t>
        </is>
      </c>
      <c r="AA88" t="n">
        <v>425</v>
      </c>
      <c r="AB88" t="n">
        <v>301</v>
      </c>
      <c r="AC88" t="n">
        <v>304</v>
      </c>
      <c r="AD88" t="n">
        <v>2</v>
      </c>
      <c r="AE88" t="n">
        <v>2</v>
      </c>
      <c r="AF88" t="n">
        <v>7</v>
      </c>
      <c r="AG88" t="n">
        <v>7</v>
      </c>
      <c r="AH88" t="n">
        <v>2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HYPERLINK("http://catalog.hathitrust.org/Record/000742227","HathiTrust Record")</f>
        <v/>
      </c>
      <c r="AU8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V88">
        <f>HYPERLINK("http://www.worldcat.org/oclc/5889312","WorldCat Record")</f>
        <v/>
      </c>
      <c r="AW88" t="inlineStr">
        <is>
          <t>2393725:eng</t>
        </is>
      </c>
      <c r="AX88" t="inlineStr">
        <is>
          <t>5889312</t>
        </is>
      </c>
      <c r="AY88" t="inlineStr">
        <is>
          <t>991000995429702656</t>
        </is>
      </c>
      <c r="AZ88" t="inlineStr">
        <is>
          <t>991000995429702656</t>
        </is>
      </c>
      <c r="BA88" t="inlineStr">
        <is>
          <t>2271398360002656</t>
        </is>
      </c>
      <c r="BB88" t="inlineStr">
        <is>
          <t>BOOK</t>
        </is>
      </c>
      <c r="BD88" t="inlineStr">
        <is>
          <t>9780683017076</t>
        </is>
      </c>
      <c r="BE88" t="inlineStr">
        <is>
          <t>30001000228231</t>
        </is>
      </c>
      <c r="BF88" t="inlineStr">
        <is>
          <t>893369014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QW 25 T355 2000</t>
        </is>
      </c>
      <c r="E89" t="inlineStr">
        <is>
          <t>0                      QW 0025000T  355         2000</t>
        </is>
      </c>
      <c r="F89" t="inlineStr">
        <is>
          <t>Textbook of diagnostic microbiology / edited by Connie R. Mahon, George Manuselis.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N89" t="inlineStr">
        <is>
          <t>Philadelphia : Saunders, c2000.</t>
        </is>
      </c>
      <c r="O89" t="inlineStr">
        <is>
          <t>2000</t>
        </is>
      </c>
      <c r="P89" t="inlineStr">
        <is>
          <t>2nd ed.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QW </t>
        </is>
      </c>
      <c r="U89" t="n">
        <v>17</v>
      </c>
      <c r="V89" t="n">
        <v>17</v>
      </c>
      <c r="W89" t="inlineStr">
        <is>
          <t>2009-08-17</t>
        </is>
      </c>
      <c r="X89" t="inlineStr">
        <is>
          <t>2009-08-17</t>
        </is>
      </c>
      <c r="Y89" t="inlineStr">
        <is>
          <t>2000-07-20</t>
        </is>
      </c>
      <c r="Z89" t="inlineStr">
        <is>
          <t>2000-07-20</t>
        </is>
      </c>
      <c r="AA89" t="n">
        <v>245</v>
      </c>
      <c r="AB89" t="n">
        <v>188</v>
      </c>
      <c r="AC89" t="n">
        <v>506</v>
      </c>
      <c r="AD89" t="n">
        <v>1</v>
      </c>
      <c r="AE89" t="n">
        <v>2</v>
      </c>
      <c r="AF89" t="n">
        <v>2</v>
      </c>
      <c r="AG89" t="n">
        <v>10</v>
      </c>
      <c r="AH89" t="n">
        <v>0</v>
      </c>
      <c r="AI89" t="n">
        <v>4</v>
      </c>
      <c r="AJ89" t="n">
        <v>2</v>
      </c>
      <c r="AK89" t="n">
        <v>4</v>
      </c>
      <c r="AL89" t="n">
        <v>1</v>
      </c>
      <c r="AM89" t="n">
        <v>4</v>
      </c>
      <c r="AN89" t="n">
        <v>0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HYPERLINK("http://catalog.hathitrust.org/Record/004097892","HathiTrust Record")</f>
        <v/>
      </c>
      <c r="AU8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V89">
        <f>HYPERLINK("http://www.worldcat.org/oclc/43207947","WorldCat Record")</f>
        <v/>
      </c>
      <c r="AW89" t="inlineStr">
        <is>
          <t>3856839629:eng</t>
        </is>
      </c>
      <c r="AX89" t="inlineStr">
        <is>
          <t>43207947</t>
        </is>
      </c>
      <c r="AY89" t="inlineStr">
        <is>
          <t>991000276329702656</t>
        </is>
      </c>
      <c r="AZ89" t="inlineStr">
        <is>
          <t>991000276329702656</t>
        </is>
      </c>
      <c r="BA89" t="inlineStr">
        <is>
          <t>2267519140002656</t>
        </is>
      </c>
      <c r="BB89" t="inlineStr">
        <is>
          <t>BOOK</t>
        </is>
      </c>
      <c r="BD89" t="inlineStr">
        <is>
          <t>9780721679174</t>
        </is>
      </c>
      <c r="BE89" t="inlineStr">
        <is>
          <t>30001003942028</t>
        </is>
      </c>
      <c r="BF89" t="inlineStr">
        <is>
          <t>893821942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QW 25 W548L 1974</t>
        </is>
      </c>
      <c r="E90" t="inlineStr">
        <is>
          <t>0                      QW 0025000W  548L        1974</t>
        </is>
      </c>
      <c r="F90" t="inlineStr">
        <is>
          <t>Laboratory manual and workbook in microbiology : applications to patient care / Marion E. Wilson, Martin H. Weisburd, Helen Eckel Mizer.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Wilson, Marion E.</t>
        </is>
      </c>
      <c r="N90" t="inlineStr">
        <is>
          <t>New York : MacMillan, c1974.</t>
        </is>
      </c>
      <c r="O90" t="inlineStr">
        <is>
          <t>1974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QW </t>
        </is>
      </c>
      <c r="U90" t="n">
        <v>4</v>
      </c>
      <c r="V90" t="n">
        <v>4</v>
      </c>
      <c r="W90" t="inlineStr">
        <is>
          <t>2004-10-22</t>
        </is>
      </c>
      <c r="X90" t="inlineStr">
        <is>
          <t>2004-10-22</t>
        </is>
      </c>
      <c r="Y90" t="inlineStr">
        <is>
          <t>1989-01-27</t>
        </is>
      </c>
      <c r="Z90" t="inlineStr">
        <is>
          <t>1989-01-27</t>
        </is>
      </c>
      <c r="AA90" t="n">
        <v>42</v>
      </c>
      <c r="AB90" t="n">
        <v>35</v>
      </c>
      <c r="AC90" t="n">
        <v>35</v>
      </c>
      <c r="AD90" t="n">
        <v>1</v>
      </c>
      <c r="AE90" t="n">
        <v>1</v>
      </c>
      <c r="AF90" t="n">
        <v>1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V90">
        <f>HYPERLINK("http://www.worldcat.org/oclc/3268321","WorldCat Record")</f>
        <v/>
      </c>
      <c r="AW90" t="inlineStr">
        <is>
          <t>10567276835:eng</t>
        </is>
      </c>
      <c r="AX90" t="inlineStr">
        <is>
          <t>3268321</t>
        </is>
      </c>
      <c r="AY90" t="inlineStr">
        <is>
          <t>991000995389702656</t>
        </is>
      </c>
      <c r="AZ90" t="inlineStr">
        <is>
          <t>991000995389702656</t>
        </is>
      </c>
      <c r="BA90" t="inlineStr">
        <is>
          <t>2257384510002656</t>
        </is>
      </c>
      <c r="BB90" t="inlineStr">
        <is>
          <t>BOOK</t>
        </is>
      </c>
      <c r="BE90" t="inlineStr">
        <is>
          <t>30001000228223</t>
        </is>
      </c>
      <c r="BF90" t="inlineStr">
        <is>
          <t>893648825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QW26 M294 2002</t>
        </is>
      </c>
      <c r="E91" t="inlineStr">
        <is>
          <t>0                      QW 0026000M  294         2002</t>
        </is>
      </c>
      <c r="F91" t="inlineStr">
        <is>
          <t>Manual of commercial methods in clinical microbiology / editor, Allan L. Truant.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1</t>
        </is>
      </c>
      <c r="N91" t="inlineStr">
        <is>
          <t>Washington, D.C. : ASM Press, c2002.</t>
        </is>
      </c>
      <c r="O91" t="inlineStr">
        <is>
          <t>2002</t>
        </is>
      </c>
      <c r="Q91" t="inlineStr">
        <is>
          <t>eng</t>
        </is>
      </c>
      <c r="R91" t="inlineStr">
        <is>
          <t>dcu</t>
        </is>
      </c>
      <c r="T91" t="inlineStr">
        <is>
          <t xml:space="preserve">QW </t>
        </is>
      </c>
      <c r="U91" t="n">
        <v>1</v>
      </c>
      <c r="V91" t="n">
        <v>1</v>
      </c>
      <c r="W91" t="inlineStr">
        <is>
          <t>2006-09-30</t>
        </is>
      </c>
      <c r="X91" t="inlineStr">
        <is>
          <t>2006-09-30</t>
        </is>
      </c>
      <c r="Y91" t="inlineStr">
        <is>
          <t>2004-11-01</t>
        </is>
      </c>
      <c r="Z91" t="inlineStr">
        <is>
          <t>2004-11-01</t>
        </is>
      </c>
      <c r="AA91" t="n">
        <v>128</v>
      </c>
      <c r="AB91" t="n">
        <v>93</v>
      </c>
      <c r="AC91" t="n">
        <v>237</v>
      </c>
      <c r="AD91" t="n">
        <v>1</v>
      </c>
      <c r="AE91" t="n">
        <v>1</v>
      </c>
      <c r="AF91" t="n">
        <v>3</v>
      </c>
      <c r="AG91" t="n">
        <v>4</v>
      </c>
      <c r="AH91" t="n">
        <v>1</v>
      </c>
      <c r="AI91" t="n">
        <v>2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HYPERLINK("http://catalog.hathitrust.org/Record/004217517","HathiTrust Record")</f>
        <v/>
      </c>
      <c r="AU9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V91">
        <f>HYPERLINK("http://www.worldcat.org/oclc/45420245","WorldCat Record")</f>
        <v/>
      </c>
      <c r="AW91" t="inlineStr">
        <is>
          <t>34675380:eng</t>
        </is>
      </c>
      <c r="AX91" t="inlineStr">
        <is>
          <t>45420245</t>
        </is>
      </c>
      <c r="AY91" t="inlineStr">
        <is>
          <t>991000406239702656</t>
        </is>
      </c>
      <c r="AZ91" t="inlineStr">
        <is>
          <t>991000406239702656</t>
        </is>
      </c>
      <c r="BA91" t="inlineStr">
        <is>
          <t>2256276250002656</t>
        </is>
      </c>
      <c r="BB91" t="inlineStr">
        <is>
          <t>BOOK</t>
        </is>
      </c>
      <c r="BD91" t="inlineStr">
        <is>
          <t>9781555811891</t>
        </is>
      </c>
      <c r="BE91" t="inlineStr">
        <is>
          <t>30001004924470</t>
        </is>
      </c>
      <c r="BF91" t="inlineStr">
        <is>
          <t>893629193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QW 39 G946 1990</t>
        </is>
      </c>
      <c r="E92" t="inlineStr">
        <is>
          <t>0                      QW 0039000G  946         1990</t>
        </is>
      </c>
      <c r="F92" t="inlineStr">
        <is>
          <t>Guide for adult immunization / ACP Task Force on Adult Immunization and Infectious Diseases Society of America.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Philadelphia, Pa. : American College of Physicians, c1990.</t>
        </is>
      </c>
      <c r="O92" t="inlineStr">
        <is>
          <t>1990</t>
        </is>
      </c>
      <c r="P92" t="inlineStr">
        <is>
          <t>2nd ed.</t>
        </is>
      </c>
      <c r="Q92" t="inlineStr">
        <is>
          <t>eng</t>
        </is>
      </c>
      <c r="R92" t="inlineStr">
        <is>
          <t>pau</t>
        </is>
      </c>
      <c r="T92" t="inlineStr">
        <is>
          <t xml:space="preserve">QW </t>
        </is>
      </c>
      <c r="U92" t="n">
        <v>6</v>
      </c>
      <c r="V92" t="n">
        <v>6</v>
      </c>
      <c r="W92" t="inlineStr">
        <is>
          <t>1998-09-10</t>
        </is>
      </c>
      <c r="X92" t="inlineStr">
        <is>
          <t>1998-09-10</t>
        </is>
      </c>
      <c r="Y92" t="inlineStr">
        <is>
          <t>1992-12-10</t>
        </is>
      </c>
      <c r="Z92" t="inlineStr">
        <is>
          <t>1992-12-10</t>
        </is>
      </c>
      <c r="AA92" t="n">
        <v>138</v>
      </c>
      <c r="AB92" t="n">
        <v>119</v>
      </c>
      <c r="AC92" t="n">
        <v>250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HYPERLINK("http://catalog.hathitrust.org/Record/002478411","HathiTrust Record")</f>
        <v/>
      </c>
      <c r="AU9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V92">
        <f>HYPERLINK("http://www.worldcat.org/oclc/19455414","WorldCat Record")</f>
        <v/>
      </c>
      <c r="AW92" t="inlineStr">
        <is>
          <t>361835796:eng</t>
        </is>
      </c>
      <c r="AX92" t="inlineStr">
        <is>
          <t>19455414</t>
        </is>
      </c>
      <c r="AY92" t="inlineStr">
        <is>
          <t>991001350609702656</t>
        </is>
      </c>
      <c r="AZ92" t="inlineStr">
        <is>
          <t>991001350609702656</t>
        </is>
      </c>
      <c r="BA92" t="inlineStr">
        <is>
          <t>2270636550002656</t>
        </is>
      </c>
      <c r="BB92" t="inlineStr">
        <is>
          <t>BOOK</t>
        </is>
      </c>
      <c r="BD92" t="inlineStr">
        <is>
          <t>9780943126128</t>
        </is>
      </c>
      <c r="BE92" t="inlineStr">
        <is>
          <t>30001002459396</t>
        </is>
      </c>
      <c r="BF92" t="inlineStr">
        <is>
          <t>893736512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QW39 M368v 2004</t>
        </is>
      </c>
      <c r="E93" t="inlineStr">
        <is>
          <t>0                      QW 0039000M  368v        2004</t>
        </is>
      </c>
      <c r="F93" t="inlineStr">
        <is>
          <t>The vaccine handbook : a practical guide for clinicians / Gary S. Marshall.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Marshall, Gary S.</t>
        </is>
      </c>
      <c r="N93" t="inlineStr">
        <is>
          <t>Philadelphia : Lippincott Williams &amp; Wilkins, c2004.</t>
        </is>
      </c>
      <c r="O93" t="inlineStr">
        <is>
          <t>2004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QW </t>
        </is>
      </c>
      <c r="U93" t="n">
        <v>1</v>
      </c>
      <c r="V93" t="n">
        <v>1</v>
      </c>
      <c r="W93" t="inlineStr">
        <is>
          <t>2006-02-07</t>
        </is>
      </c>
      <c r="X93" t="inlineStr">
        <is>
          <t>2006-02-07</t>
        </is>
      </c>
      <c r="Y93" t="inlineStr">
        <is>
          <t>2006-02-02</t>
        </is>
      </c>
      <c r="Z93" t="inlineStr">
        <is>
          <t>2006-02-02</t>
        </is>
      </c>
      <c r="AA93" t="n">
        <v>112</v>
      </c>
      <c r="AB93" t="n">
        <v>72</v>
      </c>
      <c r="AC93" t="n">
        <v>113</v>
      </c>
      <c r="AD93" t="n">
        <v>1</v>
      </c>
      <c r="AE93" t="n">
        <v>1</v>
      </c>
      <c r="AF93" t="n">
        <v>2</v>
      </c>
      <c r="AG93" t="n">
        <v>2</v>
      </c>
      <c r="AH93" t="n">
        <v>1</v>
      </c>
      <c r="AI93" t="n">
        <v>1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V93">
        <f>HYPERLINK("http://www.worldcat.org/oclc/53326223","WorldCat Record")</f>
        <v/>
      </c>
      <c r="AW93" t="inlineStr">
        <is>
          <t>340169238:eng</t>
        </is>
      </c>
      <c r="AX93" t="inlineStr">
        <is>
          <t>53326223</t>
        </is>
      </c>
      <c r="AY93" t="inlineStr">
        <is>
          <t>991000461779702656</t>
        </is>
      </c>
      <c r="AZ93" t="inlineStr">
        <is>
          <t>991000461779702656</t>
        </is>
      </c>
      <c r="BA93" t="inlineStr">
        <is>
          <t>2269007430002656</t>
        </is>
      </c>
      <c r="BB93" t="inlineStr">
        <is>
          <t>BOOK</t>
        </is>
      </c>
      <c r="BD93" t="inlineStr">
        <is>
          <t>9780781735698</t>
        </is>
      </c>
      <c r="BE93" t="inlineStr">
        <is>
          <t>30001004911816</t>
        </is>
      </c>
      <c r="BF93" t="inlineStr">
        <is>
          <t>893639243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QW 39 P8945 1995</t>
        </is>
      </c>
      <c r="E94" t="inlineStr">
        <is>
          <t>0                      QW 0039000P  8945        1995</t>
        </is>
      </c>
      <c r="F94" t="inlineStr">
        <is>
          <t>A practical guide to clinical bacteriology / [edited by] J.R. Pattison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Chichester ; New York : J. Wiley, c1995.</t>
        </is>
      </c>
      <c r="O94" t="inlineStr">
        <is>
          <t>1995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QW </t>
        </is>
      </c>
      <c r="U94" t="n">
        <v>4</v>
      </c>
      <c r="V94" t="n">
        <v>4</v>
      </c>
      <c r="W94" t="inlineStr">
        <is>
          <t>2006-11-24</t>
        </is>
      </c>
      <c r="X94" t="inlineStr">
        <is>
          <t>2006-11-24</t>
        </is>
      </c>
      <c r="Y94" t="inlineStr">
        <is>
          <t>1996-09-10</t>
        </is>
      </c>
      <c r="Z94" t="inlineStr">
        <is>
          <t>1996-09-10</t>
        </is>
      </c>
      <c r="AA94" t="n">
        <v>172</v>
      </c>
      <c r="AB94" t="n">
        <v>75</v>
      </c>
      <c r="AC94" t="n">
        <v>77</v>
      </c>
      <c r="AD94" t="n">
        <v>1</v>
      </c>
      <c r="AE94" t="n">
        <v>1</v>
      </c>
      <c r="AF94" t="n">
        <v>2</v>
      </c>
      <c r="AG94" t="n">
        <v>2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HYPERLINK("http://catalog.hathitrust.org/Record/003027420","HathiTrust Record")</f>
        <v/>
      </c>
      <c r="AU9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V94">
        <f>HYPERLINK("http://www.worldcat.org/oclc/31374873","WorldCat Record")</f>
        <v/>
      </c>
      <c r="AW94" t="inlineStr">
        <is>
          <t>55871666:eng</t>
        </is>
      </c>
      <c r="AX94" t="inlineStr">
        <is>
          <t>31374873</t>
        </is>
      </c>
      <c r="AY94" t="inlineStr">
        <is>
          <t>991000835629702656</t>
        </is>
      </c>
      <c r="AZ94" t="inlineStr">
        <is>
          <t>991000835629702656</t>
        </is>
      </c>
      <c r="BA94" t="inlineStr">
        <is>
          <t>2256489110002656</t>
        </is>
      </c>
      <c r="BB94" t="inlineStr">
        <is>
          <t>BOOK</t>
        </is>
      </c>
      <c r="BD94" t="inlineStr">
        <is>
          <t>9780471952886</t>
        </is>
      </c>
      <c r="BE94" t="inlineStr">
        <is>
          <t>30001003441690</t>
        </is>
      </c>
      <c r="BF94" t="inlineStr">
        <is>
          <t>893167761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QW 50 B789b 1995</t>
        </is>
      </c>
      <c r="E95" t="inlineStr">
        <is>
          <t>0                      QW 0050000B  789b        1995</t>
        </is>
      </c>
      <c r="F95" t="inlineStr">
        <is>
          <t>Basic medical microbiology / Robert F. Boyd.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Boyd, Robert F.</t>
        </is>
      </c>
      <c r="N95" t="inlineStr">
        <is>
          <t>Boston : Little, Brown, c1995.</t>
        </is>
      </c>
      <c r="O95" t="inlineStr">
        <is>
          <t>1995</t>
        </is>
      </c>
      <c r="P95" t="inlineStr">
        <is>
          <t>5th ed.</t>
        </is>
      </c>
      <c r="Q95" t="inlineStr">
        <is>
          <t>eng</t>
        </is>
      </c>
      <c r="R95" t="inlineStr">
        <is>
          <t>mau</t>
        </is>
      </c>
      <c r="T95" t="inlineStr">
        <is>
          <t xml:space="preserve">QW </t>
        </is>
      </c>
      <c r="U95" t="n">
        <v>145</v>
      </c>
      <c r="V95" t="n">
        <v>145</v>
      </c>
      <c r="W95" t="inlineStr">
        <is>
          <t>2008-04-20</t>
        </is>
      </c>
      <c r="X95" t="inlineStr">
        <is>
          <t>2008-04-20</t>
        </is>
      </c>
      <c r="Y95" t="inlineStr">
        <is>
          <t>1995-08-14</t>
        </is>
      </c>
      <c r="Z95" t="inlineStr">
        <is>
          <t>1995-08-14</t>
        </is>
      </c>
      <c r="AA95" t="n">
        <v>232</v>
      </c>
      <c r="AB95" t="n">
        <v>169</v>
      </c>
      <c r="AC95" t="n">
        <v>470</v>
      </c>
      <c r="AD95" t="n">
        <v>2</v>
      </c>
      <c r="AE95" t="n">
        <v>3</v>
      </c>
      <c r="AF95" t="n">
        <v>5</v>
      </c>
      <c r="AG95" t="n">
        <v>15</v>
      </c>
      <c r="AH95" t="n">
        <v>1</v>
      </c>
      <c r="AI95" t="n">
        <v>5</v>
      </c>
      <c r="AJ95" t="n">
        <v>1</v>
      </c>
      <c r="AK95" t="n">
        <v>3</v>
      </c>
      <c r="AL95" t="n">
        <v>3</v>
      </c>
      <c r="AM95" t="n">
        <v>7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HYPERLINK("http://catalog.hathitrust.org/Record/002958482","HathiTrust Record")</f>
        <v/>
      </c>
      <c r="AU9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V95">
        <f>HYPERLINK("http://www.worldcat.org/oclc/31331691","WorldCat Record")</f>
        <v/>
      </c>
      <c r="AW95" t="inlineStr">
        <is>
          <t>5700136:eng</t>
        </is>
      </c>
      <c r="AX95" t="inlineStr">
        <is>
          <t>31331691</t>
        </is>
      </c>
      <c r="AY95" t="inlineStr">
        <is>
          <t>991001403859702656</t>
        </is>
      </c>
      <c r="AZ95" t="inlineStr">
        <is>
          <t>991001403859702656</t>
        </is>
      </c>
      <c r="BA95" t="inlineStr">
        <is>
          <t>2256399130002656</t>
        </is>
      </c>
      <c r="BB95" t="inlineStr">
        <is>
          <t>BOOK</t>
        </is>
      </c>
      <c r="BD95" t="inlineStr">
        <is>
          <t>9780316104456</t>
        </is>
      </c>
      <c r="BE95" t="inlineStr">
        <is>
          <t>30001003149335</t>
        </is>
      </c>
      <c r="BF95" t="inlineStr">
        <is>
          <t>893287395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QW 51 B13055 2006</t>
        </is>
      </c>
      <c r="E96" t="inlineStr">
        <is>
          <t>0                      QW 0051000B  13055       2006</t>
        </is>
      </c>
      <c r="F96" t="inlineStr">
        <is>
          <t>Bacterial genomes and infectious diseases / edited by Voon L. Chan, Philip M. Sherman, Billy Bourke.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1</t>
        </is>
      </c>
      <c r="N96" t="inlineStr">
        <is>
          <t>Totowa, N.J. : Humana Press, c2006.</t>
        </is>
      </c>
      <c r="O96" t="inlineStr">
        <is>
          <t>2006</t>
        </is>
      </c>
      <c r="Q96" t="inlineStr">
        <is>
          <t>eng</t>
        </is>
      </c>
      <c r="R96" t="inlineStr">
        <is>
          <t>nju</t>
        </is>
      </c>
      <c r="T96" t="inlineStr">
        <is>
          <t xml:space="preserve">QW </t>
        </is>
      </c>
      <c r="U96" t="n">
        <v>0</v>
      </c>
      <c r="V96" t="n">
        <v>0</v>
      </c>
      <c r="W96" t="inlineStr">
        <is>
          <t>2007-06-28</t>
        </is>
      </c>
      <c r="X96" t="inlineStr">
        <is>
          <t>2007-06-28</t>
        </is>
      </c>
      <c r="Y96" t="inlineStr">
        <is>
          <t>2007-05-25</t>
        </is>
      </c>
      <c r="Z96" t="inlineStr">
        <is>
          <t>2007-05-25</t>
        </is>
      </c>
      <c r="AA96" t="n">
        <v>173</v>
      </c>
      <c r="AB96" t="n">
        <v>124</v>
      </c>
      <c r="AC96" t="n">
        <v>352</v>
      </c>
      <c r="AD96" t="n">
        <v>2</v>
      </c>
      <c r="AE96" t="n">
        <v>3</v>
      </c>
      <c r="AF96" t="n">
        <v>5</v>
      </c>
      <c r="AG96" t="n">
        <v>10</v>
      </c>
      <c r="AH96" t="n">
        <v>1</v>
      </c>
      <c r="AI96" t="n">
        <v>4</v>
      </c>
      <c r="AJ96" t="n">
        <v>2</v>
      </c>
      <c r="AK96" t="n">
        <v>3</v>
      </c>
      <c r="AL96" t="n">
        <v>2</v>
      </c>
      <c r="AM96" t="n">
        <v>6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V96">
        <f>HYPERLINK("http://www.worldcat.org/oclc/62393119","WorldCat Record")</f>
        <v/>
      </c>
      <c r="AW96" t="inlineStr">
        <is>
          <t>1039156955:eng</t>
        </is>
      </c>
      <c r="AX96" t="inlineStr">
        <is>
          <t>62393119</t>
        </is>
      </c>
      <c r="AY96" t="inlineStr">
        <is>
          <t>991000629239702656</t>
        </is>
      </c>
      <c r="AZ96" t="inlineStr">
        <is>
          <t>991000629239702656</t>
        </is>
      </c>
      <c r="BA96" t="inlineStr">
        <is>
          <t>2266361170002656</t>
        </is>
      </c>
      <c r="BB96" t="inlineStr">
        <is>
          <t>BOOK</t>
        </is>
      </c>
      <c r="BD96" t="inlineStr">
        <is>
          <t>9781588294968</t>
        </is>
      </c>
      <c r="BE96" t="inlineStr">
        <is>
          <t>30001005242997</t>
        </is>
      </c>
      <c r="BF96" t="inlineStr">
        <is>
          <t>893454533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QW 51 B617b 1981</t>
        </is>
      </c>
      <c r="E97" t="inlineStr">
        <is>
          <t>0                      QW 0051000B  617b        1981</t>
        </is>
      </c>
      <c r="F97" t="inlineStr">
        <is>
          <t>Bacterial and bacteriophage genetics : an introduction / Edward A. Birge.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1</t>
        </is>
      </c>
      <c r="M97" t="inlineStr">
        <is>
          <t>Birge, Edward A. (Edward Asahel)</t>
        </is>
      </c>
      <c r="N97" t="inlineStr">
        <is>
          <t>New York : Spriger-Verlag, c1981.</t>
        </is>
      </c>
      <c r="O97" t="inlineStr">
        <is>
          <t>1981</t>
        </is>
      </c>
      <c r="Q97" t="inlineStr">
        <is>
          <t>eng</t>
        </is>
      </c>
      <c r="R97" t="inlineStr">
        <is>
          <t>nyu</t>
        </is>
      </c>
      <c r="S97" t="inlineStr">
        <is>
          <t>Springer series in microbiology</t>
        </is>
      </c>
      <c r="T97" t="inlineStr">
        <is>
          <t xml:space="preserve">QW </t>
        </is>
      </c>
      <c r="U97" t="n">
        <v>2</v>
      </c>
      <c r="V97" t="n">
        <v>2</v>
      </c>
      <c r="W97" t="inlineStr">
        <is>
          <t>2002-02-22</t>
        </is>
      </c>
      <c r="X97" t="inlineStr">
        <is>
          <t>2002-02-22</t>
        </is>
      </c>
      <c r="Y97" t="inlineStr">
        <is>
          <t>1988-02-04</t>
        </is>
      </c>
      <c r="Z97" t="inlineStr">
        <is>
          <t>1988-02-04</t>
        </is>
      </c>
      <c r="AA97" t="n">
        <v>425</v>
      </c>
      <c r="AB97" t="n">
        <v>300</v>
      </c>
      <c r="AC97" t="n">
        <v>933</v>
      </c>
      <c r="AD97" t="n">
        <v>2</v>
      </c>
      <c r="AE97" t="n">
        <v>18</v>
      </c>
      <c r="AF97" t="n">
        <v>7</v>
      </c>
      <c r="AG97" t="n">
        <v>37</v>
      </c>
      <c r="AH97" t="n">
        <v>1</v>
      </c>
      <c r="AI97" t="n">
        <v>12</v>
      </c>
      <c r="AJ97" t="n">
        <v>4</v>
      </c>
      <c r="AK97" t="n">
        <v>7</v>
      </c>
      <c r="AL97" t="n">
        <v>4</v>
      </c>
      <c r="AM97" t="n">
        <v>19</v>
      </c>
      <c r="AN97" t="n">
        <v>1</v>
      </c>
      <c r="AO97" t="n">
        <v>9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HYPERLINK("http://catalog.hathitrust.org/Record/000745659","HathiTrust Record")</f>
        <v/>
      </c>
      <c r="AU9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V97">
        <f>HYPERLINK("http://www.worldcat.org/oclc/7248504","WorldCat Record")</f>
        <v/>
      </c>
      <c r="AW97" t="inlineStr">
        <is>
          <t>900112:eng</t>
        </is>
      </c>
      <c r="AX97" t="inlineStr">
        <is>
          <t>7248504</t>
        </is>
      </c>
      <c r="AY97" t="inlineStr">
        <is>
          <t>991000996089702656</t>
        </is>
      </c>
      <c r="AZ97" t="inlineStr">
        <is>
          <t>991000996089702656</t>
        </is>
      </c>
      <c r="BA97" t="inlineStr">
        <is>
          <t>2267785830002656</t>
        </is>
      </c>
      <c r="BB97" t="inlineStr">
        <is>
          <t>BOOK</t>
        </is>
      </c>
      <c r="BD97" t="inlineStr">
        <is>
          <t>9780387905044</t>
        </is>
      </c>
      <c r="BE97" t="inlineStr">
        <is>
          <t>30001000228652</t>
        </is>
      </c>
      <c r="BF97" t="inlineStr">
        <is>
          <t>893455366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QW 51 F862m 1987</t>
        </is>
      </c>
      <c r="E98" t="inlineStr">
        <is>
          <t>0                      QW 0051000F  862m        1987</t>
        </is>
      </c>
      <c r="F98" t="inlineStr">
        <is>
          <t>Microbial genetics / David Freifelder.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Freifelder, David, 1935-</t>
        </is>
      </c>
      <c r="N98" t="inlineStr">
        <is>
          <t>Boston, MA : Jones and Bartlett, c1987.</t>
        </is>
      </c>
      <c r="O98" t="inlineStr">
        <is>
          <t>1987</t>
        </is>
      </c>
      <c r="Q98" t="inlineStr">
        <is>
          <t>eng</t>
        </is>
      </c>
      <c r="R98" t="inlineStr">
        <is>
          <t>mau</t>
        </is>
      </c>
      <c r="S98" t="inlineStr">
        <is>
          <t>Jones and Bartlett series in biology.</t>
        </is>
      </c>
      <c r="T98" t="inlineStr">
        <is>
          <t xml:space="preserve">QW </t>
        </is>
      </c>
      <c r="U98" t="n">
        <v>9</v>
      </c>
      <c r="V98" t="n">
        <v>9</v>
      </c>
      <c r="W98" t="inlineStr">
        <is>
          <t>2002-12-05</t>
        </is>
      </c>
      <c r="X98" t="inlineStr">
        <is>
          <t>2002-12-05</t>
        </is>
      </c>
      <c r="Y98" t="inlineStr">
        <is>
          <t>1988-01-12</t>
        </is>
      </c>
      <c r="Z98" t="inlineStr">
        <is>
          <t>1988-01-12</t>
        </is>
      </c>
      <c r="AA98" t="n">
        <v>315</v>
      </c>
      <c r="AB98" t="n">
        <v>217</v>
      </c>
      <c r="AC98" t="n">
        <v>219</v>
      </c>
      <c r="AD98" t="n">
        <v>1</v>
      </c>
      <c r="AE98" t="n">
        <v>1</v>
      </c>
      <c r="AF98" t="n">
        <v>9</v>
      </c>
      <c r="AG98" t="n">
        <v>9</v>
      </c>
      <c r="AH98" t="n">
        <v>2</v>
      </c>
      <c r="AI98" t="n">
        <v>2</v>
      </c>
      <c r="AJ98" t="n">
        <v>2</v>
      </c>
      <c r="AK98" t="n">
        <v>2</v>
      </c>
      <c r="AL98" t="n">
        <v>6</v>
      </c>
      <c r="AM98" t="n">
        <v>6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HYPERLINK("http://catalog.hathitrust.org/Record/000918268","HathiTrust Record")</f>
        <v/>
      </c>
      <c r="AU9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V98">
        <f>HYPERLINK("http://www.worldcat.org/oclc/15630709","WorldCat Record")</f>
        <v/>
      </c>
      <c r="AW98" t="inlineStr">
        <is>
          <t>10417040:eng</t>
        </is>
      </c>
      <c r="AX98" t="inlineStr">
        <is>
          <t>15630709</t>
        </is>
      </c>
      <c r="AY98" t="inlineStr">
        <is>
          <t>991001537089702656</t>
        </is>
      </c>
      <c r="AZ98" t="inlineStr">
        <is>
          <t>991001537089702656</t>
        </is>
      </c>
      <c r="BA98" t="inlineStr">
        <is>
          <t>2262364440002656</t>
        </is>
      </c>
      <c r="BB98" t="inlineStr">
        <is>
          <t>BOOK</t>
        </is>
      </c>
      <c r="BD98" t="inlineStr">
        <is>
          <t>9780867200768</t>
        </is>
      </c>
      <c r="BE98" t="inlineStr">
        <is>
          <t>30001000623365</t>
        </is>
      </c>
      <c r="BF98" t="inlineStr">
        <is>
          <t>893358701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QW 51 G3275 1993</t>
        </is>
      </c>
      <c r="E99" t="inlineStr">
        <is>
          <t>0                      QW 0051000G  3275        1993</t>
        </is>
      </c>
      <c r="F99" t="inlineStr">
        <is>
          <t>Genetics and molecular biology of anaerobic bacteria / Madeleine Sebald,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New York : Springer-Verlag, c1993.</t>
        </is>
      </c>
      <c r="O99" t="inlineStr">
        <is>
          <t>1993</t>
        </is>
      </c>
      <c r="Q99" t="inlineStr">
        <is>
          <t>eng</t>
        </is>
      </c>
      <c r="R99" t="inlineStr">
        <is>
          <t>nyu</t>
        </is>
      </c>
      <c r="S99" t="inlineStr">
        <is>
          <t>Brock/Springer series in contemporary bioscience</t>
        </is>
      </c>
      <c r="T99" t="inlineStr">
        <is>
          <t xml:space="preserve">QW </t>
        </is>
      </c>
      <c r="U99" t="n">
        <v>4</v>
      </c>
      <c r="V99" t="n">
        <v>4</v>
      </c>
      <c r="W99" t="inlineStr">
        <is>
          <t>2002-02-26</t>
        </is>
      </c>
      <c r="X99" t="inlineStr">
        <is>
          <t>2002-02-26</t>
        </is>
      </c>
      <c r="Y99" t="inlineStr">
        <is>
          <t>1993-03-16</t>
        </is>
      </c>
      <c r="Z99" t="inlineStr">
        <is>
          <t>1993-03-16</t>
        </is>
      </c>
      <c r="AA99" t="n">
        <v>179</v>
      </c>
      <c r="AB99" t="n">
        <v>116</v>
      </c>
      <c r="AC99" t="n">
        <v>120</v>
      </c>
      <c r="AD99" t="n">
        <v>1</v>
      </c>
      <c r="AE99" t="n">
        <v>1</v>
      </c>
      <c r="AF99" t="n">
        <v>5</v>
      </c>
      <c r="AG99" t="n">
        <v>5</v>
      </c>
      <c r="AH99" t="n">
        <v>0</v>
      </c>
      <c r="AI99" t="n">
        <v>0</v>
      </c>
      <c r="AJ99" t="n">
        <v>2</v>
      </c>
      <c r="AK99" t="n">
        <v>2</v>
      </c>
      <c r="AL99" t="n">
        <v>4</v>
      </c>
      <c r="AM99" t="n">
        <v>4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HYPERLINK("http://catalog.hathitrust.org/Record/002605788","HathiTrust Record")</f>
        <v/>
      </c>
      <c r="AU9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V99">
        <f>HYPERLINK("http://www.worldcat.org/oclc/24211989","WorldCat Record")</f>
        <v/>
      </c>
      <c r="AW99" t="inlineStr">
        <is>
          <t>55487291:eng</t>
        </is>
      </c>
      <c r="AX99" t="inlineStr">
        <is>
          <t>24211989</t>
        </is>
      </c>
      <c r="AY99" t="inlineStr">
        <is>
          <t>991001482349702656</t>
        </is>
      </c>
      <c r="AZ99" t="inlineStr">
        <is>
          <t>991001482349702656</t>
        </is>
      </c>
      <c r="BA99" t="inlineStr">
        <is>
          <t>2255727220002656</t>
        </is>
      </c>
      <c r="BB99" t="inlineStr">
        <is>
          <t>BOOK</t>
        </is>
      </c>
      <c r="BD99" t="inlineStr">
        <is>
          <t>9780387976693</t>
        </is>
      </c>
      <c r="BE99" t="inlineStr">
        <is>
          <t>30001002570226</t>
        </is>
      </c>
      <c r="BF99" t="inlineStr">
        <is>
          <t>893552546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QW 51 H418g 1964</t>
        </is>
      </c>
      <c r="E100" t="inlineStr">
        <is>
          <t>0                      QW 0051000H  418g        1964</t>
        </is>
      </c>
      <c r="F100" t="inlineStr">
        <is>
          <t>The genetics of bacteria and their viruses : studies in basic genetics and molecular biology.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Yes</t>
        </is>
      </c>
      <c r="L100" t="inlineStr">
        <is>
          <t>0</t>
        </is>
      </c>
      <c r="M100" t="inlineStr">
        <is>
          <t>Hayes, William, 1913-1994.</t>
        </is>
      </c>
      <c r="N100" t="inlineStr">
        <is>
          <t>New York : Wiley, [1964]</t>
        </is>
      </c>
      <c r="O100" t="inlineStr">
        <is>
          <t>1964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QW </t>
        </is>
      </c>
      <c r="U100" t="n">
        <v>1</v>
      </c>
      <c r="V100" t="n">
        <v>1</v>
      </c>
      <c r="W100" t="inlineStr">
        <is>
          <t>2002-02-27</t>
        </is>
      </c>
      <c r="X100" t="inlineStr">
        <is>
          <t>2002-02-27</t>
        </is>
      </c>
      <c r="Y100" t="inlineStr">
        <is>
          <t>1988-03-21</t>
        </is>
      </c>
      <c r="Z100" t="inlineStr">
        <is>
          <t>1988-03-21</t>
        </is>
      </c>
      <c r="AA100" t="n">
        <v>302</v>
      </c>
      <c r="AB100" t="n">
        <v>281</v>
      </c>
      <c r="AC100" t="n">
        <v>814</v>
      </c>
      <c r="AD100" t="n">
        <v>4</v>
      </c>
      <c r="AE100" t="n">
        <v>9</v>
      </c>
      <c r="AF100" t="n">
        <v>14</v>
      </c>
      <c r="AG100" t="n">
        <v>38</v>
      </c>
      <c r="AH100" t="n">
        <v>5</v>
      </c>
      <c r="AI100" t="n">
        <v>20</v>
      </c>
      <c r="AJ100" t="n">
        <v>2</v>
      </c>
      <c r="AK100" t="n">
        <v>6</v>
      </c>
      <c r="AL100" t="n">
        <v>7</v>
      </c>
      <c r="AM100" t="n">
        <v>15</v>
      </c>
      <c r="AN100" t="n">
        <v>3</v>
      </c>
      <c r="AO100" t="n">
        <v>7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HYPERLINK("http://catalog.hathitrust.org/Record/010150572","HathiTrust Record")</f>
        <v/>
      </c>
      <c r="AU10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V100">
        <f>HYPERLINK("http://www.worldcat.org/oclc/758644618","WorldCat Record")</f>
        <v/>
      </c>
      <c r="AW100" t="inlineStr">
        <is>
          <t>489911:eng</t>
        </is>
      </c>
      <c r="AX100" t="inlineStr">
        <is>
          <t>758644618</t>
        </is>
      </c>
      <c r="AY100" t="inlineStr">
        <is>
          <t>991000996029702656</t>
        </is>
      </c>
      <c r="AZ100" t="inlineStr">
        <is>
          <t>991000996029702656</t>
        </is>
      </c>
      <c r="BA100" t="inlineStr">
        <is>
          <t>2262071890002656</t>
        </is>
      </c>
      <c r="BB100" t="inlineStr">
        <is>
          <t>BOOK</t>
        </is>
      </c>
      <c r="BE100" t="inlineStr">
        <is>
          <t>30001000228603</t>
        </is>
      </c>
      <c r="BF100" t="inlineStr">
        <is>
          <t>893727162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QW 52 A6285 1987</t>
        </is>
      </c>
      <c r="E101" t="inlineStr">
        <is>
          <t>0                      QW 0052000A  6285        1987</t>
        </is>
      </c>
      <c r="F101" t="inlineStr">
        <is>
          <t>Antibiotic inhibition of bacterial cell surface assembly and function / edited by Paul Actor ... [et al.].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Washington, D.C. : American Society for Microbiology, c1988.</t>
        </is>
      </c>
      <c r="O101" t="inlineStr">
        <is>
          <t>1988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QW </t>
        </is>
      </c>
      <c r="U101" t="n">
        <v>12</v>
      </c>
      <c r="V101" t="n">
        <v>12</v>
      </c>
      <c r="W101" t="inlineStr">
        <is>
          <t>1999-08-23</t>
        </is>
      </c>
      <c r="X101" t="inlineStr">
        <is>
          <t>1999-08-23</t>
        </is>
      </c>
      <c r="Y101" t="inlineStr">
        <is>
          <t>1989-03-10</t>
        </is>
      </c>
      <c r="Z101" t="inlineStr">
        <is>
          <t>1989-03-10</t>
        </is>
      </c>
      <c r="AA101" t="n">
        <v>198</v>
      </c>
      <c r="AB101" t="n">
        <v>125</v>
      </c>
      <c r="AC101" t="n">
        <v>126</v>
      </c>
      <c r="AD101" t="n">
        <v>1</v>
      </c>
      <c r="AE101" t="n">
        <v>1</v>
      </c>
      <c r="AF101" t="n">
        <v>1</v>
      </c>
      <c r="AG101" t="n">
        <v>1</v>
      </c>
      <c r="AH101" t="n">
        <v>0</v>
      </c>
      <c r="AI101" t="n">
        <v>0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HYPERLINK("http://catalog.hathitrust.org/Record/001083461","HathiTrust Record")</f>
        <v/>
      </c>
      <c r="AU10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V101">
        <f>HYPERLINK("http://www.worldcat.org/oclc/17901409","WorldCat Record")</f>
        <v/>
      </c>
      <c r="AW101" t="inlineStr">
        <is>
          <t>355719642:eng</t>
        </is>
      </c>
      <c r="AX101" t="inlineStr">
        <is>
          <t>17901409</t>
        </is>
      </c>
      <c r="AY101" t="inlineStr">
        <is>
          <t>991001241319702656</t>
        </is>
      </c>
      <c r="AZ101" t="inlineStr">
        <is>
          <t>991001241319702656</t>
        </is>
      </c>
      <c r="BA101" t="inlineStr">
        <is>
          <t>2268783970002656</t>
        </is>
      </c>
      <c r="BB101" t="inlineStr">
        <is>
          <t>BOOK</t>
        </is>
      </c>
      <c r="BD101" t="inlineStr">
        <is>
          <t>9780914826989</t>
        </is>
      </c>
      <c r="BE101" t="inlineStr">
        <is>
          <t>30001001675729</t>
        </is>
      </c>
      <c r="BF101" t="inlineStr">
        <is>
          <t>893374387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QW 52 A631 1984</t>
        </is>
      </c>
      <c r="E102" t="inlineStr">
        <is>
          <t>0                      QW 0052000A  631         1984</t>
        </is>
      </c>
      <c r="F102" t="inlineStr">
        <is>
          <t>Antimicrobial drug resistance / edited by L.E. Bryan.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New York : Academic Press, c1984.</t>
        </is>
      </c>
      <c r="O102" t="inlineStr">
        <is>
          <t>1984</t>
        </is>
      </c>
      <c r="Q102" t="inlineStr">
        <is>
          <t>eng</t>
        </is>
      </c>
      <c r="R102" t="inlineStr">
        <is>
          <t>xxu</t>
        </is>
      </c>
      <c r="T102" t="inlineStr">
        <is>
          <t xml:space="preserve">QW </t>
        </is>
      </c>
      <c r="U102" t="n">
        <v>7</v>
      </c>
      <c r="V102" t="n">
        <v>7</v>
      </c>
      <c r="W102" t="inlineStr">
        <is>
          <t>1998-10-10</t>
        </is>
      </c>
      <c r="X102" t="inlineStr">
        <is>
          <t>1998-10-10</t>
        </is>
      </c>
      <c r="Y102" t="inlineStr">
        <is>
          <t>1988-02-04</t>
        </is>
      </c>
      <c r="Z102" t="inlineStr">
        <is>
          <t>1988-02-04</t>
        </is>
      </c>
      <c r="AA102" t="n">
        <v>256</v>
      </c>
      <c r="AB102" t="n">
        <v>187</v>
      </c>
      <c r="AC102" t="n">
        <v>236</v>
      </c>
      <c r="AD102" t="n">
        <v>1</v>
      </c>
      <c r="AE102" t="n">
        <v>1</v>
      </c>
      <c r="AF102" t="n">
        <v>2</v>
      </c>
      <c r="AG102" t="n">
        <v>5</v>
      </c>
      <c r="AH102" t="n">
        <v>0</v>
      </c>
      <c r="AI102" t="n">
        <v>2</v>
      </c>
      <c r="AJ102" t="n">
        <v>1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HYPERLINK("http://catalog.hathitrust.org/Record/000164738","HathiTrust Record")</f>
        <v/>
      </c>
      <c r="AU10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V102">
        <f>HYPERLINK("http://www.worldcat.org/oclc/10122646","WorldCat Record")</f>
        <v/>
      </c>
      <c r="AW102" t="inlineStr">
        <is>
          <t>54609926:eng</t>
        </is>
      </c>
      <c r="AX102" t="inlineStr">
        <is>
          <t>10122646</t>
        </is>
      </c>
      <c r="AY102" t="inlineStr">
        <is>
          <t>991000995919702656</t>
        </is>
      </c>
      <c r="AZ102" t="inlineStr">
        <is>
          <t>991000995919702656</t>
        </is>
      </c>
      <c r="BA102" t="inlineStr">
        <is>
          <t>2266178720002656</t>
        </is>
      </c>
      <c r="BB102" t="inlineStr">
        <is>
          <t>BOOK</t>
        </is>
      </c>
      <c r="BD102" t="inlineStr">
        <is>
          <t>9780121381202</t>
        </is>
      </c>
      <c r="BE102" t="inlineStr">
        <is>
          <t>30001000228520</t>
        </is>
      </c>
      <c r="BF102" t="inlineStr">
        <is>
          <t>893648828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QW 52 B13045 1994</t>
        </is>
      </c>
      <c r="E103" t="inlineStr">
        <is>
          <t>0                      QW 0052000B  13045       1994</t>
        </is>
      </c>
      <c r="F103" t="inlineStr">
        <is>
          <t>Bacterial cell wall / editors, J.-M. Ghuysen, R. Hackenbeck.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Amsterdam ; New York : Elsevier, c1994.</t>
        </is>
      </c>
      <c r="O103" t="inlineStr">
        <is>
          <t>1994</t>
        </is>
      </c>
      <c r="Q103" t="inlineStr">
        <is>
          <t>eng</t>
        </is>
      </c>
      <c r="R103" t="inlineStr">
        <is>
          <t xml:space="preserve">ne </t>
        </is>
      </c>
      <c r="S103" t="inlineStr">
        <is>
          <t>New comprehensive biochemistry ; v. 27</t>
        </is>
      </c>
      <c r="T103" t="inlineStr">
        <is>
          <t xml:space="preserve">QW </t>
        </is>
      </c>
      <c r="U103" t="n">
        <v>11</v>
      </c>
      <c r="V103" t="n">
        <v>11</v>
      </c>
      <c r="W103" t="inlineStr">
        <is>
          <t>2000-12-03</t>
        </is>
      </c>
      <c r="X103" t="inlineStr">
        <is>
          <t>2000-12-03</t>
        </is>
      </c>
      <c r="Y103" t="inlineStr">
        <is>
          <t>1995-02-16</t>
        </is>
      </c>
      <c r="Z103" t="inlineStr">
        <is>
          <t>1995-02-16</t>
        </is>
      </c>
      <c r="AA103" t="n">
        <v>276</v>
      </c>
      <c r="AB103" t="n">
        <v>191</v>
      </c>
      <c r="AC103" t="n">
        <v>238</v>
      </c>
      <c r="AD103" t="n">
        <v>1</v>
      </c>
      <c r="AE103" t="n">
        <v>2</v>
      </c>
      <c r="AF103" t="n">
        <v>10</v>
      </c>
      <c r="AG103" t="n">
        <v>12</v>
      </c>
      <c r="AH103" t="n">
        <v>4</v>
      </c>
      <c r="AI103" t="n">
        <v>5</v>
      </c>
      <c r="AJ103" t="n">
        <v>3</v>
      </c>
      <c r="AK103" t="n">
        <v>4</v>
      </c>
      <c r="AL103" t="n">
        <v>7</v>
      </c>
      <c r="AM103" t="n">
        <v>7</v>
      </c>
      <c r="AN103" t="n">
        <v>0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HYPERLINK("http://catalog.hathitrust.org/Record/002808464","HathiTrust Record")</f>
        <v/>
      </c>
      <c r="AU10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V103">
        <f>HYPERLINK("http://www.worldcat.org/oclc/29256334","WorldCat Record")</f>
        <v/>
      </c>
      <c r="AW103" t="inlineStr">
        <is>
          <t>766648614:eng</t>
        </is>
      </c>
      <c r="AX103" t="inlineStr">
        <is>
          <t>29256334</t>
        </is>
      </c>
      <c r="AY103" t="inlineStr">
        <is>
          <t>991001396909702656</t>
        </is>
      </c>
      <c r="AZ103" t="inlineStr">
        <is>
          <t>991001396909702656</t>
        </is>
      </c>
      <c r="BA103" t="inlineStr">
        <is>
          <t>2264531770002656</t>
        </is>
      </c>
      <c r="BB103" t="inlineStr">
        <is>
          <t>BOOK</t>
        </is>
      </c>
      <c r="BD103" t="inlineStr">
        <is>
          <t>9780444803030</t>
        </is>
      </c>
      <c r="BE103" t="inlineStr">
        <is>
          <t>30001003146323</t>
        </is>
      </c>
      <c r="BF103" t="inlineStr">
        <is>
          <t>893465457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QW 52 F193i 1975</t>
        </is>
      </c>
      <c r="E104" t="inlineStr">
        <is>
          <t>0                      QW 0052000F  193i        1975</t>
        </is>
      </c>
      <c r="F104" t="inlineStr">
        <is>
          <t>Infectious multiple drug resistance / Falkow.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Falkow, Stanley.</t>
        </is>
      </c>
      <c r="N104" t="inlineStr">
        <is>
          <t>London : Pion ; [London] : [Distributed by Academic Press], 1975.</t>
        </is>
      </c>
      <c r="O104" t="inlineStr">
        <is>
          <t>1975</t>
        </is>
      </c>
      <c r="Q104" t="inlineStr">
        <is>
          <t>eng</t>
        </is>
      </c>
      <c r="R104" t="inlineStr">
        <is>
          <t>enk</t>
        </is>
      </c>
      <c r="T104" t="inlineStr">
        <is>
          <t xml:space="preserve">QW </t>
        </is>
      </c>
      <c r="U104" t="n">
        <v>5</v>
      </c>
      <c r="V104" t="n">
        <v>5</v>
      </c>
      <c r="W104" t="inlineStr">
        <is>
          <t>1998-10-10</t>
        </is>
      </c>
      <c r="X104" t="inlineStr">
        <is>
          <t>1998-10-10</t>
        </is>
      </c>
      <c r="Y104" t="inlineStr">
        <is>
          <t>1988-03-03</t>
        </is>
      </c>
      <c r="Z104" t="inlineStr">
        <is>
          <t>1988-03-03</t>
        </is>
      </c>
      <c r="AA104" t="n">
        <v>254</v>
      </c>
      <c r="AB104" t="n">
        <v>163</v>
      </c>
      <c r="AC104" t="n">
        <v>165</v>
      </c>
      <c r="AD104" t="n">
        <v>1</v>
      </c>
      <c r="AE104" t="n">
        <v>1</v>
      </c>
      <c r="AF104" t="n">
        <v>6</v>
      </c>
      <c r="AG104" t="n">
        <v>6</v>
      </c>
      <c r="AH104" t="n">
        <v>3</v>
      </c>
      <c r="AI104" t="n">
        <v>3</v>
      </c>
      <c r="AJ104" t="n">
        <v>3</v>
      </c>
      <c r="AK104" t="n">
        <v>3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HYPERLINK("http://catalog.hathitrust.org/Record/000212687","HathiTrust Record")</f>
        <v/>
      </c>
      <c r="AU10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V104">
        <f>HYPERLINK("http://www.worldcat.org/oclc/1800641","WorldCat Record")</f>
        <v/>
      </c>
      <c r="AW104" t="inlineStr">
        <is>
          <t>2522675:eng</t>
        </is>
      </c>
      <c r="AX104" t="inlineStr">
        <is>
          <t>1800641</t>
        </is>
      </c>
      <c r="AY104" t="inlineStr">
        <is>
          <t>991000995839702656</t>
        </is>
      </c>
      <c r="AZ104" t="inlineStr">
        <is>
          <t>991000995839702656</t>
        </is>
      </c>
      <c r="BA104" t="inlineStr">
        <is>
          <t>2270424550002656</t>
        </is>
      </c>
      <c r="BB104" t="inlineStr">
        <is>
          <t>BOOK</t>
        </is>
      </c>
      <c r="BD104" t="inlineStr">
        <is>
          <t>9780850860498</t>
        </is>
      </c>
      <c r="BE104" t="inlineStr">
        <is>
          <t>30001000228470</t>
        </is>
      </c>
      <c r="BF104" t="inlineStr">
        <is>
          <t>893727161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QW 52 I612t 1983</t>
        </is>
      </c>
      <c r="E105" t="inlineStr">
        <is>
          <t>0                      QW 0052000I  612t        1983</t>
        </is>
      </c>
      <c r="F10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International FEMS Symposium (1983 : Berlin, Germany)</t>
        </is>
      </c>
      <c r="N105" t="inlineStr">
        <is>
          <t>Berlin ; New York : W. de Gruyter, c1983.</t>
        </is>
      </c>
      <c r="O105" t="inlineStr">
        <is>
          <t>1983</t>
        </is>
      </c>
      <c r="Q105" t="inlineStr">
        <is>
          <t>eng</t>
        </is>
      </c>
      <c r="R105" t="inlineStr">
        <is>
          <t xml:space="preserve">gw </t>
        </is>
      </c>
      <c r="T105" t="inlineStr">
        <is>
          <t xml:space="preserve">QW </t>
        </is>
      </c>
      <c r="U105" t="n">
        <v>11</v>
      </c>
      <c r="V105" t="n">
        <v>11</v>
      </c>
      <c r="W105" t="inlineStr">
        <is>
          <t>1999-07-26</t>
        </is>
      </c>
      <c r="X105" t="inlineStr">
        <is>
          <t>1999-07-26</t>
        </is>
      </c>
      <c r="Y105" t="inlineStr">
        <is>
          <t>1989-03-28</t>
        </is>
      </c>
      <c r="Z105" t="inlineStr">
        <is>
          <t>1989-03-28</t>
        </is>
      </c>
      <c r="AA105" t="n">
        <v>127</v>
      </c>
      <c r="AB105" t="n">
        <v>84</v>
      </c>
      <c r="AC105" t="n">
        <v>94</v>
      </c>
      <c r="AD105" t="n">
        <v>1</v>
      </c>
      <c r="AE105" t="n">
        <v>1</v>
      </c>
      <c r="AF105" t="n">
        <v>2</v>
      </c>
      <c r="AG105" t="n">
        <v>2</v>
      </c>
      <c r="AH105" t="n">
        <v>0</v>
      </c>
      <c r="AI105" t="n">
        <v>0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V105">
        <f>HYPERLINK("http://www.worldcat.org/oclc/9852762","WorldCat Record")</f>
        <v/>
      </c>
      <c r="AW105" t="inlineStr">
        <is>
          <t>1103024364:eng</t>
        </is>
      </c>
      <c r="AX105" t="inlineStr">
        <is>
          <t>9852762</t>
        </is>
      </c>
      <c r="AY105" t="inlineStr">
        <is>
          <t>991001243099702656</t>
        </is>
      </c>
      <c r="AZ105" t="inlineStr">
        <is>
          <t>991001243099702656</t>
        </is>
      </c>
      <c r="BA105" t="inlineStr">
        <is>
          <t>2263175550002656</t>
        </is>
      </c>
      <c r="BB105" t="inlineStr">
        <is>
          <t>BOOK</t>
        </is>
      </c>
      <c r="BD105" t="inlineStr">
        <is>
          <t>9783110097054</t>
        </is>
      </c>
      <c r="BE105" t="inlineStr">
        <is>
          <t>30001001676222</t>
        </is>
      </c>
      <c r="BF105" t="inlineStr">
        <is>
          <t>893161792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QW 52 I61b 1971</t>
        </is>
      </c>
      <c r="E106" t="inlineStr">
        <is>
          <t>0                      QW 0052000I  61b         1971</t>
        </is>
      </c>
      <c r="F106" t="inlineStr">
        <is>
          <t>Bacterial plasmids and antibiotic resistance / Editors: V. Krčméry, L. Rosival, T. Watanabe.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International Symposium on Infectious Antibiotic Resistance (1st : 1971 : Smolenice, Slovakia)</t>
        </is>
      </c>
      <c r="N106" t="inlineStr">
        <is>
          <t>Prague : Avicenum; Berlin, New York : Springer-Verlag, 1972.</t>
        </is>
      </c>
      <c r="O106" t="inlineStr">
        <is>
          <t>1972</t>
        </is>
      </c>
      <c r="Q106" t="inlineStr">
        <is>
          <t>eng</t>
        </is>
      </c>
      <c r="R106" t="inlineStr">
        <is>
          <t xml:space="preserve">cs </t>
        </is>
      </c>
      <c r="T106" t="inlineStr">
        <is>
          <t xml:space="preserve">QW </t>
        </is>
      </c>
      <c r="U106" t="n">
        <v>6</v>
      </c>
      <c r="V106" t="n">
        <v>6</v>
      </c>
      <c r="W106" t="inlineStr">
        <is>
          <t>1998-10-10</t>
        </is>
      </c>
      <c r="X106" t="inlineStr">
        <is>
          <t>1998-10-10</t>
        </is>
      </c>
      <c r="Y106" t="inlineStr">
        <is>
          <t>1988-03-03</t>
        </is>
      </c>
      <c r="Z106" t="inlineStr">
        <is>
          <t>1988-03-03</t>
        </is>
      </c>
      <c r="AA106" t="n">
        <v>175</v>
      </c>
      <c r="AB106" t="n">
        <v>116</v>
      </c>
      <c r="AC106" t="n">
        <v>118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HYPERLINK("http://catalog.hathitrust.org/Record/001556520","HathiTrust Record")</f>
        <v/>
      </c>
      <c r="AU10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V106">
        <f>HYPERLINK("http://www.worldcat.org/oclc/645931","WorldCat Record")</f>
        <v/>
      </c>
      <c r="AW106" t="inlineStr">
        <is>
          <t>1811805:eng</t>
        </is>
      </c>
      <c r="AX106" t="inlineStr">
        <is>
          <t>645931</t>
        </is>
      </c>
      <c r="AY106" t="inlineStr">
        <is>
          <t>991000995799702656</t>
        </is>
      </c>
      <c r="AZ106" t="inlineStr">
        <is>
          <t>991000995799702656</t>
        </is>
      </c>
      <c r="BA106" t="inlineStr">
        <is>
          <t>2259838030002656</t>
        </is>
      </c>
      <c r="BB106" t="inlineStr">
        <is>
          <t>BOOK</t>
        </is>
      </c>
      <c r="BE106" t="inlineStr">
        <is>
          <t>30001000228462</t>
        </is>
      </c>
      <c r="BF106" t="inlineStr">
        <is>
          <t>893637929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QW 52 M684t 1971</t>
        </is>
      </c>
      <c r="E107" t="inlineStr">
        <is>
          <t>0                      QW 0052000M  684t        1971</t>
        </is>
      </c>
      <c r="F107" t="inlineStr">
        <is>
          <t>Transferable drug resistance factor R.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Mitsuhashi, Susumu.</t>
        </is>
      </c>
      <c r="N107" t="inlineStr">
        <is>
          <t>Baltimore : University Park Press, [1971]</t>
        </is>
      </c>
      <c r="O107" t="inlineStr">
        <is>
          <t>1971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QW </t>
        </is>
      </c>
      <c r="U107" t="n">
        <v>1</v>
      </c>
      <c r="V107" t="n">
        <v>1</v>
      </c>
      <c r="W107" t="inlineStr">
        <is>
          <t>1992-04-24</t>
        </is>
      </c>
      <c r="X107" t="inlineStr">
        <is>
          <t>1992-04-24</t>
        </is>
      </c>
      <c r="Y107" t="inlineStr">
        <is>
          <t>1988-03-03</t>
        </is>
      </c>
      <c r="Z107" t="inlineStr">
        <is>
          <t>1988-03-03</t>
        </is>
      </c>
      <c r="AA107" t="n">
        <v>316</v>
      </c>
      <c r="AB107" t="n">
        <v>245</v>
      </c>
      <c r="AC107" t="n">
        <v>253</v>
      </c>
      <c r="AD107" t="n">
        <v>1</v>
      </c>
      <c r="AE107" t="n">
        <v>1</v>
      </c>
      <c r="AF107" t="n">
        <v>8</v>
      </c>
      <c r="AG107" t="n">
        <v>9</v>
      </c>
      <c r="AH107" t="n">
        <v>3</v>
      </c>
      <c r="AI107" t="n">
        <v>3</v>
      </c>
      <c r="AJ107" t="n">
        <v>5</v>
      </c>
      <c r="AK107" t="n">
        <v>5</v>
      </c>
      <c r="AL107" t="n">
        <v>4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HYPERLINK("http://catalog.hathitrust.org/Record/001556331","HathiTrust Record")</f>
        <v/>
      </c>
      <c r="AU10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V107">
        <f>HYPERLINK("http://www.worldcat.org/oclc/137677","WorldCat Record")</f>
        <v/>
      </c>
      <c r="AW107" t="inlineStr">
        <is>
          <t>1291114:eng</t>
        </is>
      </c>
      <c r="AX107" t="inlineStr">
        <is>
          <t>137677</t>
        </is>
      </c>
      <c r="AY107" t="inlineStr">
        <is>
          <t>991000995759702656</t>
        </is>
      </c>
      <c r="AZ107" t="inlineStr">
        <is>
          <t>991000995759702656</t>
        </is>
      </c>
      <c r="BA107" t="inlineStr">
        <is>
          <t>2262153410002656</t>
        </is>
      </c>
      <c r="BB107" t="inlineStr">
        <is>
          <t>BOOK</t>
        </is>
      </c>
      <c r="BD107" t="inlineStr">
        <is>
          <t>9780839110194</t>
        </is>
      </c>
      <c r="BE107" t="inlineStr">
        <is>
          <t>30001000228447</t>
        </is>
      </c>
      <c r="BF107" t="inlineStr">
        <is>
          <t>893643127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QW 52 P578 1988 v.2</t>
        </is>
      </c>
      <c r="E108" t="inlineStr">
        <is>
          <t>0                      QW 0052000P  578         1988                                        v.2</t>
        </is>
      </c>
      <c r="F108" t="inlineStr">
        <is>
          <t>Physiological models in microbiology / editors, Michael J. Bazin, James I. Prosser.</t>
        </is>
      </c>
      <c r="G108" t="inlineStr">
        <is>
          <t>V. 2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Boca Raton, Fla. : CRC Press, c1988.</t>
        </is>
      </c>
      <c r="O108" t="inlineStr">
        <is>
          <t>1988</t>
        </is>
      </c>
      <c r="Q108" t="inlineStr">
        <is>
          <t>eng</t>
        </is>
      </c>
      <c r="R108" t="inlineStr">
        <is>
          <t>flu</t>
        </is>
      </c>
      <c r="S108" t="inlineStr">
        <is>
          <t>CRC series in mathematical models in microbiology</t>
        </is>
      </c>
      <c r="T108" t="inlineStr">
        <is>
          <t xml:space="preserve">QW </t>
        </is>
      </c>
      <c r="U108" t="n">
        <v>4</v>
      </c>
      <c r="V108" t="n">
        <v>4</v>
      </c>
      <c r="W108" t="inlineStr">
        <is>
          <t>1988-06-07</t>
        </is>
      </c>
      <c r="X108" t="inlineStr">
        <is>
          <t>1988-06-07</t>
        </is>
      </c>
      <c r="Y108" t="inlineStr">
        <is>
          <t>1988-05-16</t>
        </is>
      </c>
      <c r="Z108" t="inlineStr">
        <is>
          <t>1988-05-16</t>
        </is>
      </c>
      <c r="AA108" t="n">
        <v>175</v>
      </c>
      <c r="AB108" t="n">
        <v>125</v>
      </c>
      <c r="AC108" t="n">
        <v>128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HYPERLINK("http://catalog.hathitrust.org/Record/000905354","HathiTrust Record")</f>
        <v/>
      </c>
      <c r="AU10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V108">
        <f>HYPERLINK("http://www.worldcat.org/oclc/16228059","WorldCat Record")</f>
        <v/>
      </c>
      <c r="AW108" t="inlineStr">
        <is>
          <t>365532141:eng</t>
        </is>
      </c>
      <c r="AX108" t="inlineStr">
        <is>
          <t>16228059</t>
        </is>
      </c>
      <c r="AY108" t="inlineStr">
        <is>
          <t>991001191359702656</t>
        </is>
      </c>
      <c r="AZ108" t="inlineStr">
        <is>
          <t>991001191359702656</t>
        </is>
      </c>
      <c r="BA108" t="inlineStr">
        <is>
          <t>2262526750002656</t>
        </is>
      </c>
      <c r="BB108" t="inlineStr">
        <is>
          <t>BOOK</t>
        </is>
      </c>
      <c r="BD108" t="inlineStr">
        <is>
          <t>9780849359552</t>
        </is>
      </c>
      <c r="BE108" t="inlineStr">
        <is>
          <t>30001000979411</t>
        </is>
      </c>
      <c r="BF108" t="inlineStr">
        <is>
          <t>893638096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QW55 E607 2004</t>
        </is>
      </c>
      <c r="E109" t="inlineStr">
        <is>
          <t>0                      QW 0055000E  607         2004</t>
        </is>
      </c>
      <c r="F109" t="inlineStr">
        <is>
          <t>Environmental microbiology : methods and protocols / edited by John F.T. Spencer and Alicia L. Ragout de Spencer.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Totowa, N.J. : Humana Press, c2004.</t>
        </is>
      </c>
      <c r="O109" t="inlineStr">
        <is>
          <t>2004</t>
        </is>
      </c>
      <c r="Q109" t="inlineStr">
        <is>
          <t>eng</t>
        </is>
      </c>
      <c r="R109" t="inlineStr">
        <is>
          <t>nju</t>
        </is>
      </c>
      <c r="S109" t="inlineStr">
        <is>
          <t>Methods in biotechnology ; 16</t>
        </is>
      </c>
      <c r="T109" t="inlineStr">
        <is>
          <t xml:space="preserve">QW </t>
        </is>
      </c>
      <c r="U109" t="n">
        <v>2</v>
      </c>
      <c r="V109" t="n">
        <v>2</v>
      </c>
      <c r="W109" t="inlineStr">
        <is>
          <t>2005-01-14</t>
        </is>
      </c>
      <c r="X109" t="inlineStr">
        <is>
          <t>2005-01-14</t>
        </is>
      </c>
      <c r="Y109" t="inlineStr">
        <is>
          <t>2004-11-08</t>
        </is>
      </c>
      <c r="Z109" t="inlineStr">
        <is>
          <t>2004-11-08</t>
        </is>
      </c>
      <c r="AA109" t="n">
        <v>189</v>
      </c>
      <c r="AB109" t="n">
        <v>114</v>
      </c>
      <c r="AC109" t="n">
        <v>206</v>
      </c>
      <c r="AD109" t="n">
        <v>2</v>
      </c>
      <c r="AE109" t="n">
        <v>3</v>
      </c>
      <c r="AF109" t="n">
        <v>4</v>
      </c>
      <c r="AG109" t="n">
        <v>8</v>
      </c>
      <c r="AH109" t="n">
        <v>1</v>
      </c>
      <c r="AI109" t="n">
        <v>3</v>
      </c>
      <c r="AJ109" t="n">
        <v>2</v>
      </c>
      <c r="AK109" t="n">
        <v>3</v>
      </c>
      <c r="AL109" t="n">
        <v>1</v>
      </c>
      <c r="AM109" t="n">
        <v>3</v>
      </c>
      <c r="AN109" t="n">
        <v>1</v>
      </c>
      <c r="AO109" t="n">
        <v>2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V109">
        <f>HYPERLINK("http://www.worldcat.org/oclc/54966711","WorldCat Record")</f>
        <v/>
      </c>
      <c r="AW109" t="inlineStr">
        <is>
          <t>1034433650:eng</t>
        </is>
      </c>
      <c r="AX109" t="inlineStr">
        <is>
          <t>54966711</t>
        </is>
      </c>
      <c r="AY109" t="inlineStr">
        <is>
          <t>991000407209702656</t>
        </is>
      </c>
      <c r="AZ109" t="inlineStr">
        <is>
          <t>991000407209702656</t>
        </is>
      </c>
      <c r="BA109" t="inlineStr">
        <is>
          <t>2255663680002656</t>
        </is>
      </c>
      <c r="BB109" t="inlineStr">
        <is>
          <t>BOOK</t>
        </is>
      </c>
      <c r="BD109" t="inlineStr">
        <is>
          <t>9781588291165</t>
        </is>
      </c>
      <c r="BE109" t="inlineStr">
        <is>
          <t>30001004924819</t>
        </is>
      </c>
      <c r="BF109" t="inlineStr">
        <is>
          <t>893723432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QW55 P976 2004</t>
        </is>
      </c>
      <c r="E110" t="inlineStr">
        <is>
          <t>0                      QW 0055000P  976         2004</t>
        </is>
      </c>
      <c r="F110" t="inlineStr">
        <is>
          <t>Public health microbiology : methods and protocols / edited by John F.T. Spencer, Alicia L. Ragout de Spencer.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Totowa, N.J. : Humana Press, c2004.</t>
        </is>
      </c>
      <c r="O110" t="inlineStr">
        <is>
          <t>2004</t>
        </is>
      </c>
      <c r="Q110" t="inlineStr">
        <is>
          <t>eng</t>
        </is>
      </c>
      <c r="R110" t="inlineStr">
        <is>
          <t>nju</t>
        </is>
      </c>
      <c r="S110" t="inlineStr">
        <is>
          <t>Methods in molecular biology, 1064-3745 ; v. 268</t>
        </is>
      </c>
      <c r="T110" t="inlineStr">
        <is>
          <t xml:space="preserve">QW </t>
        </is>
      </c>
      <c r="U110" t="n">
        <v>0</v>
      </c>
      <c r="V110" t="n">
        <v>0</v>
      </c>
      <c r="W110" t="inlineStr">
        <is>
          <t>2004-11-02</t>
        </is>
      </c>
      <c r="X110" t="inlineStr">
        <is>
          <t>2004-11-02</t>
        </is>
      </c>
      <c r="Y110" t="inlineStr">
        <is>
          <t>2004-11-01</t>
        </is>
      </c>
      <c r="Z110" t="inlineStr">
        <is>
          <t>2004-11-01</t>
        </is>
      </c>
      <c r="AA110" t="n">
        <v>191</v>
      </c>
      <c r="AB110" t="n">
        <v>128</v>
      </c>
      <c r="AC110" t="n">
        <v>212</v>
      </c>
      <c r="AD110" t="n">
        <v>1</v>
      </c>
      <c r="AE110" t="n">
        <v>3</v>
      </c>
      <c r="AF110" t="n">
        <v>1</v>
      </c>
      <c r="AG110" t="n">
        <v>5</v>
      </c>
      <c r="AH110" t="n">
        <v>0</v>
      </c>
      <c r="AI110" t="n">
        <v>2</v>
      </c>
      <c r="AJ110" t="n">
        <v>1</v>
      </c>
      <c r="AK110" t="n">
        <v>1</v>
      </c>
      <c r="AL110" t="n">
        <v>1</v>
      </c>
      <c r="AM110" t="n">
        <v>2</v>
      </c>
      <c r="AN110" t="n">
        <v>0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V110">
        <f>HYPERLINK("http://www.worldcat.org/oclc/53477897","WorldCat Record")</f>
        <v/>
      </c>
      <c r="AW110" t="inlineStr">
        <is>
          <t>861539569:eng</t>
        </is>
      </c>
      <c r="AX110" t="inlineStr">
        <is>
          <t>53477897</t>
        </is>
      </c>
      <c r="AY110" t="inlineStr">
        <is>
          <t>991000406309702656</t>
        </is>
      </c>
      <c r="AZ110" t="inlineStr">
        <is>
          <t>991000406309702656</t>
        </is>
      </c>
      <c r="BA110" t="inlineStr">
        <is>
          <t>2270274230002656</t>
        </is>
      </c>
      <c r="BB110" t="inlineStr">
        <is>
          <t>BOOK</t>
        </is>
      </c>
      <c r="BD110" t="inlineStr">
        <is>
          <t>9781588291172</t>
        </is>
      </c>
      <c r="BE110" t="inlineStr">
        <is>
          <t>30001004924496</t>
        </is>
      </c>
      <c r="BF110" t="inlineStr">
        <is>
          <t>893452089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QW 65 M143c 1989</t>
        </is>
      </c>
      <c r="E111" t="inlineStr">
        <is>
          <t>0                      QW 0065000M  143c        1989</t>
        </is>
      </c>
      <c r="F111" t="inlineStr">
        <is>
          <t>Clinical oral microbiology / T. Wallace MacFarlane, Lakshman P. Samaranayake ; with a foreword by J.G. Collee.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MacFarlane, T. Wallace.</t>
        </is>
      </c>
      <c r="N111" t="inlineStr">
        <is>
          <t>London ; Boston : Wright, c1989.</t>
        </is>
      </c>
      <c r="O111" t="inlineStr">
        <is>
          <t>1989</t>
        </is>
      </c>
      <c r="Q111" t="inlineStr">
        <is>
          <t>eng</t>
        </is>
      </c>
      <c r="R111" t="inlineStr">
        <is>
          <t>enk</t>
        </is>
      </c>
      <c r="T111" t="inlineStr">
        <is>
          <t xml:space="preserve">QW </t>
        </is>
      </c>
      <c r="U111" t="n">
        <v>8</v>
      </c>
      <c r="V111" t="n">
        <v>8</v>
      </c>
      <c r="W111" t="inlineStr">
        <is>
          <t>1998-01-28</t>
        </is>
      </c>
      <c r="X111" t="inlineStr">
        <is>
          <t>1998-01-28</t>
        </is>
      </c>
      <c r="Y111" t="inlineStr">
        <is>
          <t>1989-11-16</t>
        </is>
      </c>
      <c r="Z111" t="inlineStr">
        <is>
          <t>1989-11-16</t>
        </is>
      </c>
      <c r="AA111" t="n">
        <v>114</v>
      </c>
      <c r="AB111" t="n">
        <v>52</v>
      </c>
      <c r="AC111" t="n">
        <v>98</v>
      </c>
      <c r="AD111" t="n">
        <v>1</v>
      </c>
      <c r="AE111" t="n">
        <v>1</v>
      </c>
      <c r="AF111" t="n">
        <v>0</v>
      </c>
      <c r="AG111" t="n">
        <v>3</v>
      </c>
      <c r="AH111" t="n">
        <v>0</v>
      </c>
      <c r="AI111" t="n">
        <v>2</v>
      </c>
      <c r="AJ111" t="n">
        <v>0</v>
      </c>
      <c r="AK111" t="n">
        <v>2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HYPERLINK("http://catalog.hathitrust.org/Record/001829762","HathiTrust Record")</f>
        <v/>
      </c>
      <c r="AU11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V111">
        <f>HYPERLINK("http://www.worldcat.org/oclc/18990463","WorldCat Record")</f>
        <v/>
      </c>
      <c r="AW111" t="inlineStr">
        <is>
          <t>17744237:eng</t>
        </is>
      </c>
      <c r="AX111" t="inlineStr">
        <is>
          <t>18990463</t>
        </is>
      </c>
      <c r="AY111" t="inlineStr">
        <is>
          <t>991001367899702656</t>
        </is>
      </c>
      <c r="AZ111" t="inlineStr">
        <is>
          <t>991001367899702656</t>
        </is>
      </c>
      <c r="BA111" t="inlineStr">
        <is>
          <t>2267120350002656</t>
        </is>
      </c>
      <c r="BB111" t="inlineStr">
        <is>
          <t>BOOK</t>
        </is>
      </c>
      <c r="BD111" t="inlineStr">
        <is>
          <t>9780723609346</t>
        </is>
      </c>
      <c r="BE111" t="inlineStr">
        <is>
          <t>30001001797382</t>
        </is>
      </c>
      <c r="BF111" t="inlineStr">
        <is>
          <t>893364033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QW 65 M478c 1983</t>
        </is>
      </c>
      <c r="E112" t="inlineStr">
        <is>
          <t>0                      QW 0065000M  478c        1983</t>
        </is>
      </c>
      <c r="F112" t="inlineStr">
        <is>
          <t>Clinical and oral microbiology / Alexander W. McCracken, Roderick A. Cawson.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McCracken, Alexander W.</t>
        </is>
      </c>
      <c r="N112" t="inlineStr">
        <is>
          <t>Washington : Hemisphere Pub. Corp. ; New York : McGraw-Hill, c1983.</t>
        </is>
      </c>
      <c r="O112" t="inlineStr">
        <is>
          <t>1983</t>
        </is>
      </c>
      <c r="Q112" t="inlineStr">
        <is>
          <t>eng</t>
        </is>
      </c>
      <c r="R112" t="inlineStr">
        <is>
          <t>dcu</t>
        </is>
      </c>
      <c r="T112" t="inlineStr">
        <is>
          <t xml:space="preserve">QW </t>
        </is>
      </c>
      <c r="U112" t="n">
        <v>2</v>
      </c>
      <c r="V112" t="n">
        <v>2</v>
      </c>
      <c r="W112" t="inlineStr">
        <is>
          <t>1995-10-27</t>
        </is>
      </c>
      <c r="X112" t="inlineStr">
        <is>
          <t>1995-10-27</t>
        </is>
      </c>
      <c r="Y112" t="inlineStr">
        <is>
          <t>1988-02-04</t>
        </is>
      </c>
      <c r="Z112" t="inlineStr">
        <is>
          <t>1988-02-04</t>
        </is>
      </c>
      <c r="AA112" t="n">
        <v>106</v>
      </c>
      <c r="AB112" t="n">
        <v>64</v>
      </c>
      <c r="AC112" t="n">
        <v>78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1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HYPERLINK("http://catalog.hathitrust.org/Record/000271661","HathiTrust Record")</f>
        <v/>
      </c>
      <c r="AU11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V112">
        <f>HYPERLINK("http://www.worldcat.org/oclc/7553235","WorldCat Record")</f>
        <v/>
      </c>
      <c r="AW112" t="inlineStr">
        <is>
          <t>404961:eng</t>
        </is>
      </c>
      <c r="AX112" t="inlineStr">
        <is>
          <t>7553235</t>
        </is>
      </c>
      <c r="AY112" t="inlineStr">
        <is>
          <t>991000995689702656</t>
        </is>
      </c>
      <c r="AZ112" t="inlineStr">
        <is>
          <t>991000995689702656</t>
        </is>
      </c>
      <c r="BA112" t="inlineStr">
        <is>
          <t>2262526460002656</t>
        </is>
      </c>
      <c r="BB112" t="inlineStr">
        <is>
          <t>BOOK</t>
        </is>
      </c>
      <c r="BE112" t="inlineStr">
        <is>
          <t>30001000228397</t>
        </is>
      </c>
      <c r="BF112" t="inlineStr">
        <is>
          <t>893831835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QW 65 O61 1981</t>
        </is>
      </c>
      <c r="E113" t="inlineStr">
        <is>
          <t>0                      QW 0065000O  61          1981</t>
        </is>
      </c>
      <c r="F113" t="inlineStr">
        <is>
          <t>Oral biology / [edited by] Gerald I. Roth, Robert Calmes.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St. Louis : Mosby, c1981.</t>
        </is>
      </c>
      <c r="O113" t="inlineStr">
        <is>
          <t>1981</t>
        </is>
      </c>
      <c r="Q113" t="inlineStr">
        <is>
          <t>eng</t>
        </is>
      </c>
      <c r="R113" t="inlineStr">
        <is>
          <t>xxu</t>
        </is>
      </c>
      <c r="T113" t="inlineStr">
        <is>
          <t xml:space="preserve">QW </t>
        </is>
      </c>
      <c r="U113" t="n">
        <v>3</v>
      </c>
      <c r="V113" t="n">
        <v>3</v>
      </c>
      <c r="W113" t="inlineStr">
        <is>
          <t>1992-09-03</t>
        </is>
      </c>
      <c r="X113" t="inlineStr">
        <is>
          <t>1992-09-03</t>
        </is>
      </c>
      <c r="Y113" t="inlineStr">
        <is>
          <t>1988-02-04</t>
        </is>
      </c>
      <c r="Z113" t="inlineStr">
        <is>
          <t>1988-02-04</t>
        </is>
      </c>
      <c r="AA113" t="n">
        <v>118</v>
      </c>
      <c r="AB113" t="n">
        <v>67</v>
      </c>
      <c r="AC113" t="n">
        <v>69</v>
      </c>
      <c r="AD113" t="n">
        <v>2</v>
      </c>
      <c r="AE113" t="n">
        <v>2</v>
      </c>
      <c r="AF113" t="n">
        <v>3</v>
      </c>
      <c r="AG113" t="n">
        <v>3</v>
      </c>
      <c r="AH113" t="n">
        <v>0</v>
      </c>
      <c r="AI113" t="n">
        <v>0</v>
      </c>
      <c r="AJ113" t="n">
        <v>1</v>
      </c>
      <c r="AK113" t="n">
        <v>1</v>
      </c>
      <c r="AL113" t="n">
        <v>2</v>
      </c>
      <c r="AM113" t="n">
        <v>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HYPERLINK("http://catalog.hathitrust.org/Record/000181538","HathiTrust Record")</f>
        <v/>
      </c>
      <c r="AU11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V113">
        <f>HYPERLINK("http://www.worldcat.org/oclc/7614717","WorldCat Record")</f>
        <v/>
      </c>
      <c r="AW113" t="inlineStr">
        <is>
          <t>3901903644:eng</t>
        </is>
      </c>
      <c r="AX113" t="inlineStr">
        <is>
          <t>7614717</t>
        </is>
      </c>
      <c r="AY113" t="inlineStr">
        <is>
          <t>991000996719702656</t>
        </is>
      </c>
      <c r="AZ113" t="inlineStr">
        <is>
          <t>991000996719702656</t>
        </is>
      </c>
      <c r="BA113" t="inlineStr">
        <is>
          <t>2267121570002656</t>
        </is>
      </c>
      <c r="BB113" t="inlineStr">
        <is>
          <t>BOOK</t>
        </is>
      </c>
      <c r="BD113" t="inlineStr">
        <is>
          <t>9780801641824</t>
        </is>
      </c>
      <c r="BE113" t="inlineStr">
        <is>
          <t>30001000228876</t>
        </is>
      </c>
      <c r="BF113" t="inlineStr">
        <is>
          <t>893134168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QW 65 O618 1988</t>
        </is>
      </c>
      <c r="E114" t="inlineStr">
        <is>
          <t>0                      QW 0065000O  618         1988</t>
        </is>
      </c>
      <c r="F114" t="inlineStr">
        <is>
          <t>Oral microbiology and immunology / [edited by] Michael G. Newman, Russell Nisengard.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Philadelphia : Saunders, c1988.</t>
        </is>
      </c>
      <c r="O114" t="inlineStr">
        <is>
          <t>1988</t>
        </is>
      </c>
      <c r="Q114" t="inlineStr">
        <is>
          <t>eng</t>
        </is>
      </c>
      <c r="R114" t="inlineStr">
        <is>
          <t>xxu</t>
        </is>
      </c>
      <c r="S114" t="inlineStr">
        <is>
          <t>A Saunders core textbook in dentistry.</t>
        </is>
      </c>
      <c r="T114" t="inlineStr">
        <is>
          <t xml:space="preserve">QW </t>
        </is>
      </c>
      <c r="U114" t="n">
        <v>11</v>
      </c>
      <c r="V114" t="n">
        <v>11</v>
      </c>
      <c r="W114" t="inlineStr">
        <is>
          <t>1995-10-27</t>
        </is>
      </c>
      <c r="X114" t="inlineStr">
        <is>
          <t>1995-10-27</t>
        </is>
      </c>
      <c r="Y114" t="inlineStr">
        <is>
          <t>1989-02-15</t>
        </is>
      </c>
      <c r="Z114" t="inlineStr">
        <is>
          <t>1989-02-15</t>
        </is>
      </c>
      <c r="AA114" t="n">
        <v>142</v>
      </c>
      <c r="AB114" t="n">
        <v>88</v>
      </c>
      <c r="AC114" t="n">
        <v>175</v>
      </c>
      <c r="AD114" t="n">
        <v>2</v>
      </c>
      <c r="AE114" t="n">
        <v>2</v>
      </c>
      <c r="AF114" t="n">
        <v>1</v>
      </c>
      <c r="AG114" t="n">
        <v>4</v>
      </c>
      <c r="AH114" t="n">
        <v>0</v>
      </c>
      <c r="AI114" t="n">
        <v>0</v>
      </c>
      <c r="AJ114" t="n">
        <v>1</v>
      </c>
      <c r="AK114" t="n">
        <v>2</v>
      </c>
      <c r="AL114" t="n">
        <v>1</v>
      </c>
      <c r="AM114" t="n">
        <v>3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HYPERLINK("http://catalog.hathitrust.org/Record/000927871","HathiTrust Record")</f>
        <v/>
      </c>
      <c r="AU11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V114">
        <f>HYPERLINK("http://www.worldcat.org/oclc/18019866","WorldCat Record")</f>
        <v/>
      </c>
      <c r="AW114" t="inlineStr">
        <is>
          <t>360263192:eng</t>
        </is>
      </c>
      <c r="AX114" t="inlineStr">
        <is>
          <t>18019866</t>
        </is>
      </c>
      <c r="AY114" t="inlineStr">
        <is>
          <t>991001121489702656</t>
        </is>
      </c>
      <c r="AZ114" t="inlineStr">
        <is>
          <t>991001121489702656</t>
        </is>
      </c>
      <c r="BA114" t="inlineStr">
        <is>
          <t>2255964500002656</t>
        </is>
      </c>
      <c r="BB114" t="inlineStr">
        <is>
          <t>BOOK</t>
        </is>
      </c>
      <c r="BD114" t="inlineStr">
        <is>
          <t>9780721624204</t>
        </is>
      </c>
      <c r="BE114" t="inlineStr">
        <is>
          <t>30001001614561</t>
        </is>
      </c>
      <c r="BF114" t="inlineStr">
        <is>
          <t>893820925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QW 65 O62 1983</t>
        </is>
      </c>
      <c r="E115" t="inlineStr">
        <is>
          <t>0                      QW 0065000O  62          1983</t>
        </is>
      </c>
      <c r="F115" t="inlineStr">
        <is>
          <t>Oral microbiology and infectious disease / edited by George S. Schuster.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Baltimore ; London : Williams &amp; Wilkins, c1983.</t>
        </is>
      </c>
      <c r="O115" t="inlineStr">
        <is>
          <t>1983</t>
        </is>
      </c>
      <c r="P115" t="inlineStr">
        <is>
          <t>2nd student ed.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QW </t>
        </is>
      </c>
      <c r="U115" t="n">
        <v>6</v>
      </c>
      <c r="V115" t="n">
        <v>6</v>
      </c>
      <c r="W115" t="inlineStr">
        <is>
          <t>1995-10-27</t>
        </is>
      </c>
      <c r="X115" t="inlineStr">
        <is>
          <t>1995-10-27</t>
        </is>
      </c>
      <c r="Y115" t="inlineStr">
        <is>
          <t>1988-02-04</t>
        </is>
      </c>
      <c r="Z115" t="inlineStr">
        <is>
          <t>1988-02-04</t>
        </is>
      </c>
      <c r="AA115" t="n">
        <v>111</v>
      </c>
      <c r="AB115" t="n">
        <v>57</v>
      </c>
      <c r="AC115" t="n">
        <v>209</v>
      </c>
      <c r="AD115" t="n">
        <v>1</v>
      </c>
      <c r="AE115" t="n">
        <v>1</v>
      </c>
      <c r="AF115" t="n">
        <v>0</v>
      </c>
      <c r="AG115" t="n">
        <v>6</v>
      </c>
      <c r="AH115" t="n">
        <v>0</v>
      </c>
      <c r="AI115" t="n">
        <v>2</v>
      </c>
      <c r="AJ115" t="n">
        <v>0</v>
      </c>
      <c r="AK115" t="n">
        <v>2</v>
      </c>
      <c r="AL115" t="n">
        <v>0</v>
      </c>
      <c r="AM115" t="n">
        <v>4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HYPERLINK("http://catalog.hathitrust.org/Record/000272172","HathiTrust Record")</f>
        <v/>
      </c>
      <c r="AU11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V115">
        <f>HYPERLINK("http://www.worldcat.org/oclc/8170070","WorldCat Record")</f>
        <v/>
      </c>
      <c r="AW115" t="inlineStr">
        <is>
          <t>2279938132:eng</t>
        </is>
      </c>
      <c r="AX115" t="inlineStr">
        <is>
          <t>8170070</t>
        </is>
      </c>
      <c r="AY115" t="inlineStr">
        <is>
          <t>991000996679702656</t>
        </is>
      </c>
      <c r="AZ115" t="inlineStr">
        <is>
          <t>991000996679702656</t>
        </is>
      </c>
      <c r="BA115" t="inlineStr">
        <is>
          <t>2268521500002656</t>
        </is>
      </c>
      <c r="BB115" t="inlineStr">
        <is>
          <t>BOOK</t>
        </is>
      </c>
      <c r="BD115" t="inlineStr">
        <is>
          <t>9780683076110</t>
        </is>
      </c>
      <c r="BE115" t="inlineStr">
        <is>
          <t>30001000228868</t>
        </is>
      </c>
      <c r="BF115" t="inlineStr">
        <is>
          <t>893358113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QW 65 O63 1982</t>
        </is>
      </c>
      <c r="E116" t="inlineStr">
        <is>
          <t>0                      QW 0065000O  63          1982</t>
        </is>
      </c>
      <c r="F116" t="inlineStr">
        <is>
          <t>Oral microbiology : with basic microbiology and immunology / edited by William A. Nolte.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St. Louis : Mosby, c1982.</t>
        </is>
      </c>
      <c r="O116" t="inlineStr">
        <is>
          <t>1982</t>
        </is>
      </c>
      <c r="P116" t="inlineStr">
        <is>
          <t>4th ed.</t>
        </is>
      </c>
      <c r="Q116" t="inlineStr">
        <is>
          <t>eng</t>
        </is>
      </c>
      <c r="R116" t="inlineStr">
        <is>
          <t>xxu</t>
        </is>
      </c>
      <c r="T116" t="inlineStr">
        <is>
          <t xml:space="preserve">QW </t>
        </is>
      </c>
      <c r="U116" t="n">
        <v>4</v>
      </c>
      <c r="V116" t="n">
        <v>4</v>
      </c>
      <c r="W116" t="inlineStr">
        <is>
          <t>1995-10-27</t>
        </is>
      </c>
      <c r="X116" t="inlineStr">
        <is>
          <t>1995-10-27</t>
        </is>
      </c>
      <c r="Y116" t="inlineStr">
        <is>
          <t>1987-09-30</t>
        </is>
      </c>
      <c r="Z116" t="inlineStr">
        <is>
          <t>1987-09-30</t>
        </is>
      </c>
      <c r="AA116" t="n">
        <v>171</v>
      </c>
      <c r="AB116" t="n">
        <v>112</v>
      </c>
      <c r="AC116" t="n">
        <v>232</v>
      </c>
      <c r="AD116" t="n">
        <v>1</v>
      </c>
      <c r="AE116" t="n">
        <v>1</v>
      </c>
      <c r="AF116" t="n">
        <v>4</v>
      </c>
      <c r="AG116" t="n">
        <v>6</v>
      </c>
      <c r="AH116" t="n">
        <v>1</v>
      </c>
      <c r="AI116" t="n">
        <v>2</v>
      </c>
      <c r="AJ116" t="n">
        <v>2</v>
      </c>
      <c r="AK116" t="n">
        <v>2</v>
      </c>
      <c r="AL116" t="n">
        <v>3</v>
      </c>
      <c r="AM116" t="n">
        <v>4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HYPERLINK("http://catalog.hathitrust.org/Record/000227050","HathiTrust Record")</f>
        <v/>
      </c>
      <c r="AU11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V116">
        <f>HYPERLINK("http://www.worldcat.org/oclc/7795078","WorldCat Record")</f>
        <v/>
      </c>
      <c r="AW116" t="inlineStr">
        <is>
          <t>3900993694:eng</t>
        </is>
      </c>
      <c r="AX116" t="inlineStr">
        <is>
          <t>7795078</t>
        </is>
      </c>
      <c r="AY116" t="inlineStr">
        <is>
          <t>991000748849702656</t>
        </is>
      </c>
      <c r="AZ116" t="inlineStr">
        <is>
          <t>991000748849702656</t>
        </is>
      </c>
      <c r="BA116" t="inlineStr">
        <is>
          <t>2272546880002656</t>
        </is>
      </c>
      <c r="BB116" t="inlineStr">
        <is>
          <t>BOOK</t>
        </is>
      </c>
      <c r="BD116" t="inlineStr">
        <is>
          <t>9780801636974</t>
        </is>
      </c>
      <c r="BE116" t="inlineStr">
        <is>
          <t>30001000046849</t>
        </is>
      </c>
      <c r="BF116" t="inlineStr">
        <is>
          <t>893283634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QW 125.5.M9 M9952 1998</t>
        </is>
      </c>
      <c r="E117" t="inlineStr">
        <is>
          <t>0                      QW 0125500M  9                  M  9952        1998</t>
        </is>
      </c>
      <c r="F117" t="inlineStr">
        <is>
          <t>Mycobacteria protocols / edited by Tanya Parish and Neil G. Stoker.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Totowa, N.J. : Humana Press, c1998.</t>
        </is>
      </c>
      <c r="O117" t="inlineStr">
        <is>
          <t>1998</t>
        </is>
      </c>
      <c r="Q117" t="inlineStr">
        <is>
          <t>eng</t>
        </is>
      </c>
      <c r="R117" t="inlineStr">
        <is>
          <t>nju</t>
        </is>
      </c>
      <c r="S117" t="inlineStr">
        <is>
          <t>Methods in molecular biology ; 101</t>
        </is>
      </c>
      <c r="T117" t="inlineStr">
        <is>
          <t xml:space="preserve">QW </t>
        </is>
      </c>
      <c r="U117" t="n">
        <v>4</v>
      </c>
      <c r="V117" t="n">
        <v>4</v>
      </c>
      <c r="W117" t="inlineStr">
        <is>
          <t>2009-06-23</t>
        </is>
      </c>
      <c r="X117" t="inlineStr">
        <is>
          <t>2009-06-23</t>
        </is>
      </c>
      <c r="Y117" t="inlineStr">
        <is>
          <t>1999-02-05</t>
        </is>
      </c>
      <c r="Z117" t="inlineStr">
        <is>
          <t>1999-02-05</t>
        </is>
      </c>
      <c r="AA117" t="n">
        <v>146</v>
      </c>
      <c r="AB117" t="n">
        <v>100</v>
      </c>
      <c r="AC117" t="n">
        <v>202</v>
      </c>
      <c r="AD117" t="n">
        <v>1</v>
      </c>
      <c r="AE117" t="n">
        <v>3</v>
      </c>
      <c r="AF117" t="n">
        <v>2</v>
      </c>
      <c r="AG117" t="n">
        <v>6</v>
      </c>
      <c r="AH117" t="n">
        <v>0</v>
      </c>
      <c r="AI117" t="n">
        <v>1</v>
      </c>
      <c r="AJ117" t="n">
        <v>0</v>
      </c>
      <c r="AK117" t="n">
        <v>1</v>
      </c>
      <c r="AL117" t="n">
        <v>2</v>
      </c>
      <c r="AM117" t="n">
        <v>3</v>
      </c>
      <c r="AN117" t="n">
        <v>0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V117">
        <f>HYPERLINK("http://www.worldcat.org/oclc/39170391","WorldCat Record")</f>
        <v/>
      </c>
      <c r="AW117" t="inlineStr">
        <is>
          <t>895342004:eng</t>
        </is>
      </c>
      <c r="AX117" t="inlineStr">
        <is>
          <t>39170391</t>
        </is>
      </c>
      <c r="AY117" t="inlineStr">
        <is>
          <t>991001533329702656</t>
        </is>
      </c>
      <c r="AZ117" t="inlineStr">
        <is>
          <t>991001533329702656</t>
        </is>
      </c>
      <c r="BA117" t="inlineStr">
        <is>
          <t>2270204790002656</t>
        </is>
      </c>
      <c r="BB117" t="inlineStr">
        <is>
          <t>BOOK</t>
        </is>
      </c>
      <c r="BD117" t="inlineStr">
        <is>
          <t>9780896034716</t>
        </is>
      </c>
      <c r="BE117" t="inlineStr">
        <is>
          <t>30001003962166</t>
        </is>
      </c>
      <c r="BF117" t="inlineStr">
        <is>
          <t>893364228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QW 127.5.C5 C645 1988</t>
        </is>
      </c>
      <c r="E118" t="inlineStr">
        <is>
          <t>0                      QW 0127500C  5                  C  645         1988</t>
        </is>
      </c>
      <c r="F118" t="inlineStr">
        <is>
          <t>Clostridium difficile : its role in intestinal disease / edited by Rial D. Rolfe, Sydney M. Finegold.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San Diego : Academic Press, c1988.</t>
        </is>
      </c>
      <c r="O118" t="inlineStr">
        <is>
          <t>1988</t>
        </is>
      </c>
      <c r="Q118" t="inlineStr">
        <is>
          <t>eng</t>
        </is>
      </c>
      <c r="R118" t="inlineStr">
        <is>
          <t>cau</t>
        </is>
      </c>
      <c r="T118" t="inlineStr">
        <is>
          <t xml:space="preserve">QW </t>
        </is>
      </c>
      <c r="U118" t="n">
        <v>9</v>
      </c>
      <c r="V118" t="n">
        <v>9</v>
      </c>
      <c r="W118" t="inlineStr">
        <is>
          <t>1989-11-14</t>
        </is>
      </c>
      <c r="X118" t="inlineStr">
        <is>
          <t>1989-11-14</t>
        </is>
      </c>
      <c r="Y118" t="inlineStr">
        <is>
          <t>1988-08-18</t>
        </is>
      </c>
      <c r="Z118" t="inlineStr">
        <is>
          <t>1988-08-18</t>
        </is>
      </c>
      <c r="AA118" t="n">
        <v>118</v>
      </c>
      <c r="AB118" t="n">
        <v>83</v>
      </c>
      <c r="AC118" t="n">
        <v>129</v>
      </c>
      <c r="AD118" t="n">
        <v>1</v>
      </c>
      <c r="AE118" t="n">
        <v>1</v>
      </c>
      <c r="AF118" t="n">
        <v>1</v>
      </c>
      <c r="AG118" t="n">
        <v>4</v>
      </c>
      <c r="AH118" t="n">
        <v>0</v>
      </c>
      <c r="AI118" t="n">
        <v>2</v>
      </c>
      <c r="AJ118" t="n">
        <v>0</v>
      </c>
      <c r="AK118" t="n">
        <v>2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HYPERLINK("http://catalog.hathitrust.org/Record/000911043","HathiTrust Record")</f>
        <v/>
      </c>
      <c r="AU11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V118">
        <f>HYPERLINK("http://www.worldcat.org/oclc/16128827","WorldCat Record")</f>
        <v/>
      </c>
      <c r="AW118" t="inlineStr">
        <is>
          <t>899733848:eng</t>
        </is>
      </c>
      <c r="AX118" t="inlineStr">
        <is>
          <t>16128827</t>
        </is>
      </c>
      <c r="AY118" t="inlineStr">
        <is>
          <t>991001421379702656</t>
        </is>
      </c>
      <c r="AZ118" t="inlineStr">
        <is>
          <t>991001421379702656</t>
        </is>
      </c>
      <c r="BA118" t="inlineStr">
        <is>
          <t>2269599810002656</t>
        </is>
      </c>
      <c r="BB118" t="inlineStr">
        <is>
          <t>BOOK</t>
        </is>
      </c>
      <c r="BD118" t="inlineStr">
        <is>
          <t>9780125934107</t>
        </is>
      </c>
      <c r="BE118" t="inlineStr">
        <is>
          <t>30001001182387</t>
        </is>
      </c>
      <c r="BF118" t="inlineStr">
        <is>
          <t>893134563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QW 131 P973 1998</t>
        </is>
      </c>
      <c r="E119" t="inlineStr">
        <is>
          <t>0                      QW 0131000P  973         1998</t>
        </is>
      </c>
      <c r="F119" t="inlineStr">
        <is>
          <t>Pseudomonas / edited by Thomas C. Montie.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New York : Plenum Press, c1998.</t>
        </is>
      </c>
      <c r="O119" t="inlineStr">
        <is>
          <t>1998</t>
        </is>
      </c>
      <c r="Q119" t="inlineStr">
        <is>
          <t>eng</t>
        </is>
      </c>
      <c r="R119" t="inlineStr">
        <is>
          <t>nyu</t>
        </is>
      </c>
      <c r="S119" t="inlineStr">
        <is>
          <t>Biotechnology handbooks ; v. 10</t>
        </is>
      </c>
      <c r="T119" t="inlineStr">
        <is>
          <t xml:space="preserve">QW </t>
        </is>
      </c>
      <c r="U119" t="n">
        <v>7</v>
      </c>
      <c r="V119" t="n">
        <v>7</v>
      </c>
      <c r="W119" t="inlineStr">
        <is>
          <t>2008-11-22</t>
        </is>
      </c>
      <c r="X119" t="inlineStr">
        <is>
          <t>2008-11-22</t>
        </is>
      </c>
      <c r="Y119" t="inlineStr">
        <is>
          <t>1999-07-09</t>
        </is>
      </c>
      <c r="Z119" t="inlineStr">
        <is>
          <t>1999-07-09</t>
        </is>
      </c>
      <c r="AA119" t="n">
        <v>182</v>
      </c>
      <c r="AB119" t="n">
        <v>138</v>
      </c>
      <c r="AC119" t="n">
        <v>163</v>
      </c>
      <c r="AD119" t="n">
        <v>1</v>
      </c>
      <c r="AE119" t="n">
        <v>1</v>
      </c>
      <c r="AF119" t="n">
        <v>4</v>
      </c>
      <c r="AG119" t="n">
        <v>6</v>
      </c>
      <c r="AH119" t="n">
        <v>0</v>
      </c>
      <c r="AI119" t="n">
        <v>1</v>
      </c>
      <c r="AJ119" t="n">
        <v>3</v>
      </c>
      <c r="AK119" t="n">
        <v>3</v>
      </c>
      <c r="AL119" t="n">
        <v>3</v>
      </c>
      <c r="AM119" t="n">
        <v>5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V119">
        <f>HYPERLINK("http://www.worldcat.org/oclc/39727963","WorldCat Record")</f>
        <v/>
      </c>
      <c r="AW119" t="inlineStr">
        <is>
          <t>5218520977:eng</t>
        </is>
      </c>
      <c r="AX119" t="inlineStr">
        <is>
          <t>39727963</t>
        </is>
      </c>
      <c r="AY119" t="inlineStr">
        <is>
          <t>991000794989702656</t>
        </is>
      </c>
      <c r="AZ119" t="inlineStr">
        <is>
          <t>991000794989702656</t>
        </is>
      </c>
      <c r="BA119" t="inlineStr">
        <is>
          <t>2268855840002656</t>
        </is>
      </c>
      <c r="BB119" t="inlineStr">
        <is>
          <t>BOOK</t>
        </is>
      </c>
      <c r="BD119" t="inlineStr">
        <is>
          <t>9780306458491</t>
        </is>
      </c>
      <c r="BE119" t="inlineStr">
        <is>
          <t>30001004077923</t>
        </is>
      </c>
      <c r="BF119" t="inlineStr">
        <is>
          <t>893376878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QW 138.5 V821 1983</t>
        </is>
      </c>
      <c r="E120" t="inlineStr">
        <is>
          <t>0                      QW 0138500V  821         1983</t>
        </is>
      </c>
      <c r="F120" t="inlineStr">
        <is>
          <t>The Virulence of Escherichia coli : reviews and methods / edited by M. Sussman.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Orlando : Published for the Society for General Microbiology by Academic Press, c1985.</t>
        </is>
      </c>
      <c r="O120" t="inlineStr">
        <is>
          <t>1985</t>
        </is>
      </c>
      <c r="Q120" t="inlineStr">
        <is>
          <t>eng</t>
        </is>
      </c>
      <c r="R120" t="inlineStr">
        <is>
          <t>enk</t>
        </is>
      </c>
      <c r="S120" t="inlineStr">
        <is>
          <t>Special publications of the Society for General Microbiology ; 13</t>
        </is>
      </c>
      <c r="T120" t="inlineStr">
        <is>
          <t xml:space="preserve">QW </t>
        </is>
      </c>
      <c r="U120" t="n">
        <v>7</v>
      </c>
      <c r="V120" t="n">
        <v>7</v>
      </c>
      <c r="W120" t="inlineStr">
        <is>
          <t>2002-02-26</t>
        </is>
      </c>
      <c r="X120" t="inlineStr">
        <is>
          <t>2002-02-26</t>
        </is>
      </c>
      <c r="Y120" t="inlineStr">
        <is>
          <t>1988-02-04</t>
        </is>
      </c>
      <c r="Z120" t="inlineStr">
        <is>
          <t>1988-02-04</t>
        </is>
      </c>
      <c r="AA120" t="n">
        <v>233</v>
      </c>
      <c r="AB120" t="n">
        <v>166</v>
      </c>
      <c r="AC120" t="n">
        <v>167</v>
      </c>
      <c r="AD120" t="n">
        <v>2</v>
      </c>
      <c r="AE120" t="n">
        <v>2</v>
      </c>
      <c r="AF120" t="n">
        <v>6</v>
      </c>
      <c r="AG120" t="n">
        <v>6</v>
      </c>
      <c r="AH120" t="n">
        <v>3</v>
      </c>
      <c r="AI120" t="n">
        <v>3</v>
      </c>
      <c r="AJ120" t="n">
        <v>1</v>
      </c>
      <c r="AK120" t="n">
        <v>1</v>
      </c>
      <c r="AL120" t="n">
        <v>2</v>
      </c>
      <c r="AM120" t="n">
        <v>2</v>
      </c>
      <c r="AN120" t="n">
        <v>1</v>
      </c>
      <c r="AO120" t="n">
        <v>1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HYPERLINK("http://catalog.hathitrust.org/Record/000578271","HathiTrust Record")</f>
        <v/>
      </c>
      <c r="AU12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V120">
        <f>HYPERLINK("http://www.worldcat.org/oclc/10849736","WorldCat Record")</f>
        <v/>
      </c>
      <c r="AW120" t="inlineStr">
        <is>
          <t>794716571:eng</t>
        </is>
      </c>
      <c r="AX120" t="inlineStr">
        <is>
          <t>10849736</t>
        </is>
      </c>
      <c r="AY120" t="inlineStr">
        <is>
          <t>991000996389702656</t>
        </is>
      </c>
      <c r="AZ120" t="inlineStr">
        <is>
          <t>991000996389702656</t>
        </is>
      </c>
      <c r="BA120" t="inlineStr">
        <is>
          <t>2260498600002656</t>
        </is>
      </c>
      <c r="BB120" t="inlineStr">
        <is>
          <t>BOOK</t>
        </is>
      </c>
      <c r="BD120" t="inlineStr">
        <is>
          <t>9780126775204</t>
        </is>
      </c>
      <c r="BE120" t="inlineStr">
        <is>
          <t>30001000228751</t>
        </is>
      </c>
      <c r="BF120" t="inlineStr">
        <is>
          <t>893278592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QW 140 E38s 1959</t>
        </is>
      </c>
      <c r="E121" t="inlineStr">
        <is>
          <t>0                      QW 0140000E  38s         1959</t>
        </is>
      </c>
      <c r="F121" t="inlineStr">
        <is>
          <t>Staphylococcus pyogenes and its relation to disease.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Elek, Stephen Dyonis, 1914-</t>
        </is>
      </c>
      <c r="N121" t="inlineStr">
        <is>
          <t>Edinburgh : Livingstone, 1959.</t>
        </is>
      </c>
      <c r="O121" t="inlineStr">
        <is>
          <t>1959</t>
        </is>
      </c>
      <c r="Q121" t="inlineStr">
        <is>
          <t>eng</t>
        </is>
      </c>
      <c r="R121" t="inlineStr">
        <is>
          <t>stk</t>
        </is>
      </c>
      <c r="T121" t="inlineStr">
        <is>
          <t xml:space="preserve">QW </t>
        </is>
      </c>
      <c r="U121" t="n">
        <v>3</v>
      </c>
      <c r="V121" t="n">
        <v>3</v>
      </c>
      <c r="W121" t="inlineStr">
        <is>
          <t>2001-09-08</t>
        </is>
      </c>
      <c r="X121" t="inlineStr">
        <is>
          <t>2001-09-08</t>
        </is>
      </c>
      <c r="Y121" t="inlineStr">
        <is>
          <t>1988-03-03</t>
        </is>
      </c>
      <c r="Z121" t="inlineStr">
        <is>
          <t>1988-03-03</t>
        </is>
      </c>
      <c r="AA121" t="n">
        <v>198</v>
      </c>
      <c r="AB121" t="n">
        <v>131</v>
      </c>
      <c r="AC121" t="n">
        <v>133</v>
      </c>
      <c r="AD121" t="n">
        <v>2</v>
      </c>
      <c r="AE121" t="n">
        <v>2</v>
      </c>
      <c r="AF121" t="n">
        <v>4</v>
      </c>
      <c r="AG121" t="n">
        <v>4</v>
      </c>
      <c r="AH121" t="n">
        <v>1</v>
      </c>
      <c r="AI121" t="n">
        <v>1</v>
      </c>
      <c r="AJ121" t="n">
        <v>0</v>
      </c>
      <c r="AK121" t="n">
        <v>0</v>
      </c>
      <c r="AL121" t="n">
        <v>2</v>
      </c>
      <c r="AM121" t="n">
        <v>2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HYPERLINK("http://catalog.hathitrust.org/Record/002066339","HathiTrust Record")</f>
        <v/>
      </c>
      <c r="AU12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V121">
        <f>HYPERLINK("http://www.worldcat.org/oclc/2399517","WorldCat Record")</f>
        <v/>
      </c>
      <c r="AW121" t="inlineStr">
        <is>
          <t>430968224:eng</t>
        </is>
      </c>
      <c r="AX121" t="inlineStr">
        <is>
          <t>2399517</t>
        </is>
      </c>
      <c r="AY121" t="inlineStr">
        <is>
          <t>991000996309702656</t>
        </is>
      </c>
      <c r="AZ121" t="inlineStr">
        <is>
          <t>991000996309702656</t>
        </is>
      </c>
      <c r="BA121" t="inlineStr">
        <is>
          <t>2256423140002656</t>
        </is>
      </c>
      <c r="BB121" t="inlineStr">
        <is>
          <t>BOOK</t>
        </is>
      </c>
      <c r="BE121" t="inlineStr">
        <is>
          <t>30001000228744</t>
        </is>
      </c>
      <c r="BF121" t="inlineStr">
        <is>
          <t>893455367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QW 140 W249s 1972</t>
        </is>
      </c>
      <c r="E122" t="inlineStr">
        <is>
          <t>0                      QW 0140000W  249s        1972</t>
        </is>
      </c>
      <c r="F122" t="inlineStr">
        <is>
          <t>Streptococci and streptococcal diseases : recognition, understanding, and management / edited by Lewis W. Wannamaker [and] John M. Matsen.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Wannamaker, Lewis W., 1923-</t>
        </is>
      </c>
      <c r="N122" t="inlineStr">
        <is>
          <t>New York : Academic Press, 1972.</t>
        </is>
      </c>
      <c r="O122" t="inlineStr">
        <is>
          <t>1972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QW </t>
        </is>
      </c>
      <c r="U122" t="n">
        <v>7</v>
      </c>
      <c r="V122" t="n">
        <v>7</v>
      </c>
      <c r="W122" t="inlineStr">
        <is>
          <t>2008-04-22</t>
        </is>
      </c>
      <c r="X122" t="inlineStr">
        <is>
          <t>2008-04-22</t>
        </is>
      </c>
      <c r="Y122" t="inlineStr">
        <is>
          <t>1988-03-03</t>
        </is>
      </c>
      <c r="Z122" t="inlineStr">
        <is>
          <t>1988-03-03</t>
        </is>
      </c>
      <c r="AA122" t="n">
        <v>257</v>
      </c>
      <c r="AB122" t="n">
        <v>187</v>
      </c>
      <c r="AC122" t="n">
        <v>189</v>
      </c>
      <c r="AD122" t="n">
        <v>2</v>
      </c>
      <c r="AE122" t="n">
        <v>2</v>
      </c>
      <c r="AF122" t="n">
        <v>5</v>
      </c>
      <c r="AG122" t="n">
        <v>5</v>
      </c>
      <c r="AH122" t="n">
        <v>0</v>
      </c>
      <c r="AI122" t="n">
        <v>0</v>
      </c>
      <c r="AJ122" t="n">
        <v>3</v>
      </c>
      <c r="AK122" t="n">
        <v>3</v>
      </c>
      <c r="AL122" t="n">
        <v>2</v>
      </c>
      <c r="AM122" t="n">
        <v>2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HYPERLINK("http://catalog.hathitrust.org/Record/001562064","HathiTrust Record")</f>
        <v/>
      </c>
      <c r="AU12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V122">
        <f>HYPERLINK("http://www.worldcat.org/oclc/570367","WorldCat Record")</f>
        <v/>
      </c>
      <c r="AW122" t="inlineStr">
        <is>
          <t>909338126:eng</t>
        </is>
      </c>
      <c r="AX122" t="inlineStr">
        <is>
          <t>570367</t>
        </is>
      </c>
      <c r="AY122" t="inlineStr">
        <is>
          <t>991000996349702656</t>
        </is>
      </c>
      <c r="AZ122" t="inlineStr">
        <is>
          <t>991000996349702656</t>
        </is>
      </c>
      <c r="BA122" t="inlineStr">
        <is>
          <t>2269877100002656</t>
        </is>
      </c>
      <c r="BB122" t="inlineStr">
        <is>
          <t>BOOK</t>
        </is>
      </c>
      <c r="BE122" t="inlineStr">
        <is>
          <t>30001000228736</t>
        </is>
      </c>
      <c r="BF122" t="inlineStr">
        <is>
          <t>893284271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QW 142.5.A8 L714s 1991</t>
        </is>
      </c>
      <c r="E123" t="inlineStr">
        <is>
          <t>0                      QW 0142500A  8                  L  714s        1991</t>
        </is>
      </c>
      <c r="F123" t="inlineStr">
        <is>
          <t>Studies on the impact of lactobacillus acidophilus on human microflora and some cancer-related intestinal ecological variables / by Ann Lidbeck.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Lidbeck, Ann.</t>
        </is>
      </c>
      <c r="N123" t="inlineStr">
        <is>
          <t>Stockholm : Kong. Carolinska Medico Chirurgiska Institutet, 1991.</t>
        </is>
      </c>
      <c r="O123" t="inlineStr">
        <is>
          <t>1991</t>
        </is>
      </c>
      <c r="Q123" t="inlineStr">
        <is>
          <t>eng</t>
        </is>
      </c>
      <c r="R123" t="inlineStr">
        <is>
          <t xml:space="preserve">sw </t>
        </is>
      </c>
      <c r="T123" t="inlineStr">
        <is>
          <t xml:space="preserve">QW </t>
        </is>
      </c>
      <c r="U123" t="n">
        <v>3</v>
      </c>
      <c r="V123" t="n">
        <v>3</v>
      </c>
      <c r="W123" t="inlineStr">
        <is>
          <t>1992-01-21</t>
        </is>
      </c>
      <c r="X123" t="inlineStr">
        <is>
          <t>1992-01-21</t>
        </is>
      </c>
      <c r="Y123" t="inlineStr">
        <is>
          <t>1992-01-16</t>
        </is>
      </c>
      <c r="Z123" t="inlineStr">
        <is>
          <t>1992-01-16</t>
        </is>
      </c>
      <c r="AA123" t="n">
        <v>14</v>
      </c>
      <c r="AB123" t="n">
        <v>11</v>
      </c>
      <c r="AC123" t="n">
        <v>13</v>
      </c>
      <c r="AD123" t="n">
        <v>1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HYPERLINK("http://catalog.hathitrust.org/Record/003949998","HathiTrust Record")</f>
        <v/>
      </c>
      <c r="AU12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V123">
        <f>HYPERLINK("http://www.worldcat.org/oclc/25195802","WorldCat Record")</f>
        <v/>
      </c>
      <c r="AW123" t="inlineStr">
        <is>
          <t>28405617:eng</t>
        </is>
      </c>
      <c r="AX123" t="inlineStr">
        <is>
          <t>25195802</t>
        </is>
      </c>
      <c r="AY123" t="inlineStr">
        <is>
          <t>991001029479702656</t>
        </is>
      </c>
      <c r="AZ123" t="inlineStr">
        <is>
          <t>991001029479702656</t>
        </is>
      </c>
      <c r="BA123" t="inlineStr">
        <is>
          <t>2266279760002656</t>
        </is>
      </c>
      <c r="BB123" t="inlineStr">
        <is>
          <t>BOOK</t>
        </is>
      </c>
      <c r="BD123" t="inlineStr">
        <is>
          <t>9789162804367</t>
        </is>
      </c>
      <c r="BE123" t="inlineStr">
        <is>
          <t>30001002243444</t>
        </is>
      </c>
      <c r="BF123" t="inlineStr">
        <is>
          <t>893273616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QW 142.5.C6 A552p 1983</t>
        </is>
      </c>
      <c r="E124" t="inlineStr">
        <is>
          <t>0                      QW 0142500C  6                  A  552p        1983</t>
        </is>
      </c>
      <c r="F124" t="inlineStr">
        <is>
          <t>Physiological studies of oral streptococci with emphasis on peptide metabolism / Carita Andersson.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Andersson, Carita.</t>
        </is>
      </c>
      <c r="O124" t="inlineStr">
        <is>
          <t>1983</t>
        </is>
      </c>
      <c r="Q124" t="inlineStr">
        <is>
          <t>eng</t>
        </is>
      </c>
      <c r="R124" t="inlineStr">
        <is>
          <t xml:space="preserve">xx </t>
        </is>
      </c>
      <c r="T124" t="inlineStr">
        <is>
          <t xml:space="preserve">QW </t>
        </is>
      </c>
      <c r="U124" t="n">
        <v>3</v>
      </c>
      <c r="V124" t="n">
        <v>3</v>
      </c>
      <c r="W124" t="inlineStr">
        <is>
          <t>2008-04-22</t>
        </is>
      </c>
      <c r="X124" t="inlineStr">
        <is>
          <t>2008-04-22</t>
        </is>
      </c>
      <c r="Y124" t="inlineStr">
        <is>
          <t>1988-02-04</t>
        </is>
      </c>
      <c r="Z124" t="inlineStr">
        <is>
          <t>1988-02-04</t>
        </is>
      </c>
      <c r="AA124" t="n">
        <v>16</v>
      </c>
      <c r="AB124" t="n">
        <v>13</v>
      </c>
      <c r="AC124" t="n">
        <v>15</v>
      </c>
      <c r="AD124" t="n">
        <v>1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HYPERLINK("http://catalog.hathitrust.org/Record/003950014","HathiTrust Record")</f>
        <v/>
      </c>
      <c r="AU12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V124">
        <f>HYPERLINK("http://www.worldcat.org/oclc/9668483","WorldCat Record")</f>
        <v/>
      </c>
      <c r="AW124" t="inlineStr">
        <is>
          <t>43415148:eng</t>
        </is>
      </c>
      <c r="AX124" t="inlineStr">
        <is>
          <t>9668483</t>
        </is>
      </c>
      <c r="AY124" t="inlineStr">
        <is>
          <t>991000996269702656</t>
        </is>
      </c>
      <c r="AZ124" t="inlineStr">
        <is>
          <t>991000996269702656</t>
        </is>
      </c>
      <c r="BA124" t="inlineStr">
        <is>
          <t>2267340860002656</t>
        </is>
      </c>
      <c r="BB124" t="inlineStr">
        <is>
          <t>BOOK</t>
        </is>
      </c>
      <c r="BE124" t="inlineStr">
        <is>
          <t>30001000228728</t>
        </is>
      </c>
      <c r="BF124" t="inlineStr">
        <is>
          <t>893369015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QW 142.5.C6 B821s 1988</t>
        </is>
      </c>
      <c r="E125" t="inlineStr">
        <is>
          <t>0                      QW 0142500C  6                  B  821s        1988</t>
        </is>
      </c>
      <c r="F125" t="inlineStr">
        <is>
          <t>Studies on S̲t̲r̲e̲p̲t̲o̲c̲o̲c̲c̲u̲s̲ m̲u̲t̲a̲n̲s̲ glucans with special reference to cell adhesion / by Christian Branting.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Branting, Christina.</t>
        </is>
      </c>
      <c r="N125" t="inlineStr">
        <is>
          <t>Stockholm : Kongl. Carolinska Medico Chirurgiska Institutet, c1988.</t>
        </is>
      </c>
      <c r="O125" t="inlineStr">
        <is>
          <t>1988</t>
        </is>
      </c>
      <c r="Q125" t="inlineStr">
        <is>
          <t>eng</t>
        </is>
      </c>
      <c r="R125" t="inlineStr">
        <is>
          <t xml:space="preserve">sw </t>
        </is>
      </c>
      <c r="T125" t="inlineStr">
        <is>
          <t xml:space="preserve">QW </t>
        </is>
      </c>
      <c r="U125" t="n">
        <v>2</v>
      </c>
      <c r="V125" t="n">
        <v>2</v>
      </c>
      <c r="W125" t="inlineStr">
        <is>
          <t>2008-04-22</t>
        </is>
      </c>
      <c r="X125" t="inlineStr">
        <is>
          <t>2008-04-22</t>
        </is>
      </c>
      <c r="Y125" t="inlineStr">
        <is>
          <t>1989-01-25</t>
        </is>
      </c>
      <c r="Z125" t="inlineStr">
        <is>
          <t>1989-01-25</t>
        </is>
      </c>
      <c r="AA125" t="n">
        <v>13</v>
      </c>
      <c r="AB125" t="n">
        <v>10</v>
      </c>
      <c r="AC125" t="n">
        <v>12</v>
      </c>
      <c r="AD125" t="n">
        <v>1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HYPERLINK("http://catalog.hathitrust.org/Record/003950015","HathiTrust Record")</f>
        <v/>
      </c>
      <c r="AU12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V125">
        <f>HYPERLINK("http://www.worldcat.org/oclc/18171129","WorldCat Record")</f>
        <v/>
      </c>
      <c r="AW125" t="inlineStr">
        <is>
          <t>16697369:eng</t>
        </is>
      </c>
      <c r="AX125" t="inlineStr">
        <is>
          <t>18171129</t>
        </is>
      </c>
      <c r="AY125" t="inlineStr">
        <is>
          <t>991001102729702656</t>
        </is>
      </c>
      <c r="AZ125" t="inlineStr">
        <is>
          <t>991001102729702656</t>
        </is>
      </c>
      <c r="BA125" t="inlineStr">
        <is>
          <t>2268438730002656</t>
        </is>
      </c>
      <c r="BB125" t="inlineStr">
        <is>
          <t>BOOK</t>
        </is>
      </c>
      <c r="BD125" t="inlineStr">
        <is>
          <t>9789179004422</t>
        </is>
      </c>
      <c r="BE125" t="inlineStr">
        <is>
          <t>30001001610056</t>
        </is>
      </c>
      <c r="BF125" t="inlineStr">
        <is>
          <t>893731661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QW150 S888c 1971</t>
        </is>
      </c>
      <c r="E126" t="inlineStr">
        <is>
          <t>0                      QW 0150000S  888c        1971</t>
        </is>
      </c>
      <c r="F126" t="inlineStr">
        <is>
          <t>Chlamydia and chlamydia-induced diseases.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Storz, Johannes.</t>
        </is>
      </c>
      <c r="N126" t="inlineStr">
        <is>
          <t>Springfield, Ill. : Thomas, [c1971]</t>
        </is>
      </c>
      <c r="O126" t="inlineStr">
        <is>
          <t>1971</t>
        </is>
      </c>
      <c r="Q126" t="inlineStr">
        <is>
          <t>eng</t>
        </is>
      </c>
      <c r="R126" t="inlineStr">
        <is>
          <t>ilu</t>
        </is>
      </c>
      <c r="T126" t="inlineStr">
        <is>
          <t xml:space="preserve">QW </t>
        </is>
      </c>
      <c r="U126" t="n">
        <v>4</v>
      </c>
      <c r="V126" t="n">
        <v>4</v>
      </c>
      <c r="W126" t="inlineStr">
        <is>
          <t>2003-08-11</t>
        </is>
      </c>
      <c r="X126" t="inlineStr">
        <is>
          <t>2003-08-11</t>
        </is>
      </c>
      <c r="Y126" t="inlineStr">
        <is>
          <t>1988-03-03</t>
        </is>
      </c>
      <c r="Z126" t="inlineStr">
        <is>
          <t>1988-03-03</t>
        </is>
      </c>
      <c r="AA126" t="n">
        <v>164</v>
      </c>
      <c r="AB126" t="n">
        <v>125</v>
      </c>
      <c r="AC126" t="n">
        <v>128</v>
      </c>
      <c r="AD126" t="n">
        <v>2</v>
      </c>
      <c r="AE126" t="n">
        <v>2</v>
      </c>
      <c r="AF126" t="n">
        <v>2</v>
      </c>
      <c r="AG126" t="n">
        <v>2</v>
      </c>
      <c r="AH126" t="n">
        <v>0</v>
      </c>
      <c r="AI126" t="n">
        <v>0</v>
      </c>
      <c r="AJ126" t="n">
        <v>1</v>
      </c>
      <c r="AK126" t="n">
        <v>1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HYPERLINK("http://catalog.hathitrust.org/Record/001562128","HathiTrust Record")</f>
        <v/>
      </c>
      <c r="AU12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V126">
        <f>HYPERLINK("http://www.worldcat.org/oclc/141614","WorldCat Record")</f>
        <v/>
      </c>
      <c r="AW126" t="inlineStr">
        <is>
          <t>1307056:eng</t>
        </is>
      </c>
      <c r="AX126" t="inlineStr">
        <is>
          <t>141614</t>
        </is>
      </c>
      <c r="AY126" t="inlineStr">
        <is>
          <t>991000996129702656</t>
        </is>
      </c>
      <c r="AZ126" t="inlineStr">
        <is>
          <t>991000996129702656</t>
        </is>
      </c>
      <c r="BA126" t="inlineStr">
        <is>
          <t>2260127480002656</t>
        </is>
      </c>
      <c r="BB126" t="inlineStr">
        <is>
          <t>BOOK</t>
        </is>
      </c>
      <c r="BE126" t="inlineStr">
        <is>
          <t>30001000228660</t>
        </is>
      </c>
      <c r="BF126" t="inlineStr">
        <is>
          <t>893740658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QW 152 M626 1988</t>
        </is>
      </c>
      <c r="E127" t="inlineStr">
        <is>
          <t>0                      QW 0152000M  626         1988</t>
        </is>
      </c>
      <c r="F127" t="inlineStr">
        <is>
          <t>Microbiology of chlamydia / editor, Almen L. Barron.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N127" t="inlineStr">
        <is>
          <t>Boca Raton, Fla. : CRC Press,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QW </t>
        </is>
      </c>
      <c r="U127" t="n">
        <v>7</v>
      </c>
      <c r="V127" t="n">
        <v>7</v>
      </c>
      <c r="W127" t="inlineStr">
        <is>
          <t>2009-02-23</t>
        </is>
      </c>
      <c r="X127" t="inlineStr">
        <is>
          <t>2009-02-23</t>
        </is>
      </c>
      <c r="Y127" t="inlineStr">
        <is>
          <t>1989-01-04</t>
        </is>
      </c>
      <c r="Z127" t="inlineStr">
        <is>
          <t>1989-01-04</t>
        </is>
      </c>
      <c r="AA127" t="n">
        <v>140</v>
      </c>
      <c r="AB127" t="n">
        <v>102</v>
      </c>
      <c r="AC127" t="n">
        <v>125</v>
      </c>
      <c r="AD127" t="n">
        <v>2</v>
      </c>
      <c r="AE127" t="n">
        <v>2</v>
      </c>
      <c r="AF127" t="n">
        <v>4</v>
      </c>
      <c r="AG127" t="n">
        <v>4</v>
      </c>
      <c r="AH127" t="n">
        <v>0</v>
      </c>
      <c r="AI127" t="n">
        <v>0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V127">
        <f>HYPERLINK("http://www.worldcat.org/oclc/16718642","WorldCat Record")</f>
        <v/>
      </c>
      <c r="AW127" t="inlineStr">
        <is>
          <t>13523529:eng</t>
        </is>
      </c>
      <c r="AX127" t="inlineStr">
        <is>
          <t>16718642</t>
        </is>
      </c>
      <c r="AY127" t="inlineStr">
        <is>
          <t>991001107359702656</t>
        </is>
      </c>
      <c r="AZ127" t="inlineStr">
        <is>
          <t>991001107359702656</t>
        </is>
      </c>
      <c r="BA127" t="inlineStr">
        <is>
          <t>2272758480002656</t>
        </is>
      </c>
      <c r="BB127" t="inlineStr">
        <is>
          <t>BOOK</t>
        </is>
      </c>
      <c r="BD127" t="inlineStr">
        <is>
          <t>9780849368776</t>
        </is>
      </c>
      <c r="BE127" t="inlineStr">
        <is>
          <t>30001001611377</t>
        </is>
      </c>
      <c r="BF127" t="inlineStr">
        <is>
          <t>893465204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QW 154 C199 1989</t>
        </is>
      </c>
      <c r="E128" t="inlineStr">
        <is>
          <t>0                      QW 0154000C  199         1989</t>
        </is>
      </c>
      <c r="F128" t="inlineStr">
        <is>
          <t>Campylobacter pylori and gastroduodenal disease / edited by B.J. Rathbone, R.V. Heatley.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N128" t="inlineStr">
        <is>
          <t>Oxford ; London : Blackwell Scientific,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QW </t>
        </is>
      </c>
      <c r="U128" t="n">
        <v>5</v>
      </c>
      <c r="V128" t="n">
        <v>5</v>
      </c>
      <c r="W128" t="inlineStr">
        <is>
          <t>2006-09-30</t>
        </is>
      </c>
      <c r="X128" t="inlineStr">
        <is>
          <t>2006-09-30</t>
        </is>
      </c>
      <c r="Y128" t="inlineStr">
        <is>
          <t>1989-12-13</t>
        </is>
      </c>
      <c r="Z128" t="inlineStr">
        <is>
          <t>1989-12-13</t>
        </is>
      </c>
      <c r="AA128" t="n">
        <v>70</v>
      </c>
      <c r="AB128" t="n">
        <v>37</v>
      </c>
      <c r="AC128" t="n">
        <v>37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V128">
        <f>HYPERLINK("http://www.worldcat.org/oclc/21166182","WorldCat Record")</f>
        <v/>
      </c>
      <c r="AW128" t="inlineStr">
        <is>
          <t>350131388:eng</t>
        </is>
      </c>
      <c r="AX128" t="inlineStr">
        <is>
          <t>21166182</t>
        </is>
      </c>
      <c r="AY128" t="inlineStr">
        <is>
          <t>991001383339702656</t>
        </is>
      </c>
      <c r="AZ128" t="inlineStr">
        <is>
          <t>991001383339702656</t>
        </is>
      </c>
      <c r="BA128" t="inlineStr">
        <is>
          <t>2262334350002656</t>
        </is>
      </c>
      <c r="BB128" t="inlineStr">
        <is>
          <t>BOOK</t>
        </is>
      </c>
      <c r="BE128" t="inlineStr">
        <is>
          <t>30001001799206</t>
        </is>
      </c>
      <c r="BF128" t="inlineStr">
        <is>
          <t>893560998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QW 154 H4745 1993</t>
        </is>
      </c>
      <c r="E129" t="inlineStr">
        <is>
          <t>0                      QW 0154000H  4745        1993</t>
        </is>
      </c>
      <c r="F129" t="inlineStr">
        <is>
          <t>Helicobacter pylori : biology and clinical practice / editors, C. Stewart Goodwin, Bryan W. Worsley.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Boca Raton, Fla. : CRC Press, c1993.</t>
        </is>
      </c>
      <c r="O129" t="inlineStr">
        <is>
          <t>1993</t>
        </is>
      </c>
      <c r="Q129" t="inlineStr">
        <is>
          <t>eng</t>
        </is>
      </c>
      <c r="R129" t="inlineStr">
        <is>
          <t>flu</t>
        </is>
      </c>
      <c r="T129" t="inlineStr">
        <is>
          <t xml:space="preserve">QW </t>
        </is>
      </c>
      <c r="U129" t="n">
        <v>9</v>
      </c>
      <c r="V129" t="n">
        <v>9</v>
      </c>
      <c r="W129" t="inlineStr">
        <is>
          <t>2005-06-20</t>
        </is>
      </c>
      <c r="X129" t="inlineStr">
        <is>
          <t>2005-06-20</t>
        </is>
      </c>
      <c r="Y129" t="inlineStr">
        <is>
          <t>1994-04-05</t>
        </is>
      </c>
      <c r="Z129" t="inlineStr">
        <is>
          <t>1994-04-05</t>
        </is>
      </c>
      <c r="AA129" t="n">
        <v>100</v>
      </c>
      <c r="AB129" t="n">
        <v>65</v>
      </c>
      <c r="AC129" t="n">
        <v>101</v>
      </c>
      <c r="AD129" t="n">
        <v>1</v>
      </c>
      <c r="AE129" t="n">
        <v>1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V129">
        <f>HYPERLINK("http://www.worldcat.org/oclc/26502681","WorldCat Record")</f>
        <v/>
      </c>
      <c r="AW129" t="inlineStr">
        <is>
          <t>836750723:eng</t>
        </is>
      </c>
      <c r="AX129" t="inlineStr">
        <is>
          <t>26502681</t>
        </is>
      </c>
      <c r="AY129" t="inlineStr">
        <is>
          <t>991000669249702656</t>
        </is>
      </c>
      <c r="AZ129" t="inlineStr">
        <is>
          <t>991000669249702656</t>
        </is>
      </c>
      <c r="BA129" t="inlineStr">
        <is>
          <t>2257063260002656</t>
        </is>
      </c>
      <c r="BB129" t="inlineStr">
        <is>
          <t>BOOK</t>
        </is>
      </c>
      <c r="BD129" t="inlineStr">
        <is>
          <t>9780849364518</t>
        </is>
      </c>
      <c r="BE129" t="inlineStr">
        <is>
          <t>30001002695650</t>
        </is>
      </c>
      <c r="BF129" t="inlineStr">
        <is>
          <t>893464508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QW 154 H4758 1997</t>
        </is>
      </c>
      <c r="E130" t="inlineStr">
        <is>
          <t>0                      QW 0154000H  4758        1997</t>
        </is>
      </c>
      <c r="F130" t="inlineStr">
        <is>
          <t>Helicobacter pylori protocols / edited by Christopher L. Clayton, Harry L.T. Mobley.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N130" t="inlineStr">
        <is>
          <t>Totowa, N.J. : Humana Press, c1997.</t>
        </is>
      </c>
      <c r="O130" t="inlineStr">
        <is>
          <t>1997</t>
        </is>
      </c>
      <c r="Q130" t="inlineStr">
        <is>
          <t>eng</t>
        </is>
      </c>
      <c r="R130" t="inlineStr">
        <is>
          <t>nju</t>
        </is>
      </c>
      <c r="S130" t="inlineStr">
        <is>
          <t>Methods in molecular medicine</t>
        </is>
      </c>
      <c r="T130" t="inlineStr">
        <is>
          <t xml:space="preserve">QW </t>
        </is>
      </c>
      <c r="U130" t="n">
        <v>5</v>
      </c>
      <c r="V130" t="n">
        <v>5</v>
      </c>
      <c r="W130" t="inlineStr">
        <is>
          <t>1997-12-13</t>
        </is>
      </c>
      <c r="X130" t="inlineStr">
        <is>
          <t>1997-12-13</t>
        </is>
      </c>
      <c r="Y130" t="inlineStr">
        <is>
          <t>1997-11-07</t>
        </is>
      </c>
      <c r="Z130" t="inlineStr">
        <is>
          <t>1997-11-07</t>
        </is>
      </c>
      <c r="AA130" t="n">
        <v>131</v>
      </c>
      <c r="AB130" t="n">
        <v>85</v>
      </c>
      <c r="AC130" t="n">
        <v>147</v>
      </c>
      <c r="AD130" t="n">
        <v>1</v>
      </c>
      <c r="AE130" t="n">
        <v>3</v>
      </c>
      <c r="AF130" t="n">
        <v>0</v>
      </c>
      <c r="AG130" t="n">
        <v>3</v>
      </c>
      <c r="AH130" t="n">
        <v>0</v>
      </c>
      <c r="AI130" t="n">
        <v>1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HYPERLINK("http://catalog.hathitrust.org/Record/003168603","HathiTrust Record")</f>
        <v/>
      </c>
      <c r="AU13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V130">
        <f>HYPERLINK("http://www.worldcat.org/oclc/36458245","WorldCat Record")</f>
        <v/>
      </c>
      <c r="AW130" t="inlineStr">
        <is>
          <t>350092392:eng</t>
        </is>
      </c>
      <c r="AX130" t="inlineStr">
        <is>
          <t>36458245</t>
        </is>
      </c>
      <c r="AY130" t="inlineStr">
        <is>
          <t>991001261339702656</t>
        </is>
      </c>
      <c r="AZ130" t="inlineStr">
        <is>
          <t>991001261339702656</t>
        </is>
      </c>
      <c r="BA130" t="inlineStr">
        <is>
          <t>2267004840002656</t>
        </is>
      </c>
      <c r="BB130" t="inlineStr">
        <is>
          <t>BOOK</t>
        </is>
      </c>
      <c r="BD130" t="inlineStr">
        <is>
          <t>9780896033818</t>
        </is>
      </c>
      <c r="BE130" t="inlineStr">
        <is>
          <t>30001003691229</t>
        </is>
      </c>
      <c r="BF130" t="inlineStr">
        <is>
          <t>893651930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QW 160 B624i 1980</t>
        </is>
      </c>
      <c r="E131" t="inlineStr">
        <is>
          <t>0                      QW 0160000B  624i        1980</t>
        </is>
      </c>
      <c r="F131" t="inlineStr">
        <is>
          <t>Introduction to environmental virology / Gabriel Bitton.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Bitton, Gabriel.</t>
        </is>
      </c>
      <c r="N131" t="inlineStr">
        <is>
          <t>New York : Wiley, c1980.</t>
        </is>
      </c>
      <c r="O131" t="inlineStr">
        <is>
          <t>1980</t>
        </is>
      </c>
      <c r="Q131" t="inlineStr">
        <is>
          <t>eng</t>
        </is>
      </c>
      <c r="R131" t="inlineStr">
        <is>
          <t>xxu</t>
        </is>
      </c>
      <c r="S131" t="inlineStr">
        <is>
          <t>Wiley-Interscience publication</t>
        </is>
      </c>
      <c r="T131" t="inlineStr">
        <is>
          <t xml:space="preserve">QW </t>
        </is>
      </c>
      <c r="U131" t="n">
        <v>1</v>
      </c>
      <c r="V131" t="n">
        <v>1</v>
      </c>
      <c r="W131" t="inlineStr">
        <is>
          <t>1999-10-09</t>
        </is>
      </c>
      <c r="X131" t="inlineStr">
        <is>
          <t>1999-10-09</t>
        </is>
      </c>
      <c r="Y131" t="inlineStr">
        <is>
          <t>1988-02-04</t>
        </is>
      </c>
      <c r="Z131" t="inlineStr">
        <is>
          <t>1988-02-04</t>
        </is>
      </c>
      <c r="AA131" t="n">
        <v>389</v>
      </c>
      <c r="AB131" t="n">
        <v>296</v>
      </c>
      <c r="AC131" t="n">
        <v>303</v>
      </c>
      <c r="AD131" t="n">
        <v>2</v>
      </c>
      <c r="AE131" t="n">
        <v>2</v>
      </c>
      <c r="AF131" t="n">
        <v>11</v>
      </c>
      <c r="AG131" t="n">
        <v>11</v>
      </c>
      <c r="AH131" t="n">
        <v>2</v>
      </c>
      <c r="AI131" t="n">
        <v>2</v>
      </c>
      <c r="AJ131" t="n">
        <v>5</v>
      </c>
      <c r="AK131" t="n">
        <v>5</v>
      </c>
      <c r="AL131" t="n">
        <v>7</v>
      </c>
      <c r="AM131" t="n">
        <v>7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HYPERLINK("http://catalog.hathitrust.org/Record/000703995","HathiTrust Record")</f>
        <v/>
      </c>
      <c r="AU13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V131">
        <f>HYPERLINK("http://www.worldcat.org/oclc/6195861","WorldCat Record")</f>
        <v/>
      </c>
      <c r="AW131" t="inlineStr">
        <is>
          <t>21785684:eng</t>
        </is>
      </c>
      <c r="AX131" t="inlineStr">
        <is>
          <t>6195861</t>
        </is>
      </c>
      <c r="AY131" t="inlineStr">
        <is>
          <t>991000996829702656</t>
        </is>
      </c>
      <c r="AZ131" t="inlineStr">
        <is>
          <t>991000996829702656</t>
        </is>
      </c>
      <c r="BA131" t="inlineStr">
        <is>
          <t>2257044010002656</t>
        </is>
      </c>
      <c r="BB131" t="inlineStr">
        <is>
          <t>BOOK</t>
        </is>
      </c>
      <c r="BD131" t="inlineStr">
        <is>
          <t>9780471042471</t>
        </is>
      </c>
      <c r="BE131" t="inlineStr">
        <is>
          <t>30001000228918</t>
        </is>
      </c>
      <c r="BF131" t="inlineStr">
        <is>
          <t>893273583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QW 160 B964v 1959</t>
        </is>
      </c>
      <c r="E132" t="inlineStr">
        <is>
          <t>0                      QW 0160000B  964v        1959</t>
        </is>
      </c>
      <c r="F132" t="inlineStr">
        <is>
          <t>The viruses : biochemical, biological, and biophysical properties / edited by F. M. Burnet [and] W. M. Stanley.</t>
        </is>
      </c>
      <c r="G132" t="inlineStr">
        <is>
          <t>V. 1</t>
        </is>
      </c>
      <c r="H132" t="inlineStr">
        <is>
          <t>Yes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Burnet, F. M. (Frank Macfarlane), Sir, 1899-1985 editor.</t>
        </is>
      </c>
      <c r="N132" t="inlineStr">
        <is>
          <t>New York : Academic Press, 1959.</t>
        </is>
      </c>
      <c r="O132" t="inlineStr">
        <is>
          <t>1959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QW </t>
        </is>
      </c>
      <c r="U132" t="n">
        <v>2</v>
      </c>
      <c r="V132" t="n">
        <v>5</v>
      </c>
      <c r="W132" t="inlineStr">
        <is>
          <t>1989-04-18</t>
        </is>
      </c>
      <c r="X132" t="inlineStr">
        <is>
          <t>2002-02-22</t>
        </is>
      </c>
      <c r="Y132" t="inlineStr">
        <is>
          <t>1988-03-03</t>
        </is>
      </c>
      <c r="Z132" t="inlineStr">
        <is>
          <t>1988-03-03</t>
        </is>
      </c>
      <c r="AA132" t="n">
        <v>664</v>
      </c>
      <c r="AB132" t="n">
        <v>551</v>
      </c>
      <c r="AC132" t="n">
        <v>582</v>
      </c>
      <c r="AD132" t="n">
        <v>3</v>
      </c>
      <c r="AE132" t="n">
        <v>3</v>
      </c>
      <c r="AF132" t="n">
        <v>20</v>
      </c>
      <c r="AG132" t="n">
        <v>23</v>
      </c>
      <c r="AH132" t="n">
        <v>8</v>
      </c>
      <c r="AI132" t="n">
        <v>10</v>
      </c>
      <c r="AJ132" t="n">
        <v>4</v>
      </c>
      <c r="AK132" t="n">
        <v>6</v>
      </c>
      <c r="AL132" t="n">
        <v>10</v>
      </c>
      <c r="AM132" t="n">
        <v>11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T132">
        <f>HYPERLINK("http://catalog.hathitrust.org/Record/001556722","HathiTrust Record")</f>
        <v/>
      </c>
      <c r="AU13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2">
        <f>HYPERLINK("http://www.worldcat.org/oclc/326764","WorldCat Record")</f>
        <v/>
      </c>
      <c r="AW132" t="inlineStr">
        <is>
          <t>804680507:eng</t>
        </is>
      </c>
      <c r="AX132" t="inlineStr">
        <is>
          <t>326764</t>
        </is>
      </c>
      <c r="AY132" t="inlineStr">
        <is>
          <t>991000996869702656</t>
        </is>
      </c>
      <c r="AZ132" t="inlineStr">
        <is>
          <t>991000996869702656</t>
        </is>
      </c>
      <c r="BA132" t="inlineStr">
        <is>
          <t>2272045450002656</t>
        </is>
      </c>
      <c r="BB132" t="inlineStr">
        <is>
          <t>BOOK</t>
        </is>
      </c>
      <c r="BE132" t="inlineStr">
        <is>
          <t>30001000228942</t>
        </is>
      </c>
      <c r="BF132" t="inlineStr">
        <is>
          <t>893736128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QW 160 B964v 1959</t>
        </is>
      </c>
      <c r="E133" t="inlineStr">
        <is>
          <t>0                      QW 0160000B  964v        1959</t>
        </is>
      </c>
      <c r="F133" t="inlineStr">
        <is>
          <t>The viruses : biochemical, biological, and biophysical properties / edited by F. M. Burnet [and] W. M. Stanley.</t>
        </is>
      </c>
      <c r="G133" t="inlineStr">
        <is>
          <t>V. 3</t>
        </is>
      </c>
      <c r="H133" t="inlineStr">
        <is>
          <t>Yes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Burnet, F. M. (Frank Macfarlane), Sir, 1899-1985 editor.</t>
        </is>
      </c>
      <c r="N133" t="inlineStr">
        <is>
          <t>New York : Academic Press, 1959.</t>
        </is>
      </c>
      <c r="O133" t="inlineStr">
        <is>
          <t>1959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QW </t>
        </is>
      </c>
      <c r="U133" t="n">
        <v>2</v>
      </c>
      <c r="V133" t="n">
        <v>5</v>
      </c>
      <c r="X133" t="inlineStr">
        <is>
          <t>2002-02-22</t>
        </is>
      </c>
      <c r="Y133" t="inlineStr">
        <is>
          <t>1988-03-03</t>
        </is>
      </c>
      <c r="Z133" t="inlineStr">
        <is>
          <t>1988-03-03</t>
        </is>
      </c>
      <c r="AA133" t="n">
        <v>664</v>
      </c>
      <c r="AB133" t="n">
        <v>551</v>
      </c>
      <c r="AC133" t="n">
        <v>582</v>
      </c>
      <c r="AD133" t="n">
        <v>3</v>
      </c>
      <c r="AE133" t="n">
        <v>3</v>
      </c>
      <c r="AF133" t="n">
        <v>20</v>
      </c>
      <c r="AG133" t="n">
        <v>23</v>
      </c>
      <c r="AH133" t="n">
        <v>8</v>
      </c>
      <c r="AI133" t="n">
        <v>10</v>
      </c>
      <c r="AJ133" t="n">
        <v>4</v>
      </c>
      <c r="AK133" t="n">
        <v>6</v>
      </c>
      <c r="AL133" t="n">
        <v>10</v>
      </c>
      <c r="AM133" t="n">
        <v>11</v>
      </c>
      <c r="AN133" t="n">
        <v>2</v>
      </c>
      <c r="AO133" t="n">
        <v>2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T133">
        <f>HYPERLINK("http://catalog.hathitrust.org/Record/001556722","HathiTrust Record")</f>
        <v/>
      </c>
      <c r="AU13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3">
        <f>HYPERLINK("http://www.worldcat.org/oclc/326764","WorldCat Record")</f>
        <v/>
      </c>
      <c r="AW133" t="inlineStr">
        <is>
          <t>804680507:eng</t>
        </is>
      </c>
      <c r="AX133" t="inlineStr">
        <is>
          <t>326764</t>
        </is>
      </c>
      <c r="AY133" t="inlineStr">
        <is>
          <t>991000996869702656</t>
        </is>
      </c>
      <c r="AZ133" t="inlineStr">
        <is>
          <t>991000996869702656</t>
        </is>
      </c>
      <c r="BA133" t="inlineStr">
        <is>
          <t>2272045450002656</t>
        </is>
      </c>
      <c r="BB133" t="inlineStr">
        <is>
          <t>BOOK</t>
        </is>
      </c>
      <c r="BE133" t="inlineStr">
        <is>
          <t>30001000228934</t>
        </is>
      </c>
      <c r="BF133" t="inlineStr">
        <is>
          <t>893743594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QW 160 B964v 1959</t>
        </is>
      </c>
      <c r="E134" t="inlineStr">
        <is>
          <t>0                      QW 0160000B  964v        1959</t>
        </is>
      </c>
      <c r="F134" t="inlineStr">
        <is>
          <t>The viruses : biochemical, biological, and biophysical properties / edited by F. M. Burnet [and] W. M. Stanley.</t>
        </is>
      </c>
      <c r="G134" t="inlineStr">
        <is>
          <t>V. 2</t>
        </is>
      </c>
      <c r="H134" t="inlineStr">
        <is>
          <t>Yes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Burnet, F. M. (Frank Macfarlane), Sir, 1899-1985 editor.</t>
        </is>
      </c>
      <c r="N134" t="inlineStr">
        <is>
          <t>New York : Academic Press, 1959.</t>
        </is>
      </c>
      <c r="O134" t="inlineStr">
        <is>
          <t>1959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QW </t>
        </is>
      </c>
      <c r="U134" t="n">
        <v>1</v>
      </c>
      <c r="V134" t="n">
        <v>5</v>
      </c>
      <c r="W134" t="inlineStr">
        <is>
          <t>2002-02-22</t>
        </is>
      </c>
      <c r="X134" t="inlineStr">
        <is>
          <t>2002-02-22</t>
        </is>
      </c>
      <c r="Y134" t="inlineStr">
        <is>
          <t>1988-03-03</t>
        </is>
      </c>
      <c r="Z134" t="inlineStr">
        <is>
          <t>1988-03-03</t>
        </is>
      </c>
      <c r="AA134" t="n">
        <v>664</v>
      </c>
      <c r="AB134" t="n">
        <v>551</v>
      </c>
      <c r="AC134" t="n">
        <v>582</v>
      </c>
      <c r="AD134" t="n">
        <v>3</v>
      </c>
      <c r="AE134" t="n">
        <v>3</v>
      </c>
      <c r="AF134" t="n">
        <v>20</v>
      </c>
      <c r="AG134" t="n">
        <v>23</v>
      </c>
      <c r="AH134" t="n">
        <v>8</v>
      </c>
      <c r="AI134" t="n">
        <v>10</v>
      </c>
      <c r="AJ134" t="n">
        <v>4</v>
      </c>
      <c r="AK134" t="n">
        <v>6</v>
      </c>
      <c r="AL134" t="n">
        <v>10</v>
      </c>
      <c r="AM134" t="n">
        <v>11</v>
      </c>
      <c r="AN134" t="n">
        <v>2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T134">
        <f>HYPERLINK("http://catalog.hathitrust.org/Record/001556722","HathiTrust Record")</f>
        <v/>
      </c>
      <c r="AU13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4">
        <f>HYPERLINK("http://www.worldcat.org/oclc/326764","WorldCat Record")</f>
        <v/>
      </c>
      <c r="AW134" t="inlineStr">
        <is>
          <t>804680507:eng</t>
        </is>
      </c>
      <c r="AX134" t="inlineStr">
        <is>
          <t>326764</t>
        </is>
      </c>
      <c r="AY134" t="inlineStr">
        <is>
          <t>991000996869702656</t>
        </is>
      </c>
      <c r="AZ134" t="inlineStr">
        <is>
          <t>991000996869702656</t>
        </is>
      </c>
      <c r="BA134" t="inlineStr">
        <is>
          <t>2272045450002656</t>
        </is>
      </c>
      <c r="BB134" t="inlineStr">
        <is>
          <t>BOOK</t>
        </is>
      </c>
      <c r="BE134" t="inlineStr">
        <is>
          <t>30001000228926</t>
        </is>
      </c>
      <c r="BF134" t="inlineStr">
        <is>
          <t>893740659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QW 160 D542b 1926</t>
        </is>
      </c>
      <c r="E135" t="inlineStr">
        <is>
          <t>0                      QW 0160000D  542b        1926</t>
        </is>
      </c>
      <c r="F135" t="inlineStr">
        <is>
          <t>The bacteriophage and its behavior / by F. d'Herelle.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D'Herelle, Félix.</t>
        </is>
      </c>
      <c r="N135" t="inlineStr">
        <is>
          <t>Baltimore : Williams &amp; Wilkins, c1926.</t>
        </is>
      </c>
      <c r="O135" t="inlineStr">
        <is>
          <t>1926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QW </t>
        </is>
      </c>
      <c r="U135" t="n">
        <v>1</v>
      </c>
      <c r="V135" t="n">
        <v>1</v>
      </c>
      <c r="W135" t="inlineStr">
        <is>
          <t>2002-02-22</t>
        </is>
      </c>
      <c r="X135" t="inlineStr">
        <is>
          <t>2002-02-22</t>
        </is>
      </c>
      <c r="Y135" t="inlineStr">
        <is>
          <t>1988-02-04</t>
        </is>
      </c>
      <c r="Z135" t="inlineStr">
        <is>
          <t>1988-02-04</t>
        </is>
      </c>
      <c r="AA135" t="n">
        <v>187</v>
      </c>
      <c r="AB135" t="n">
        <v>165</v>
      </c>
      <c r="AC135" t="n">
        <v>190</v>
      </c>
      <c r="AD135" t="n">
        <v>2</v>
      </c>
      <c r="AE135" t="n">
        <v>2</v>
      </c>
      <c r="AF135" t="n">
        <v>5</v>
      </c>
      <c r="AG135" t="n">
        <v>5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HYPERLINK("http://catalog.hathitrust.org/Record/009074174","HathiTrust Record")</f>
        <v/>
      </c>
      <c r="AU13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V135">
        <f>HYPERLINK("http://www.worldcat.org/oclc/2394374","WorldCat Record")</f>
        <v/>
      </c>
      <c r="AW135" t="inlineStr">
        <is>
          <t>194486352:eng</t>
        </is>
      </c>
      <c r="AX135" t="inlineStr">
        <is>
          <t>2394374</t>
        </is>
      </c>
      <c r="AY135" t="inlineStr">
        <is>
          <t>991000997149702656</t>
        </is>
      </c>
      <c r="AZ135" t="inlineStr">
        <is>
          <t>991000997149702656</t>
        </is>
      </c>
      <c r="BA135" t="inlineStr">
        <is>
          <t>2271827960002656</t>
        </is>
      </c>
      <c r="BB135" t="inlineStr">
        <is>
          <t>BOOK</t>
        </is>
      </c>
      <c r="BE135" t="inlineStr">
        <is>
          <t>30001000229015</t>
        </is>
      </c>
      <c r="BF135" t="inlineStr">
        <is>
          <t>893727163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QW 160 D879v 1988</t>
        </is>
      </c>
      <c r="E136" t="inlineStr">
        <is>
          <t>0                      QW 0160000D  879v        1988</t>
        </is>
      </c>
      <c r="F136" t="inlineStr">
        <is>
          <t>Virology / Renato Dulbecco, Harold S. Ginsberg.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Dulbecco, Renato, 1914-2012.</t>
        </is>
      </c>
      <c r="N136" t="inlineStr">
        <is>
          <t>Philadelphia : Lippincott, c1988.</t>
        </is>
      </c>
      <c r="O136" t="inlineStr">
        <is>
          <t>1988</t>
        </is>
      </c>
      <c r="P136" t="inlineStr">
        <is>
          <t>2nd ed.</t>
        </is>
      </c>
      <c r="Q136" t="inlineStr">
        <is>
          <t>eng</t>
        </is>
      </c>
      <c r="R136" t="inlineStr">
        <is>
          <t>xxu</t>
        </is>
      </c>
      <c r="T136" t="inlineStr">
        <is>
          <t xml:space="preserve">QW </t>
        </is>
      </c>
      <c r="U136" t="n">
        <v>12</v>
      </c>
      <c r="V136" t="n">
        <v>12</v>
      </c>
      <c r="W136" t="inlineStr">
        <is>
          <t>2007-03-22</t>
        </is>
      </c>
      <c r="X136" t="inlineStr">
        <is>
          <t>2007-03-22</t>
        </is>
      </c>
      <c r="Y136" t="inlineStr">
        <is>
          <t>1989-01-07</t>
        </is>
      </c>
      <c r="Z136" t="inlineStr">
        <is>
          <t>1989-01-07</t>
        </is>
      </c>
      <c r="AA136" t="n">
        <v>178</v>
      </c>
      <c r="AB136" t="n">
        <v>109</v>
      </c>
      <c r="AC136" t="n">
        <v>183</v>
      </c>
      <c r="AD136" t="n">
        <v>1</v>
      </c>
      <c r="AE136" t="n">
        <v>2</v>
      </c>
      <c r="AF136" t="n">
        <v>2</v>
      </c>
      <c r="AG136" t="n">
        <v>8</v>
      </c>
      <c r="AH136" t="n">
        <v>0</v>
      </c>
      <c r="AI136" t="n">
        <v>2</v>
      </c>
      <c r="AJ136" t="n">
        <v>1</v>
      </c>
      <c r="AK136" t="n">
        <v>1</v>
      </c>
      <c r="AL136" t="n">
        <v>2</v>
      </c>
      <c r="AM136" t="n">
        <v>5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V136">
        <f>HYPERLINK("http://www.worldcat.org/oclc/16470919","WorldCat Record")</f>
        <v/>
      </c>
      <c r="AW136" t="inlineStr">
        <is>
          <t>12295771:eng</t>
        </is>
      </c>
      <c r="AX136" t="inlineStr">
        <is>
          <t>16470919</t>
        </is>
      </c>
      <c r="AY136" t="inlineStr">
        <is>
          <t>991001107539702656</t>
        </is>
      </c>
      <c r="AZ136" t="inlineStr">
        <is>
          <t>991001107539702656</t>
        </is>
      </c>
      <c r="BA136" t="inlineStr">
        <is>
          <t>2263521050002656</t>
        </is>
      </c>
      <c r="BB136" t="inlineStr">
        <is>
          <t>BOOK</t>
        </is>
      </c>
      <c r="BD136" t="inlineStr">
        <is>
          <t>9780397509058</t>
        </is>
      </c>
      <c r="BE136" t="inlineStr">
        <is>
          <t>30001001611419</t>
        </is>
      </c>
      <c r="BF136" t="inlineStr">
        <is>
          <t>893268084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QW 160 F293b 1967</t>
        </is>
      </c>
      <c r="E137" t="inlineStr">
        <is>
          <t>0                      QW 0160000F  293b        1967</t>
        </is>
      </c>
      <c r="F137" t="inlineStr">
        <is>
          <t>The biochemistry of virus replication : Symposium organizer: A. P. Nygaard. Edited by S. G. Laland and L. O. Frøholm.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Symposium on the Biochemistry of Virus Replication (1967 : Oslo, Norway)</t>
        </is>
      </c>
      <c r="N137" t="inlineStr">
        <is>
          <t>Olso : Universitetsforlaget; London, New York, Academic Press, [c1968]</t>
        </is>
      </c>
      <c r="O137" t="inlineStr">
        <is>
          <t>1968</t>
        </is>
      </c>
      <c r="Q137" t="inlineStr">
        <is>
          <t>eng</t>
        </is>
      </c>
      <c r="R137" t="inlineStr">
        <is>
          <t xml:space="preserve">xx </t>
        </is>
      </c>
      <c r="S137" t="inlineStr">
        <is>
          <t>Proceedings of the meeting of the Federation of European Biochemical Societies ; [v. 10]</t>
        </is>
      </c>
      <c r="T137" t="inlineStr">
        <is>
          <t xml:space="preserve">QW </t>
        </is>
      </c>
      <c r="U137" t="n">
        <v>2</v>
      </c>
      <c r="V137" t="n">
        <v>2</v>
      </c>
      <c r="W137" t="inlineStr">
        <is>
          <t>1999-10-12</t>
        </is>
      </c>
      <c r="X137" t="inlineStr">
        <is>
          <t>1999-10-12</t>
        </is>
      </c>
      <c r="Y137" t="inlineStr">
        <is>
          <t>1988-03-03</t>
        </is>
      </c>
      <c r="Z137" t="inlineStr">
        <is>
          <t>1988-03-03</t>
        </is>
      </c>
      <c r="AA137" t="n">
        <v>24</v>
      </c>
      <c r="AB137" t="n">
        <v>13</v>
      </c>
      <c r="AC137" t="n">
        <v>256</v>
      </c>
      <c r="AD137" t="n">
        <v>1</v>
      </c>
      <c r="AE137" t="n">
        <v>1</v>
      </c>
      <c r="AF137" t="n">
        <v>0</v>
      </c>
      <c r="AG137" t="n">
        <v>8</v>
      </c>
      <c r="AH137" t="n">
        <v>0</v>
      </c>
      <c r="AI137" t="n">
        <v>1</v>
      </c>
      <c r="AJ137" t="n">
        <v>0</v>
      </c>
      <c r="AK137" t="n">
        <v>3</v>
      </c>
      <c r="AL137" t="n">
        <v>0</v>
      </c>
      <c r="AM137" t="n">
        <v>6</v>
      </c>
      <c r="AN137" t="n">
        <v>0</v>
      </c>
      <c r="AO137" t="n">
        <v>0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V137">
        <f>HYPERLINK("http://www.worldcat.org/oclc/14489914","WorldCat Record")</f>
        <v/>
      </c>
      <c r="AW137" t="inlineStr">
        <is>
          <t>10278967604:eng</t>
        </is>
      </c>
      <c r="AX137" t="inlineStr">
        <is>
          <t>14489914</t>
        </is>
      </c>
      <c r="AY137" t="inlineStr">
        <is>
          <t>991000997179702656</t>
        </is>
      </c>
      <c r="AZ137" t="inlineStr">
        <is>
          <t>991000997179702656</t>
        </is>
      </c>
      <c r="BA137" t="inlineStr">
        <is>
          <t>2265454860002656</t>
        </is>
      </c>
      <c r="BB137" t="inlineStr">
        <is>
          <t>BOOK</t>
        </is>
      </c>
      <c r="BE137" t="inlineStr">
        <is>
          <t>30001000229023</t>
        </is>
      </c>
      <c r="BF137" t="inlineStr">
        <is>
          <t>893816023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QW 160 F463 1996</t>
        </is>
      </c>
      <c r="E138" t="inlineStr">
        <is>
          <t>0                      QW 0160000F  463         1996</t>
        </is>
      </c>
      <c r="F138" t="inlineStr">
        <is>
          <t>Fields virology / editors-in-chief, Bernard N. Fields, David M. Knipe, Peter M. Howley ; associate editors, Robert M. Chanock ... [ et al.].</t>
        </is>
      </c>
      <c r="G138" t="inlineStr">
        <is>
          <t>V. 2</t>
        </is>
      </c>
      <c r="H138" t="inlineStr">
        <is>
          <t>Yes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Philadelphia : Lippincott-Raven Publishers, c1996.</t>
        </is>
      </c>
      <c r="O138" t="inlineStr">
        <is>
          <t>1996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QW </t>
        </is>
      </c>
      <c r="U138" t="n">
        <v>16</v>
      </c>
      <c r="V138" t="n">
        <v>43</v>
      </c>
      <c r="W138" t="inlineStr">
        <is>
          <t>2003-11-06</t>
        </is>
      </c>
      <c r="X138" t="inlineStr">
        <is>
          <t>2004-06-14</t>
        </is>
      </c>
      <c r="Y138" t="inlineStr">
        <is>
          <t>1998-02-16</t>
        </is>
      </c>
      <c r="Z138" t="inlineStr">
        <is>
          <t>1998-02-16</t>
        </is>
      </c>
      <c r="AA138" t="n">
        <v>367</v>
      </c>
      <c r="AB138" t="n">
        <v>247</v>
      </c>
      <c r="AC138" t="n">
        <v>250</v>
      </c>
      <c r="AD138" t="n">
        <v>3</v>
      </c>
      <c r="AE138" t="n">
        <v>3</v>
      </c>
      <c r="AF138" t="n">
        <v>11</v>
      </c>
      <c r="AG138" t="n">
        <v>11</v>
      </c>
      <c r="AH138" t="n">
        <v>4</v>
      </c>
      <c r="AI138" t="n">
        <v>4</v>
      </c>
      <c r="AJ138" t="n">
        <v>2</v>
      </c>
      <c r="AK138" t="n">
        <v>2</v>
      </c>
      <c r="AL138" t="n">
        <v>5</v>
      </c>
      <c r="AM138" t="n">
        <v>5</v>
      </c>
      <c r="AN138" t="n">
        <v>2</v>
      </c>
      <c r="AO138" t="n">
        <v>2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HYPERLINK("http://catalog.hathitrust.org/Record/004572384","HathiTrust Record")</f>
        <v/>
      </c>
      <c r="AU13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8">
        <f>HYPERLINK("http://www.worldcat.org/oclc/32512536","WorldCat Record")</f>
        <v/>
      </c>
      <c r="AW138" t="inlineStr">
        <is>
          <t>10567279869:eng</t>
        </is>
      </c>
      <c r="AX138" t="inlineStr">
        <is>
          <t>32512536</t>
        </is>
      </c>
      <c r="AY138" t="inlineStr">
        <is>
          <t>991001261359702656</t>
        </is>
      </c>
      <c r="AZ138" t="inlineStr">
        <is>
          <t>991001261359702656</t>
        </is>
      </c>
      <c r="BA138" t="inlineStr">
        <is>
          <t>2255042240002656</t>
        </is>
      </c>
      <c r="BB138" t="inlineStr">
        <is>
          <t>BOOK</t>
        </is>
      </c>
      <c r="BD138" t="inlineStr">
        <is>
          <t>9780781702539</t>
        </is>
      </c>
      <c r="BE138" t="inlineStr">
        <is>
          <t>30001003691302</t>
        </is>
      </c>
      <c r="BF138" t="inlineStr">
        <is>
          <t>893638155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QW 160 F463 1996</t>
        </is>
      </c>
      <c r="E139" t="inlineStr">
        <is>
          <t>0                      QW 0160000F  463         1996</t>
        </is>
      </c>
      <c r="F139" t="inlineStr">
        <is>
          <t>Fields virology / editors-in-chief, Bernard N. Fields, David M. Knipe, Peter M. Howley ; associate editors, Robert M. Chanock ... [ et al.].</t>
        </is>
      </c>
      <c r="G139" t="inlineStr">
        <is>
          <t>V. 1</t>
        </is>
      </c>
      <c r="H139" t="inlineStr">
        <is>
          <t>Yes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Lippincott-Raven Publishers, c1996.</t>
        </is>
      </c>
      <c r="O139" t="inlineStr">
        <is>
          <t>1996</t>
        </is>
      </c>
      <c r="P139" t="inlineStr">
        <is>
          <t>3rd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QW </t>
        </is>
      </c>
      <c r="U139" t="n">
        <v>27</v>
      </c>
      <c r="V139" t="n">
        <v>43</v>
      </c>
      <c r="W139" t="inlineStr">
        <is>
          <t>2004-06-14</t>
        </is>
      </c>
      <c r="X139" t="inlineStr">
        <is>
          <t>2004-06-14</t>
        </is>
      </c>
      <c r="Y139" t="inlineStr">
        <is>
          <t>1998-02-16</t>
        </is>
      </c>
      <c r="Z139" t="inlineStr">
        <is>
          <t>1998-02-16</t>
        </is>
      </c>
      <c r="AA139" t="n">
        <v>367</v>
      </c>
      <c r="AB139" t="n">
        <v>247</v>
      </c>
      <c r="AC139" t="n">
        <v>250</v>
      </c>
      <c r="AD139" t="n">
        <v>3</v>
      </c>
      <c r="AE139" t="n">
        <v>3</v>
      </c>
      <c r="AF139" t="n">
        <v>11</v>
      </c>
      <c r="AG139" t="n">
        <v>11</v>
      </c>
      <c r="AH139" t="n">
        <v>4</v>
      </c>
      <c r="AI139" t="n">
        <v>4</v>
      </c>
      <c r="AJ139" t="n">
        <v>2</v>
      </c>
      <c r="AK139" t="n">
        <v>2</v>
      </c>
      <c r="AL139" t="n">
        <v>5</v>
      </c>
      <c r="AM139" t="n">
        <v>5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HYPERLINK("http://catalog.hathitrust.org/Record/004572384","HathiTrust Record")</f>
        <v/>
      </c>
      <c r="AU13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9">
        <f>HYPERLINK("http://www.worldcat.org/oclc/32512536","WorldCat Record")</f>
        <v/>
      </c>
      <c r="AW139" t="inlineStr">
        <is>
          <t>10567279869:eng</t>
        </is>
      </c>
      <c r="AX139" t="inlineStr">
        <is>
          <t>32512536</t>
        </is>
      </c>
      <c r="AY139" t="inlineStr">
        <is>
          <t>991001261359702656</t>
        </is>
      </c>
      <c r="AZ139" t="inlineStr">
        <is>
          <t>991001261359702656</t>
        </is>
      </c>
      <c r="BA139" t="inlineStr">
        <is>
          <t>2255042240002656</t>
        </is>
      </c>
      <c r="BB139" t="inlineStr">
        <is>
          <t>BOOK</t>
        </is>
      </c>
      <c r="BD139" t="inlineStr">
        <is>
          <t>9780781702539</t>
        </is>
      </c>
      <c r="BE139" t="inlineStr">
        <is>
          <t>30001003691294</t>
        </is>
      </c>
      <c r="BF139" t="inlineStr">
        <is>
          <t>893649022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QW160 F463 2001 V.1</t>
        </is>
      </c>
      <c r="E140" t="inlineStr">
        <is>
          <t>0                      QW 0160000F  463         2001                                        V.1</t>
        </is>
      </c>
      <c r="F140" t="inlineStr">
        <is>
          <t>Fields' virology / editors-in-chief, David M. Knipe, Peter M. Howley ; associate editors, Diane E. Griffin ... [et al.].</t>
        </is>
      </c>
      <c r="G140" t="inlineStr">
        <is>
          <t>V.2</t>
        </is>
      </c>
      <c r="H140" t="inlineStr">
        <is>
          <t>Yes</t>
        </is>
      </c>
      <c r="I140" t="inlineStr">
        <is>
          <t>1</t>
        </is>
      </c>
      <c r="J140" t="inlineStr">
        <is>
          <t>No</t>
        </is>
      </c>
      <c r="K140" t="inlineStr">
        <is>
          <t>Yes</t>
        </is>
      </c>
      <c r="L140" t="inlineStr">
        <is>
          <t>0</t>
        </is>
      </c>
      <c r="N140" t="inlineStr">
        <is>
          <t>Philadelphia : Lippincott Williams &amp; Wilkins, c2001.</t>
        </is>
      </c>
      <c r="O140" t="inlineStr">
        <is>
          <t>2001</t>
        </is>
      </c>
      <c r="P140" t="inlineStr">
        <is>
          <t>4th ed.</t>
        </is>
      </c>
      <c r="Q140" t="inlineStr">
        <is>
          <t>eng</t>
        </is>
      </c>
      <c r="R140" t="inlineStr">
        <is>
          <t>pau</t>
        </is>
      </c>
      <c r="T140" t="inlineStr">
        <is>
          <t xml:space="preserve">QW </t>
        </is>
      </c>
      <c r="U140" t="n">
        <v>2</v>
      </c>
      <c r="V140" t="n">
        <v>3</v>
      </c>
      <c r="W140" t="inlineStr">
        <is>
          <t>2006-10-29</t>
        </is>
      </c>
      <c r="X140" t="inlineStr">
        <is>
          <t>2006-10-29</t>
        </is>
      </c>
      <c r="Y140" t="inlineStr">
        <is>
          <t>2002-12-12</t>
        </is>
      </c>
      <c r="Z140" t="inlineStr">
        <is>
          <t>2002-12-12</t>
        </is>
      </c>
      <c r="AA140" t="n">
        <v>325</v>
      </c>
      <c r="AB140" t="n">
        <v>241</v>
      </c>
      <c r="AC140" t="n">
        <v>524</v>
      </c>
      <c r="AD140" t="n">
        <v>1</v>
      </c>
      <c r="AE140" t="n">
        <v>4</v>
      </c>
      <c r="AF140" t="n">
        <v>5</v>
      </c>
      <c r="AG140" t="n">
        <v>18</v>
      </c>
      <c r="AH140" t="n">
        <v>0</v>
      </c>
      <c r="AI140" t="n">
        <v>5</v>
      </c>
      <c r="AJ140" t="n">
        <v>4</v>
      </c>
      <c r="AK140" t="n">
        <v>7</v>
      </c>
      <c r="AL140" t="n">
        <v>2</v>
      </c>
      <c r="AM140" t="n">
        <v>10</v>
      </c>
      <c r="AN140" t="n">
        <v>0</v>
      </c>
      <c r="AO140" t="n">
        <v>2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0">
        <f>HYPERLINK("http://www.worldcat.org/oclc/45500371","WorldCat Record")</f>
        <v/>
      </c>
      <c r="AW140" t="inlineStr">
        <is>
          <t>10278504861:eng</t>
        </is>
      </c>
      <c r="AX140" t="inlineStr">
        <is>
          <t>45500371</t>
        </is>
      </c>
      <c r="AY140" t="inlineStr">
        <is>
          <t>991000333339702656</t>
        </is>
      </c>
      <c r="AZ140" t="inlineStr">
        <is>
          <t>991000333339702656</t>
        </is>
      </c>
      <c r="BA140" t="inlineStr">
        <is>
          <t>2272697530002656</t>
        </is>
      </c>
      <c r="BB140" t="inlineStr">
        <is>
          <t>BOOK</t>
        </is>
      </c>
      <c r="BD140" t="inlineStr">
        <is>
          <t>9780781718325</t>
        </is>
      </c>
      <c r="BE140" t="inlineStr">
        <is>
          <t>30001004500734</t>
        </is>
      </c>
      <c r="BF140" t="inlineStr">
        <is>
          <t>893537074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QW160 F463 2001 V.1</t>
        </is>
      </c>
      <c r="E141" t="inlineStr">
        <is>
          <t>0                      QW 0160000F  463         2001                                        V.1</t>
        </is>
      </c>
      <c r="F141" t="inlineStr">
        <is>
          <t>Fields' virology / editors-in-chief, David M. Knipe, Peter M. Howley ; associate editors, Diane E. Griffin ... [et al.].</t>
        </is>
      </c>
      <c r="G141" t="inlineStr">
        <is>
          <t>V.1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N141" t="inlineStr">
        <is>
          <t>Philadelphia : Lippincott Williams &amp; Wilkins, c2001.</t>
        </is>
      </c>
      <c r="O141" t="inlineStr">
        <is>
          <t>2001</t>
        </is>
      </c>
      <c r="P141" t="inlineStr">
        <is>
          <t>4th ed.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QW </t>
        </is>
      </c>
      <c r="U141" t="n">
        <v>1</v>
      </c>
      <c r="V141" t="n">
        <v>3</v>
      </c>
      <c r="X141" t="inlineStr">
        <is>
          <t>2006-10-29</t>
        </is>
      </c>
      <c r="Y141" t="inlineStr">
        <is>
          <t>2002-12-12</t>
        </is>
      </c>
      <c r="Z141" t="inlineStr">
        <is>
          <t>2002-12-12</t>
        </is>
      </c>
      <c r="AA141" t="n">
        <v>325</v>
      </c>
      <c r="AB141" t="n">
        <v>241</v>
      </c>
      <c r="AC141" t="n">
        <v>524</v>
      </c>
      <c r="AD141" t="n">
        <v>1</v>
      </c>
      <c r="AE141" t="n">
        <v>4</v>
      </c>
      <c r="AF141" t="n">
        <v>5</v>
      </c>
      <c r="AG141" t="n">
        <v>18</v>
      </c>
      <c r="AH141" t="n">
        <v>0</v>
      </c>
      <c r="AI141" t="n">
        <v>5</v>
      </c>
      <c r="AJ141" t="n">
        <v>4</v>
      </c>
      <c r="AK141" t="n">
        <v>7</v>
      </c>
      <c r="AL141" t="n">
        <v>2</v>
      </c>
      <c r="AM141" t="n">
        <v>10</v>
      </c>
      <c r="AN141" t="n">
        <v>0</v>
      </c>
      <c r="AO141" t="n">
        <v>2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1">
        <f>HYPERLINK("http://www.worldcat.org/oclc/45500371","WorldCat Record")</f>
        <v/>
      </c>
      <c r="AW141" t="inlineStr">
        <is>
          <t>10278504861:eng</t>
        </is>
      </c>
      <c r="AX141" t="inlineStr">
        <is>
          <t>45500371</t>
        </is>
      </c>
      <c r="AY141" t="inlineStr">
        <is>
          <t>991000333339702656</t>
        </is>
      </c>
      <c r="AZ141" t="inlineStr">
        <is>
          <t>991000333339702656</t>
        </is>
      </c>
      <c r="BA141" t="inlineStr">
        <is>
          <t>2272697530002656</t>
        </is>
      </c>
      <c r="BB141" t="inlineStr">
        <is>
          <t>BOOK</t>
        </is>
      </c>
      <c r="BD141" t="inlineStr">
        <is>
          <t>9780781718325</t>
        </is>
      </c>
      <c r="BE141" t="inlineStr">
        <is>
          <t>30001004500726</t>
        </is>
      </c>
      <c r="BF141" t="inlineStr">
        <is>
          <t>893542263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QW 160 F799v 1988</t>
        </is>
      </c>
      <c r="E142" t="inlineStr">
        <is>
          <t>0                      QW 0160000F  799v        1988</t>
        </is>
      </c>
      <c r="F142" t="inlineStr">
        <is>
          <t>Virology / Heinz Fraenkel-Conrat, Paul C. Kimball, Jay A. Levy.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Fraenkel-Conrat, Heinz, 1910-1999.</t>
        </is>
      </c>
      <c r="N142" t="inlineStr">
        <is>
          <t>Englewood Cliffs, N.J. : Prentice-Hall, c1988.</t>
        </is>
      </c>
      <c r="O142" t="inlineStr">
        <is>
          <t>1988</t>
        </is>
      </c>
      <c r="P142" t="inlineStr">
        <is>
          <t>2nd ed.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QW </t>
        </is>
      </c>
      <c r="U142" t="n">
        <v>15</v>
      </c>
      <c r="V142" t="n">
        <v>15</v>
      </c>
      <c r="W142" t="inlineStr">
        <is>
          <t>1997-10-11</t>
        </is>
      </c>
      <c r="X142" t="inlineStr">
        <is>
          <t>1997-10-11</t>
        </is>
      </c>
      <c r="Y142" t="inlineStr">
        <is>
          <t>1988-08-04</t>
        </is>
      </c>
      <c r="Z142" t="inlineStr">
        <is>
          <t>1988-08-04</t>
        </is>
      </c>
      <c r="AA142" t="n">
        <v>200</v>
      </c>
      <c r="AB142" t="n">
        <v>135</v>
      </c>
      <c r="AC142" t="n">
        <v>385</v>
      </c>
      <c r="AD142" t="n">
        <v>1</v>
      </c>
      <c r="AE142" t="n">
        <v>1</v>
      </c>
      <c r="AF142" t="n">
        <v>1</v>
      </c>
      <c r="AG142" t="n">
        <v>13</v>
      </c>
      <c r="AH142" t="n">
        <v>0</v>
      </c>
      <c r="AI142" t="n">
        <v>4</v>
      </c>
      <c r="AJ142" t="n">
        <v>1</v>
      </c>
      <c r="AK142" t="n">
        <v>3</v>
      </c>
      <c r="AL142" t="n">
        <v>1</v>
      </c>
      <c r="AM142" t="n">
        <v>10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V142">
        <f>HYPERLINK("http://www.worldcat.org/oclc/17200063","WorldCat Record")</f>
        <v/>
      </c>
      <c r="AW142" t="inlineStr">
        <is>
          <t>15372982:eng</t>
        </is>
      </c>
      <c r="AX142" t="inlineStr">
        <is>
          <t>17200063</t>
        </is>
      </c>
      <c r="AY142" t="inlineStr">
        <is>
          <t>991001420389702656</t>
        </is>
      </c>
      <c r="AZ142" t="inlineStr">
        <is>
          <t>991001420389702656</t>
        </is>
      </c>
      <c r="BA142" t="inlineStr">
        <is>
          <t>2255406910002656</t>
        </is>
      </c>
      <c r="BB142" t="inlineStr">
        <is>
          <t>BOOK</t>
        </is>
      </c>
      <c r="BD142" t="inlineStr">
        <is>
          <t>9780139421860</t>
        </is>
      </c>
      <c r="BE142" t="inlineStr">
        <is>
          <t>30001001182130</t>
        </is>
      </c>
      <c r="BF142" t="inlineStr">
        <is>
          <t>893451174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QW 160 G326 1978</t>
        </is>
      </c>
      <c r="E143" t="inlineStr">
        <is>
          <t>0                      QW 0160000G  326         1978</t>
        </is>
      </c>
      <c r="F143" t="inlineStr">
        <is>
          <t>General virology / S. E. Luria ... [et al.].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Yes</t>
        </is>
      </c>
      <c r="L143" t="inlineStr">
        <is>
          <t>0</t>
        </is>
      </c>
      <c r="N143" t="inlineStr">
        <is>
          <t>New York : Wiley, c1978.</t>
        </is>
      </c>
      <c r="O143" t="inlineStr">
        <is>
          <t>1978</t>
        </is>
      </c>
      <c r="P143" t="inlineStr">
        <is>
          <t>3d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QW </t>
        </is>
      </c>
      <c r="U143" t="n">
        <v>5</v>
      </c>
      <c r="V143" t="n">
        <v>5</v>
      </c>
      <c r="W143" t="inlineStr">
        <is>
          <t>2008-10-04</t>
        </is>
      </c>
      <c r="X143" t="inlineStr">
        <is>
          <t>2008-10-04</t>
        </is>
      </c>
      <c r="Y143" t="inlineStr">
        <is>
          <t>1987-09-30</t>
        </is>
      </c>
      <c r="Z143" t="inlineStr">
        <is>
          <t>1987-09-30</t>
        </is>
      </c>
      <c r="AA143" t="n">
        <v>497</v>
      </c>
      <c r="AB143" t="n">
        <v>321</v>
      </c>
      <c r="AC143" t="n">
        <v>695</v>
      </c>
      <c r="AD143" t="n">
        <v>1</v>
      </c>
      <c r="AE143" t="n">
        <v>4</v>
      </c>
      <c r="AF143" t="n">
        <v>14</v>
      </c>
      <c r="AG143" t="n">
        <v>22</v>
      </c>
      <c r="AH143" t="n">
        <v>5</v>
      </c>
      <c r="AI143" t="n">
        <v>7</v>
      </c>
      <c r="AJ143" t="n">
        <v>5</v>
      </c>
      <c r="AK143" t="n">
        <v>5</v>
      </c>
      <c r="AL143" t="n">
        <v>9</v>
      </c>
      <c r="AM143" t="n">
        <v>13</v>
      </c>
      <c r="AN143" t="n">
        <v>0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HYPERLINK("http://catalog.hathitrust.org/Record/000253431","HathiTrust Record")</f>
        <v/>
      </c>
      <c r="AU14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V143">
        <f>HYPERLINK("http://www.worldcat.org/oclc/3071766","WorldCat Record")</f>
        <v/>
      </c>
      <c r="AW143" t="inlineStr">
        <is>
          <t>365446031:eng</t>
        </is>
      </c>
      <c r="AX143" t="inlineStr">
        <is>
          <t>3071766</t>
        </is>
      </c>
      <c r="AY143" t="inlineStr">
        <is>
          <t>991000748769702656</t>
        </is>
      </c>
      <c r="AZ143" t="inlineStr">
        <is>
          <t>991000748769702656</t>
        </is>
      </c>
      <c r="BA143" t="inlineStr">
        <is>
          <t>2267843630002656</t>
        </is>
      </c>
      <c r="BB143" t="inlineStr">
        <is>
          <t>BOOK</t>
        </is>
      </c>
      <c r="BD143" t="inlineStr">
        <is>
          <t>9780471556404</t>
        </is>
      </c>
      <c r="BE143" t="inlineStr">
        <is>
          <t>30001000046831</t>
        </is>
      </c>
      <c r="BF143" t="inlineStr">
        <is>
          <t>893540390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QW 160 H813v 1974</t>
        </is>
      </c>
      <c r="E144" t="inlineStr">
        <is>
          <t>0                      QW 0160000H  813v        1974</t>
        </is>
      </c>
      <c r="F144" t="inlineStr">
        <is>
          <t>Virus structure / Robert W. Horne.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Horne, Robert W. (Robert William)</t>
        </is>
      </c>
      <c r="N144" t="inlineStr">
        <is>
          <t>New York : Academic Press, [1974]</t>
        </is>
      </c>
      <c r="O144" t="inlineStr">
        <is>
          <t>1974</t>
        </is>
      </c>
      <c r="Q144" t="inlineStr">
        <is>
          <t>eng</t>
        </is>
      </c>
      <c r="R144" t="inlineStr">
        <is>
          <t>nyu</t>
        </is>
      </c>
      <c r="S144" t="inlineStr">
        <is>
          <t>Ultrastructure of cells and organisms</t>
        </is>
      </c>
      <c r="T144" t="inlineStr">
        <is>
          <t xml:space="preserve">QW </t>
        </is>
      </c>
      <c r="U144" t="n">
        <v>9</v>
      </c>
      <c r="V144" t="n">
        <v>9</v>
      </c>
      <c r="W144" t="inlineStr">
        <is>
          <t>2002-11-04</t>
        </is>
      </c>
      <c r="X144" t="inlineStr">
        <is>
          <t>2002-11-04</t>
        </is>
      </c>
      <c r="Y144" t="inlineStr">
        <is>
          <t>1988-03-03</t>
        </is>
      </c>
      <c r="Z144" t="inlineStr">
        <is>
          <t>1988-03-03</t>
        </is>
      </c>
      <c r="AA144" t="n">
        <v>260</v>
      </c>
      <c r="AB144" t="n">
        <v>163</v>
      </c>
      <c r="AC144" t="n">
        <v>213</v>
      </c>
      <c r="AD144" t="n">
        <v>1</v>
      </c>
      <c r="AE144" t="n">
        <v>2</v>
      </c>
      <c r="AF144" t="n">
        <v>2</v>
      </c>
      <c r="AG144" t="n">
        <v>6</v>
      </c>
      <c r="AH144" t="n">
        <v>1</v>
      </c>
      <c r="AI144" t="n">
        <v>3</v>
      </c>
      <c r="AJ144" t="n">
        <v>1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V144">
        <f>HYPERLINK("http://www.worldcat.org/oclc/815007","WorldCat Record")</f>
        <v/>
      </c>
      <c r="AW144" t="inlineStr">
        <is>
          <t>1671120:eng</t>
        </is>
      </c>
      <c r="AX144" t="inlineStr">
        <is>
          <t>815007</t>
        </is>
      </c>
      <c r="AY144" t="inlineStr">
        <is>
          <t>991000997359702656</t>
        </is>
      </c>
      <c r="AZ144" t="inlineStr">
        <is>
          <t>991000997359702656</t>
        </is>
      </c>
      <c r="BA144" t="inlineStr">
        <is>
          <t>2272557520002656</t>
        </is>
      </c>
      <c r="BB144" t="inlineStr">
        <is>
          <t>BOOK</t>
        </is>
      </c>
      <c r="BD144" t="inlineStr">
        <is>
          <t>9780123557506</t>
        </is>
      </c>
      <c r="BE144" t="inlineStr">
        <is>
          <t>30001000229056</t>
        </is>
      </c>
      <c r="BF144" t="inlineStr">
        <is>
          <t>893121089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QW 160 I605 1970</t>
        </is>
      </c>
      <c r="E145" t="inlineStr">
        <is>
          <t>0                      QW 0160000I  605         1970</t>
        </is>
      </c>
      <c r="F145" t="inlineStr">
        <is>
          <t>Viruses affecting man and animals / Compiled and edited by Murray Sanders and Morris Schaeffer.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International Symposium on Medical and Applied Virology (3rd : 1969 : Fort Lauderdale, Fla.)</t>
        </is>
      </c>
      <c r="N145" t="inlineStr">
        <is>
          <t>St. Louis : W. H. Green, [1971]</t>
        </is>
      </c>
      <c r="O145" t="inlineStr">
        <is>
          <t>1971</t>
        </is>
      </c>
      <c r="Q145" t="inlineStr">
        <is>
          <t>eng</t>
        </is>
      </c>
      <c r="R145" t="inlineStr">
        <is>
          <t>mou</t>
        </is>
      </c>
      <c r="T145" t="inlineStr">
        <is>
          <t xml:space="preserve">QW </t>
        </is>
      </c>
      <c r="U145" t="n">
        <v>1</v>
      </c>
      <c r="V145" t="n">
        <v>1</v>
      </c>
      <c r="W145" t="inlineStr">
        <is>
          <t>2007-03-22</t>
        </is>
      </c>
      <c r="X145" t="inlineStr">
        <is>
          <t>2007-03-22</t>
        </is>
      </c>
      <c r="Y145" t="inlineStr">
        <is>
          <t>1988-03-03</t>
        </is>
      </c>
      <c r="Z145" t="inlineStr">
        <is>
          <t>1988-03-03</t>
        </is>
      </c>
      <c r="AA145" t="n">
        <v>165</v>
      </c>
      <c r="AB145" t="n">
        <v>131</v>
      </c>
      <c r="AC145" t="n">
        <v>133</v>
      </c>
      <c r="AD145" t="n">
        <v>2</v>
      </c>
      <c r="AE145" t="n">
        <v>2</v>
      </c>
      <c r="AF145" t="n">
        <v>1</v>
      </c>
      <c r="AG145" t="n">
        <v>1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1</v>
      </c>
      <c r="AO145" t="n">
        <v>1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HYPERLINK("http://catalog.hathitrust.org/Record/001556740","HathiTrust Record")</f>
        <v/>
      </c>
      <c r="AU14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V145">
        <f>HYPERLINK("http://www.worldcat.org/oclc/137063","WorldCat Record")</f>
        <v/>
      </c>
      <c r="AW145" t="inlineStr">
        <is>
          <t>1288877:eng</t>
        </is>
      </c>
      <c r="AX145" t="inlineStr">
        <is>
          <t>137063</t>
        </is>
      </c>
      <c r="AY145" t="inlineStr">
        <is>
          <t>991000997439702656</t>
        </is>
      </c>
      <c r="AZ145" t="inlineStr">
        <is>
          <t>991000997439702656</t>
        </is>
      </c>
      <c r="BA145" t="inlineStr">
        <is>
          <t>2262129160002656</t>
        </is>
      </c>
      <c r="BB145" t="inlineStr">
        <is>
          <t>BOOK</t>
        </is>
      </c>
      <c r="BE145" t="inlineStr">
        <is>
          <t>30001000229072</t>
        </is>
      </c>
      <c r="BF145" t="inlineStr">
        <is>
          <t>893121090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QW 160 I606 1983m</t>
        </is>
      </c>
      <c r="E146" t="inlineStr">
        <is>
          <t>0                      QW 0160000I  606         1983m</t>
        </is>
      </c>
      <c r="F14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International Symposium on Medical Virology (1983 : Anaheim, Calif.)</t>
        </is>
      </c>
      <c r="N146" t="inlineStr">
        <is>
          <t>New York : Elsevier,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nyu</t>
        </is>
      </c>
      <c r="T146" t="inlineStr">
        <is>
          <t xml:space="preserve">QW </t>
        </is>
      </c>
      <c r="U146" t="n">
        <v>1</v>
      </c>
      <c r="V146" t="n">
        <v>1</v>
      </c>
      <c r="W146" t="inlineStr">
        <is>
          <t>1992-03-30</t>
        </is>
      </c>
      <c r="X146" t="inlineStr">
        <is>
          <t>1992-03-30</t>
        </is>
      </c>
      <c r="Y146" t="inlineStr">
        <is>
          <t>1988-02-04</t>
        </is>
      </c>
      <c r="Z146" t="inlineStr">
        <is>
          <t>1988-02-04</t>
        </is>
      </c>
      <c r="AA146" t="n">
        <v>61</v>
      </c>
      <c r="AB146" t="n">
        <v>43</v>
      </c>
      <c r="AC146" t="n">
        <v>44</v>
      </c>
      <c r="AD146" t="n">
        <v>1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No</t>
        </is>
      </c>
      <c r="AU14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V146">
        <f>HYPERLINK("http://www.worldcat.org/oclc/10753105","WorldCat Record")</f>
        <v/>
      </c>
      <c r="AW146" t="inlineStr">
        <is>
          <t>2907022:eng</t>
        </is>
      </c>
      <c r="AX146" t="inlineStr">
        <is>
          <t>10753105</t>
        </is>
      </c>
      <c r="AY146" t="inlineStr">
        <is>
          <t>991000997549702656</t>
        </is>
      </c>
      <c r="AZ146" t="inlineStr">
        <is>
          <t>991000997549702656</t>
        </is>
      </c>
      <c r="BA146" t="inlineStr">
        <is>
          <t>2265412980002656</t>
        </is>
      </c>
      <c r="BB146" t="inlineStr">
        <is>
          <t>BOOK</t>
        </is>
      </c>
      <c r="BD146" t="inlineStr">
        <is>
          <t>9780444008299</t>
        </is>
      </c>
      <c r="BE146" t="inlineStr">
        <is>
          <t>30001000229098</t>
        </is>
      </c>
      <c r="BF146" t="inlineStr">
        <is>
          <t>893826354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QW 160 I606 1985m</t>
        </is>
      </c>
      <c r="E147" t="inlineStr">
        <is>
          <t>0                      QW 0160000I  606         1985m</t>
        </is>
      </c>
      <c r="F14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International Symposium on Medical Virology (1985 : Anaheim, Calif.)</t>
        </is>
      </c>
      <c r="N147" t="inlineStr">
        <is>
          <t>Hillsdale, N.J. : Lawrence Erlbaum Associates, c1986.</t>
        </is>
      </c>
      <c r="O147" t="inlineStr">
        <is>
          <t>1986</t>
        </is>
      </c>
      <c r="Q147" t="inlineStr">
        <is>
          <t>eng</t>
        </is>
      </c>
      <c r="R147" t="inlineStr">
        <is>
          <t>nju</t>
        </is>
      </c>
      <c r="T147" t="inlineStr">
        <is>
          <t xml:space="preserve">QW </t>
        </is>
      </c>
      <c r="U147" t="n">
        <v>2</v>
      </c>
      <c r="V147" t="n">
        <v>2</v>
      </c>
      <c r="W147" t="inlineStr">
        <is>
          <t>1989-03-22</t>
        </is>
      </c>
      <c r="X147" t="inlineStr">
        <is>
          <t>1989-03-22</t>
        </is>
      </c>
      <c r="Y147" t="inlineStr">
        <is>
          <t>1987-09-23</t>
        </is>
      </c>
      <c r="Z147" t="inlineStr">
        <is>
          <t>1987-09-23</t>
        </is>
      </c>
      <c r="AA147" t="n">
        <v>35</v>
      </c>
      <c r="AB147" t="n">
        <v>29</v>
      </c>
      <c r="AC147" t="n">
        <v>30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HYPERLINK("http://catalog.hathitrust.org/Record/008856608","HathiTrust Record")</f>
        <v/>
      </c>
      <c r="AU14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V147">
        <f>HYPERLINK("http://www.worldcat.org/oclc/15963159","WorldCat Record")</f>
        <v/>
      </c>
      <c r="AW147" t="inlineStr">
        <is>
          <t>1018101786:eng</t>
        </is>
      </c>
      <c r="AX147" t="inlineStr">
        <is>
          <t>15963159</t>
        </is>
      </c>
      <c r="AY147" t="inlineStr">
        <is>
          <t>991001269699702656</t>
        </is>
      </c>
      <c r="AZ147" t="inlineStr">
        <is>
          <t>991001269699702656</t>
        </is>
      </c>
      <c r="BA147" t="inlineStr">
        <is>
          <t>2263250300002656</t>
        </is>
      </c>
      <c r="BB147" t="inlineStr">
        <is>
          <t>BOOK</t>
        </is>
      </c>
      <c r="BD147" t="inlineStr">
        <is>
          <t>9780898598094</t>
        </is>
      </c>
      <c r="BE147" t="inlineStr">
        <is>
          <t>30001000354516</t>
        </is>
      </c>
      <c r="BF147" t="inlineStr">
        <is>
          <t>893161822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QW 160 I606 1986m</t>
        </is>
      </c>
      <c r="E148" t="inlineStr">
        <is>
          <t>0                      QW 0160000I  606         1986m</t>
        </is>
      </c>
      <c r="F14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International Symposium on Medical Virology (1986 : Anaheim, Calif.)</t>
        </is>
      </c>
      <c r="N148" t="inlineStr">
        <is>
          <t>Amsterdam ; New York : Elsevier ; New York, NY, USA : Sole distributors for the USA and Canada, Elsevier Science Pub. Co., c1987.</t>
        </is>
      </c>
      <c r="O148" t="inlineStr">
        <is>
          <t>1987</t>
        </is>
      </c>
      <c r="Q148" t="inlineStr">
        <is>
          <t>eng</t>
        </is>
      </c>
      <c r="R148" t="inlineStr">
        <is>
          <t xml:space="preserve">ne </t>
        </is>
      </c>
      <c r="S148" t="inlineStr">
        <is>
          <t>International congress series</t>
        </is>
      </c>
      <c r="T148" t="inlineStr">
        <is>
          <t xml:space="preserve">QW </t>
        </is>
      </c>
      <c r="U148" t="n">
        <v>3</v>
      </c>
      <c r="V148" t="n">
        <v>3</v>
      </c>
      <c r="W148" t="inlineStr">
        <is>
          <t>1989-04-11</t>
        </is>
      </c>
      <c r="X148" t="inlineStr">
        <is>
          <t>1989-04-11</t>
        </is>
      </c>
      <c r="Y148" t="inlineStr">
        <is>
          <t>1989-02-09</t>
        </is>
      </c>
      <c r="Z148" t="inlineStr">
        <is>
          <t>1989-02-09</t>
        </is>
      </c>
      <c r="AA148" t="n">
        <v>59</v>
      </c>
      <c r="AB148" t="n">
        <v>52</v>
      </c>
      <c r="AC148" t="n">
        <v>54</v>
      </c>
      <c r="AD148" t="n">
        <v>1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V148">
        <f>HYPERLINK("http://www.worldcat.org/oclc/16088113","WorldCat Record")</f>
        <v/>
      </c>
      <c r="AW148" t="inlineStr">
        <is>
          <t>11692594:eng</t>
        </is>
      </c>
      <c r="AX148" t="inlineStr">
        <is>
          <t>16088113</t>
        </is>
      </c>
      <c r="AY148" t="inlineStr">
        <is>
          <t>991001115829702656</t>
        </is>
      </c>
      <c r="AZ148" t="inlineStr">
        <is>
          <t>991001115829702656</t>
        </is>
      </c>
      <c r="BA148" t="inlineStr">
        <is>
          <t>2254725270002656</t>
        </is>
      </c>
      <c r="BB148" t="inlineStr">
        <is>
          <t>BOOK</t>
        </is>
      </c>
      <c r="BD148" t="inlineStr">
        <is>
          <t>9780444809056</t>
        </is>
      </c>
      <c r="BE148" t="inlineStr">
        <is>
          <t>30001001613241</t>
        </is>
      </c>
      <c r="BF148" t="inlineStr">
        <is>
          <t>893731672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QW 160 I606m 1987</t>
        </is>
      </c>
      <c r="E149" t="inlineStr">
        <is>
          <t>0                      QW 0160000I  606m        1987</t>
        </is>
      </c>
      <c r="F14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International Symposium on Medical Virology (1987 : Anaheim, Calif.)</t>
        </is>
      </c>
      <c r="N149" t="inlineStr">
        <is>
          <t>Amsterdam ; New York : Elsevier ; New York, NY, USA : Sole distributors for the USA and Canada, Elsevier Science Pub. Co., c1988.</t>
        </is>
      </c>
      <c r="O149" t="inlineStr">
        <is>
          <t>1988</t>
        </is>
      </c>
      <c r="Q149" t="inlineStr">
        <is>
          <t>eng</t>
        </is>
      </c>
      <c r="R149" t="inlineStr">
        <is>
          <t xml:space="preserve">ne </t>
        </is>
      </c>
      <c r="T149" t="inlineStr">
        <is>
          <t xml:space="preserve">QW </t>
        </is>
      </c>
      <c r="U149" t="n">
        <v>6</v>
      </c>
      <c r="V149" t="n">
        <v>6</v>
      </c>
      <c r="W149" t="inlineStr">
        <is>
          <t>1997-07-28</t>
        </is>
      </c>
      <c r="X149" t="inlineStr">
        <is>
          <t>1997-07-28</t>
        </is>
      </c>
      <c r="Y149" t="inlineStr">
        <is>
          <t>1989-02-09</t>
        </is>
      </c>
      <c r="Z149" t="inlineStr">
        <is>
          <t>1989-02-09</t>
        </is>
      </c>
      <c r="AA149" t="n">
        <v>28</v>
      </c>
      <c r="AB149" t="n">
        <v>19</v>
      </c>
      <c r="AC149" t="n">
        <v>24</v>
      </c>
      <c r="AD149" t="n">
        <v>1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V149">
        <f>HYPERLINK("http://www.worldcat.org/oclc/19391022","WorldCat Record")</f>
        <v/>
      </c>
      <c r="AW149" t="inlineStr">
        <is>
          <t>999098918:eng</t>
        </is>
      </c>
      <c r="AX149" t="inlineStr">
        <is>
          <t>19391022</t>
        </is>
      </c>
      <c r="AY149" t="inlineStr">
        <is>
          <t>991001115869702656</t>
        </is>
      </c>
      <c r="AZ149" t="inlineStr">
        <is>
          <t>991001115869702656</t>
        </is>
      </c>
      <c r="BA149" t="inlineStr">
        <is>
          <t>2256720000002656</t>
        </is>
      </c>
      <c r="BB149" t="inlineStr">
        <is>
          <t>BOOK</t>
        </is>
      </c>
      <c r="BD149" t="inlineStr">
        <is>
          <t>9780444810083</t>
        </is>
      </c>
      <c r="BE149" t="inlineStr">
        <is>
          <t>30001001613266</t>
        </is>
      </c>
      <c r="BF149" t="inlineStr">
        <is>
          <t>893638047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QW 160 M249v 1980</t>
        </is>
      </c>
      <c r="E150" t="inlineStr">
        <is>
          <t>0                      QW 0160000M  249v        1980</t>
        </is>
      </c>
      <c r="F150" t="inlineStr">
        <is>
          <t>Viral cytopathology / authors, Hubert H. Malherbe, Margaret Strickland-Cholmley.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Malherbe, Hubert H.</t>
        </is>
      </c>
      <c r="N150" t="inlineStr">
        <is>
          <t>Boca Raton, Fla. : CRC Press, c1980.</t>
        </is>
      </c>
      <c r="O150" t="inlineStr">
        <is>
          <t>1980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QW </t>
        </is>
      </c>
      <c r="U150" t="n">
        <v>3</v>
      </c>
      <c r="V150" t="n">
        <v>3</v>
      </c>
      <c r="W150" t="inlineStr">
        <is>
          <t>2000-10-06</t>
        </is>
      </c>
      <c r="X150" t="inlineStr">
        <is>
          <t>2000-10-06</t>
        </is>
      </c>
      <c r="Y150" t="inlineStr">
        <is>
          <t>1988-02-04</t>
        </is>
      </c>
      <c r="Z150" t="inlineStr">
        <is>
          <t>1988-02-04</t>
        </is>
      </c>
      <c r="AA150" t="n">
        <v>123</v>
      </c>
      <c r="AB150" t="n">
        <v>80</v>
      </c>
      <c r="AC150" t="n">
        <v>117</v>
      </c>
      <c r="AD150" t="n">
        <v>2</v>
      </c>
      <c r="AE150" t="n">
        <v>2</v>
      </c>
      <c r="AF150" t="n">
        <v>4</v>
      </c>
      <c r="AG150" t="n">
        <v>4</v>
      </c>
      <c r="AH150" t="n">
        <v>0</v>
      </c>
      <c r="AI150" t="n">
        <v>0</v>
      </c>
      <c r="AJ150" t="n">
        <v>1</v>
      </c>
      <c r="AK150" t="n">
        <v>1</v>
      </c>
      <c r="AL150" t="n">
        <v>3</v>
      </c>
      <c r="AM150" t="n">
        <v>3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HYPERLINK("http://catalog.hathitrust.org/Record/000722619","HathiTrust Record")</f>
        <v/>
      </c>
      <c r="AU15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V150">
        <f>HYPERLINK("http://www.worldcat.org/oclc/6043083","WorldCat Record")</f>
        <v/>
      </c>
      <c r="AW150" t="inlineStr">
        <is>
          <t>508702:eng</t>
        </is>
      </c>
      <c r="AX150" t="inlineStr">
        <is>
          <t>6043083</t>
        </is>
      </c>
      <c r="AY150" t="inlineStr">
        <is>
          <t>991000997599702656</t>
        </is>
      </c>
      <c r="AZ150" t="inlineStr">
        <is>
          <t>991000997599702656</t>
        </is>
      </c>
      <c r="BA150" t="inlineStr">
        <is>
          <t>2259489540002656</t>
        </is>
      </c>
      <c r="BB150" t="inlineStr">
        <is>
          <t>BOOK</t>
        </is>
      </c>
      <c r="BD150" t="inlineStr">
        <is>
          <t>9780849355677</t>
        </is>
      </c>
      <c r="BE150" t="inlineStr">
        <is>
          <t>30001000229114</t>
        </is>
      </c>
      <c r="BF150" t="inlineStr">
        <is>
          <t>893465106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QW 160 M592</t>
        </is>
      </c>
      <c r="E151" t="inlineStr">
        <is>
          <t>0                      QW 0160000M  592</t>
        </is>
      </c>
      <c r="F151" t="inlineStr">
        <is>
          <t>Methods in virology / edited by Karl Maramorosch and Hilary Koprowski.</t>
        </is>
      </c>
      <c r="G151" t="inlineStr">
        <is>
          <t>V. 4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N151" t="inlineStr">
        <is>
          <t>New York ; London : Academic Press, 1967-1968.</t>
        </is>
      </c>
      <c r="O151" t="inlineStr">
        <is>
          <t>1967</t>
        </is>
      </c>
      <c r="Q151" t="inlineStr">
        <is>
          <t>eng</t>
        </is>
      </c>
      <c r="R151" t="inlineStr">
        <is>
          <t>nyu</t>
        </is>
      </c>
      <c r="T151" t="inlineStr">
        <is>
          <t xml:space="preserve">QW </t>
        </is>
      </c>
      <c r="U151" t="n">
        <v>4</v>
      </c>
      <c r="V151" t="n">
        <v>5</v>
      </c>
      <c r="W151" t="inlineStr">
        <is>
          <t>1989-04-16</t>
        </is>
      </c>
      <c r="X151" t="inlineStr">
        <is>
          <t>1989-04-16</t>
        </is>
      </c>
      <c r="Y151" t="inlineStr">
        <is>
          <t>1988-03-21</t>
        </is>
      </c>
      <c r="Z151" t="inlineStr">
        <is>
          <t>1988-03-21</t>
        </is>
      </c>
      <c r="AA151" t="n">
        <v>65</v>
      </c>
      <c r="AB151" t="n">
        <v>18</v>
      </c>
      <c r="AC151" t="n">
        <v>70</v>
      </c>
      <c r="AD151" t="n">
        <v>1</v>
      </c>
      <c r="AE151" t="n">
        <v>2</v>
      </c>
      <c r="AF151" t="n">
        <v>2</v>
      </c>
      <c r="AG151" t="n">
        <v>6</v>
      </c>
      <c r="AH151" t="n">
        <v>1</v>
      </c>
      <c r="AI151" t="n">
        <v>3</v>
      </c>
      <c r="AJ151" t="n">
        <v>1</v>
      </c>
      <c r="AK151" t="n">
        <v>3</v>
      </c>
      <c r="AL151" t="n">
        <v>2</v>
      </c>
      <c r="AM151" t="n">
        <v>2</v>
      </c>
      <c r="AN151" t="n">
        <v>0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1">
        <f>HYPERLINK("http://www.worldcat.org/oclc/13545556","WorldCat Record")</f>
        <v/>
      </c>
      <c r="AW151" t="inlineStr">
        <is>
          <t>352985358:eng</t>
        </is>
      </c>
      <c r="AX151" t="inlineStr">
        <is>
          <t>13545556</t>
        </is>
      </c>
      <c r="AY151" t="inlineStr">
        <is>
          <t>991000998179702656</t>
        </is>
      </c>
      <c r="AZ151" t="inlineStr">
        <is>
          <t>991000998179702656</t>
        </is>
      </c>
      <c r="BA151" t="inlineStr">
        <is>
          <t>2269192920002656</t>
        </is>
      </c>
      <c r="BB151" t="inlineStr">
        <is>
          <t>BOOK</t>
        </is>
      </c>
      <c r="BE151" t="inlineStr">
        <is>
          <t>30001000229296</t>
        </is>
      </c>
      <c r="BF151" t="inlineStr">
        <is>
          <t>893731591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QW 160 M592</t>
        </is>
      </c>
      <c r="E152" t="inlineStr">
        <is>
          <t>0                      QW 0160000M  592</t>
        </is>
      </c>
      <c r="F152" t="inlineStr">
        <is>
          <t>Methods in virology / edited by Karl Maramorosch and Hilary Koprowski.</t>
        </is>
      </c>
      <c r="G152" t="inlineStr">
        <is>
          <t>V.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New York ; London : Academic Press, 1967-1968.</t>
        </is>
      </c>
      <c r="O152" t="inlineStr">
        <is>
          <t>1967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QW </t>
        </is>
      </c>
      <c r="U152" t="n">
        <v>1</v>
      </c>
      <c r="V152" t="n">
        <v>5</v>
      </c>
      <c r="X152" t="inlineStr">
        <is>
          <t>1989-04-16</t>
        </is>
      </c>
      <c r="Y152" t="inlineStr">
        <is>
          <t>1988-03-21</t>
        </is>
      </c>
      <c r="Z152" t="inlineStr">
        <is>
          <t>1988-03-21</t>
        </is>
      </c>
      <c r="AA152" t="n">
        <v>65</v>
      </c>
      <c r="AB152" t="n">
        <v>18</v>
      </c>
      <c r="AC152" t="n">
        <v>70</v>
      </c>
      <c r="AD152" t="n">
        <v>1</v>
      </c>
      <c r="AE152" t="n">
        <v>2</v>
      </c>
      <c r="AF152" t="n">
        <v>2</v>
      </c>
      <c r="AG152" t="n">
        <v>6</v>
      </c>
      <c r="AH152" t="n">
        <v>1</v>
      </c>
      <c r="AI152" t="n">
        <v>3</v>
      </c>
      <c r="AJ152" t="n">
        <v>1</v>
      </c>
      <c r="AK152" t="n">
        <v>3</v>
      </c>
      <c r="AL152" t="n">
        <v>2</v>
      </c>
      <c r="AM152" t="n">
        <v>2</v>
      </c>
      <c r="AN152" t="n">
        <v>0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2">
        <f>HYPERLINK("http://www.worldcat.org/oclc/13545556","WorldCat Record")</f>
        <v/>
      </c>
      <c r="AW152" t="inlineStr">
        <is>
          <t>352985358:eng</t>
        </is>
      </c>
      <c r="AX152" t="inlineStr">
        <is>
          <t>13545556</t>
        </is>
      </c>
      <c r="AY152" t="inlineStr">
        <is>
          <t>991000998179702656</t>
        </is>
      </c>
      <c r="AZ152" t="inlineStr">
        <is>
          <t>991000998179702656</t>
        </is>
      </c>
      <c r="BA152" t="inlineStr">
        <is>
          <t>2269192920002656</t>
        </is>
      </c>
      <c r="BB152" t="inlineStr">
        <is>
          <t>BOOK</t>
        </is>
      </c>
      <c r="BE152" t="inlineStr">
        <is>
          <t>30001000229320</t>
        </is>
      </c>
      <c r="BF152" t="inlineStr">
        <is>
          <t>893731590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QW 160 M592</t>
        </is>
      </c>
      <c r="E153" t="inlineStr">
        <is>
          <t>0                      QW 0160000M  592</t>
        </is>
      </c>
      <c r="F153" t="inlineStr">
        <is>
          <t>Methods in virology / edited by Karl Maramorosch and Hilary Koprowski.</t>
        </is>
      </c>
      <c r="G153" t="inlineStr">
        <is>
          <t>V. 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New York ; London : Academic Press, 1967-1968.</t>
        </is>
      </c>
      <c r="O153" t="inlineStr">
        <is>
          <t>1967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QW </t>
        </is>
      </c>
      <c r="U153" t="n">
        <v>0</v>
      </c>
      <c r="V153" t="n">
        <v>5</v>
      </c>
      <c r="X153" t="inlineStr">
        <is>
          <t>1989-04-16</t>
        </is>
      </c>
      <c r="Y153" t="inlineStr">
        <is>
          <t>1988-03-21</t>
        </is>
      </c>
      <c r="Z153" t="inlineStr">
        <is>
          <t>1988-03-21</t>
        </is>
      </c>
      <c r="AA153" t="n">
        <v>65</v>
      </c>
      <c r="AB153" t="n">
        <v>18</v>
      </c>
      <c r="AC153" t="n">
        <v>70</v>
      </c>
      <c r="AD153" t="n">
        <v>1</v>
      </c>
      <c r="AE153" t="n">
        <v>2</v>
      </c>
      <c r="AF153" t="n">
        <v>2</v>
      </c>
      <c r="AG153" t="n">
        <v>6</v>
      </c>
      <c r="AH153" t="n">
        <v>1</v>
      </c>
      <c r="AI153" t="n">
        <v>3</v>
      </c>
      <c r="AJ153" t="n">
        <v>1</v>
      </c>
      <c r="AK153" t="n">
        <v>3</v>
      </c>
      <c r="AL153" t="n">
        <v>2</v>
      </c>
      <c r="AM153" t="n">
        <v>2</v>
      </c>
      <c r="AN153" t="n">
        <v>0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3">
        <f>HYPERLINK("http://www.worldcat.org/oclc/13545556","WorldCat Record")</f>
        <v/>
      </c>
      <c r="AW153" t="inlineStr">
        <is>
          <t>352985358:eng</t>
        </is>
      </c>
      <c r="AX153" t="inlineStr">
        <is>
          <t>13545556</t>
        </is>
      </c>
      <c r="AY153" t="inlineStr">
        <is>
          <t>991000998179702656</t>
        </is>
      </c>
      <c r="AZ153" t="inlineStr">
        <is>
          <t>991000998179702656</t>
        </is>
      </c>
      <c r="BA153" t="inlineStr">
        <is>
          <t>2269192920002656</t>
        </is>
      </c>
      <c r="BB153" t="inlineStr">
        <is>
          <t>BOOK</t>
        </is>
      </c>
      <c r="BE153" t="inlineStr">
        <is>
          <t>30001000229312</t>
        </is>
      </c>
      <c r="BF153" t="inlineStr">
        <is>
          <t>893736130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QW 160 M592</t>
        </is>
      </c>
      <c r="E154" t="inlineStr">
        <is>
          <t>0                      QW 0160000M  592</t>
        </is>
      </c>
      <c r="F154" t="inlineStr">
        <is>
          <t>Methods in virology / edited by Karl Maramorosch and Hilary Koprowski.</t>
        </is>
      </c>
      <c r="G154" t="inlineStr">
        <is>
          <t>V. 3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New York ; London : Academic Press, 1967-1968.</t>
        </is>
      </c>
      <c r="O154" t="inlineStr">
        <is>
          <t>1967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QW </t>
        </is>
      </c>
      <c r="U154" t="n">
        <v>0</v>
      </c>
      <c r="V154" t="n">
        <v>5</v>
      </c>
      <c r="X154" t="inlineStr">
        <is>
          <t>1989-04-16</t>
        </is>
      </c>
      <c r="Y154" t="inlineStr">
        <is>
          <t>1988-03-21</t>
        </is>
      </c>
      <c r="Z154" t="inlineStr">
        <is>
          <t>1988-03-21</t>
        </is>
      </c>
      <c r="AA154" t="n">
        <v>65</v>
      </c>
      <c r="AB154" t="n">
        <v>18</v>
      </c>
      <c r="AC154" t="n">
        <v>70</v>
      </c>
      <c r="AD154" t="n">
        <v>1</v>
      </c>
      <c r="AE154" t="n">
        <v>2</v>
      </c>
      <c r="AF154" t="n">
        <v>2</v>
      </c>
      <c r="AG154" t="n">
        <v>6</v>
      </c>
      <c r="AH154" t="n">
        <v>1</v>
      </c>
      <c r="AI154" t="n">
        <v>3</v>
      </c>
      <c r="AJ154" t="n">
        <v>1</v>
      </c>
      <c r="AK154" t="n">
        <v>3</v>
      </c>
      <c r="AL154" t="n">
        <v>2</v>
      </c>
      <c r="AM154" t="n">
        <v>2</v>
      </c>
      <c r="AN154" t="n">
        <v>0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4">
        <f>HYPERLINK("http://www.worldcat.org/oclc/13545556","WorldCat Record")</f>
        <v/>
      </c>
      <c r="AW154" t="inlineStr">
        <is>
          <t>352985358:eng</t>
        </is>
      </c>
      <c r="AX154" t="inlineStr">
        <is>
          <t>13545556</t>
        </is>
      </c>
      <c r="AY154" t="inlineStr">
        <is>
          <t>991000998179702656</t>
        </is>
      </c>
      <c r="AZ154" t="inlineStr">
        <is>
          <t>991000998179702656</t>
        </is>
      </c>
      <c r="BA154" t="inlineStr">
        <is>
          <t>2269192920002656</t>
        </is>
      </c>
      <c r="BB154" t="inlineStr">
        <is>
          <t>BOOK</t>
        </is>
      </c>
      <c r="BE154" t="inlineStr">
        <is>
          <t>30001000229304</t>
        </is>
      </c>
      <c r="BF154" t="inlineStr">
        <is>
          <t>893731589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QW 160 S989c 1964</t>
        </is>
      </c>
      <c r="E155" t="inlineStr">
        <is>
          <t>0                      QW 0160000S  989c        1964</t>
        </is>
      </c>
      <c r="F155" t="inlineStr">
        <is>
          <t>Ciba Foundation Symposium : Cellular Biology of Myxovirus Infections; [proceedings] / Edited by G.E.W. Wolstenholme and Julie Knight.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Symposium on Cellular Biology of Myxovirus Infections (1964 : London, England)</t>
        </is>
      </c>
      <c r="N155" t="inlineStr">
        <is>
          <t>Boston : Little, Brown, 1964.</t>
        </is>
      </c>
      <c r="O155" t="inlineStr">
        <is>
          <t>1964</t>
        </is>
      </c>
      <c r="Q155" t="inlineStr">
        <is>
          <t>eng</t>
        </is>
      </c>
      <c r="R155" t="inlineStr">
        <is>
          <t>mau</t>
        </is>
      </c>
      <c r="S155" t="inlineStr">
        <is>
          <t>Cellular biology of myxovirus infections</t>
        </is>
      </c>
      <c r="T155" t="inlineStr">
        <is>
          <t xml:space="preserve">QW </t>
        </is>
      </c>
      <c r="U155" t="n">
        <v>1</v>
      </c>
      <c r="V155" t="n">
        <v>1</v>
      </c>
      <c r="W155" t="inlineStr">
        <is>
          <t>2005-10-01</t>
        </is>
      </c>
      <c r="X155" t="inlineStr">
        <is>
          <t>2005-10-01</t>
        </is>
      </c>
      <c r="Y155" t="inlineStr">
        <is>
          <t>1988-03-21</t>
        </is>
      </c>
      <c r="Z155" t="inlineStr">
        <is>
          <t>1988-03-21</t>
        </is>
      </c>
      <c r="AA155" t="n">
        <v>140</v>
      </c>
      <c r="AB155" t="n">
        <v>130</v>
      </c>
      <c r="AC155" t="n">
        <v>183</v>
      </c>
      <c r="AD155" t="n">
        <v>1</v>
      </c>
      <c r="AE155" t="n">
        <v>1</v>
      </c>
      <c r="AF155" t="n">
        <v>7</v>
      </c>
      <c r="AG155" t="n">
        <v>8</v>
      </c>
      <c r="AH155" t="n">
        <v>2</v>
      </c>
      <c r="AI155" t="n">
        <v>2</v>
      </c>
      <c r="AJ155" t="n">
        <v>1</v>
      </c>
      <c r="AK155" t="n">
        <v>2</v>
      </c>
      <c r="AL155" t="n">
        <v>5</v>
      </c>
      <c r="AM155" t="n">
        <v>5</v>
      </c>
      <c r="AN155" t="n">
        <v>0</v>
      </c>
      <c r="AO155" t="n">
        <v>0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HYPERLINK("http://catalog.hathitrust.org/Record/001556760","HathiTrust Record")</f>
        <v/>
      </c>
      <c r="AU15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V155">
        <f>HYPERLINK("http://www.worldcat.org/oclc/30921371","WorldCat Record")</f>
        <v/>
      </c>
      <c r="AW155" t="inlineStr">
        <is>
          <t>147140433:eng</t>
        </is>
      </c>
      <c r="AX155" t="inlineStr">
        <is>
          <t>30921371</t>
        </is>
      </c>
      <c r="AY155" t="inlineStr">
        <is>
          <t>991000998009702656</t>
        </is>
      </c>
      <c r="AZ155" t="inlineStr">
        <is>
          <t>991000998009702656</t>
        </is>
      </c>
      <c r="BA155" t="inlineStr">
        <is>
          <t>2256598600002656</t>
        </is>
      </c>
      <c r="BB155" t="inlineStr">
        <is>
          <t>BOOK</t>
        </is>
      </c>
      <c r="BE155" t="inlineStr">
        <is>
          <t>30001000229262</t>
        </is>
      </c>
      <c r="BF155" t="inlineStr">
        <is>
          <t>893278594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QW 160 V819 1986</t>
        </is>
      </c>
      <c r="E156" t="inlineStr">
        <is>
          <t>0                      QW 0160000V  819         1986</t>
        </is>
      </c>
      <c r="F156" t="inlineStr">
        <is>
          <t>Virology / Dale A. Stringfellow ... [et al.].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Kalamazoo, Mich. : Upjohn, c1986.</t>
        </is>
      </c>
      <c r="O156" t="inlineStr">
        <is>
          <t>1986</t>
        </is>
      </c>
      <c r="Q156" t="inlineStr">
        <is>
          <t>eng</t>
        </is>
      </c>
      <c r="R156" t="inlineStr">
        <is>
          <t>miu</t>
        </is>
      </c>
      <c r="S156" t="inlineStr">
        <is>
          <t>SCOPE publication</t>
        </is>
      </c>
      <c r="T156" t="inlineStr">
        <is>
          <t xml:space="preserve">QW </t>
        </is>
      </c>
      <c r="U156" t="n">
        <v>4</v>
      </c>
      <c r="V156" t="n">
        <v>4</v>
      </c>
      <c r="W156" t="inlineStr">
        <is>
          <t>1999-10-12</t>
        </is>
      </c>
      <c r="X156" t="inlineStr">
        <is>
          <t>1999-10-12</t>
        </is>
      </c>
      <c r="Y156" t="inlineStr">
        <is>
          <t>1989-01-25</t>
        </is>
      </c>
      <c r="Z156" t="inlineStr">
        <is>
          <t>1989-01-25</t>
        </is>
      </c>
      <c r="AA156" t="n">
        <v>49</v>
      </c>
      <c r="AB156" t="n">
        <v>46</v>
      </c>
      <c r="AC156" t="n">
        <v>135</v>
      </c>
      <c r="AD156" t="n">
        <v>1</v>
      </c>
      <c r="AE156" t="n">
        <v>1</v>
      </c>
      <c r="AF156" t="n">
        <v>1</v>
      </c>
      <c r="AG156" t="n">
        <v>3</v>
      </c>
      <c r="AH156" t="n">
        <v>1</v>
      </c>
      <c r="AI156" t="n">
        <v>1</v>
      </c>
      <c r="AJ156" t="n">
        <v>0</v>
      </c>
      <c r="AK156" t="n">
        <v>1</v>
      </c>
      <c r="AL156" t="n">
        <v>1</v>
      </c>
      <c r="AM156" t="n">
        <v>2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V156">
        <f>HYPERLINK("http://www.worldcat.org/oclc/16854452","WorldCat Record")</f>
        <v/>
      </c>
      <c r="AW156" t="inlineStr">
        <is>
          <t>428483391:eng</t>
        </is>
      </c>
      <c r="AX156" t="inlineStr">
        <is>
          <t>16854452</t>
        </is>
      </c>
      <c r="AY156" t="inlineStr">
        <is>
          <t>991001103129702656</t>
        </is>
      </c>
      <c r="AZ156" t="inlineStr">
        <is>
          <t>991001103129702656</t>
        </is>
      </c>
      <c r="BA156" t="inlineStr">
        <is>
          <t>2255223150002656</t>
        </is>
      </c>
      <c r="BB156" t="inlineStr">
        <is>
          <t>BOOK</t>
        </is>
      </c>
      <c r="BE156" t="inlineStr">
        <is>
          <t>30001001610114</t>
        </is>
      </c>
      <c r="BF156" t="inlineStr">
        <is>
          <t>893648900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QW 160 V819 1990</t>
        </is>
      </c>
      <c r="E157" t="inlineStr">
        <is>
          <t>0                      QW 0160000V  819         1990</t>
        </is>
      </c>
      <c r="F157" t="inlineStr">
        <is>
          <t>Fields virology / editors-in-chief, Bernard N. Fields, David M. Knipe ; associate editors, Robert M. Chanock ... [et. al.].</t>
        </is>
      </c>
      <c r="G157" t="inlineStr">
        <is>
          <t>V. 1</t>
        </is>
      </c>
      <c r="H157" t="inlineStr">
        <is>
          <t>Yes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Virology (Raven Press)</t>
        </is>
      </c>
      <c r="N157" t="inlineStr">
        <is>
          <t>New York : Raven Press, c1990.</t>
        </is>
      </c>
      <c r="O157" t="inlineStr">
        <is>
          <t>1990</t>
        </is>
      </c>
      <c r="P157" t="inlineStr">
        <is>
          <t>2nd ed.</t>
        </is>
      </c>
      <c r="Q157" t="inlineStr">
        <is>
          <t>eng</t>
        </is>
      </c>
      <c r="R157" t="inlineStr">
        <is>
          <t>nyu</t>
        </is>
      </c>
      <c r="T157" t="inlineStr">
        <is>
          <t xml:space="preserve">QW </t>
        </is>
      </c>
      <c r="U157" t="n">
        <v>13</v>
      </c>
      <c r="V157" t="n">
        <v>29</v>
      </c>
      <c r="W157" t="inlineStr">
        <is>
          <t>2003-04-22</t>
        </is>
      </c>
      <c r="X157" t="inlineStr">
        <is>
          <t>2003-04-22</t>
        </is>
      </c>
      <c r="Y157" t="inlineStr">
        <is>
          <t>1993-03-03</t>
        </is>
      </c>
      <c r="Z157" t="inlineStr">
        <is>
          <t>1993-03-03</t>
        </is>
      </c>
      <c r="AA157" t="n">
        <v>334</v>
      </c>
      <c r="AB157" t="n">
        <v>239</v>
      </c>
      <c r="AC157" t="n">
        <v>243</v>
      </c>
      <c r="AD157" t="n">
        <v>1</v>
      </c>
      <c r="AE157" t="n">
        <v>1</v>
      </c>
      <c r="AF157" t="n">
        <v>3</v>
      </c>
      <c r="AG157" t="n">
        <v>5</v>
      </c>
      <c r="AH157" t="n">
        <v>1</v>
      </c>
      <c r="AI157" t="n">
        <v>2</v>
      </c>
      <c r="AJ157" t="n">
        <v>0</v>
      </c>
      <c r="AK157" t="n">
        <v>1</v>
      </c>
      <c r="AL157" t="n">
        <v>2</v>
      </c>
      <c r="AM157" t="n">
        <v>4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HYPERLINK("http://catalog.hathitrust.org/Record/001831846","HathiTrust Record")</f>
        <v/>
      </c>
      <c r="AU15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7">
        <f>HYPERLINK("http://www.worldcat.org/oclc/20318672","WorldCat Record")</f>
        <v/>
      </c>
      <c r="AW157" t="inlineStr">
        <is>
          <t>4143988512:eng</t>
        </is>
      </c>
      <c r="AX157" t="inlineStr">
        <is>
          <t>20318672</t>
        </is>
      </c>
      <c r="AY157" t="inlineStr">
        <is>
          <t>991001431829702656</t>
        </is>
      </c>
      <c r="AZ157" t="inlineStr">
        <is>
          <t>991001431829702656</t>
        </is>
      </c>
      <c r="BA157" t="inlineStr">
        <is>
          <t>2258014430002656</t>
        </is>
      </c>
      <c r="BB157" t="inlineStr">
        <is>
          <t>BOOK</t>
        </is>
      </c>
      <c r="BD157" t="inlineStr">
        <is>
          <t>9780881675528</t>
        </is>
      </c>
      <c r="BE157" t="inlineStr">
        <is>
          <t>30001002529511</t>
        </is>
      </c>
      <c r="BF157" t="inlineStr">
        <is>
          <t>893552501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QW 160 V819 1990</t>
        </is>
      </c>
      <c r="E158" t="inlineStr">
        <is>
          <t>0                      QW 0160000V  819         1990</t>
        </is>
      </c>
      <c r="F158" t="inlineStr">
        <is>
          <t>Fields virology / editors-in-chief, Bernard N. Fields, David M. Knipe ; associate editors, Robert M. Chanock ... [et. al.].</t>
        </is>
      </c>
      <c r="G158" t="inlineStr">
        <is>
          <t>V. 2</t>
        </is>
      </c>
      <c r="H158" t="inlineStr">
        <is>
          <t>Yes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Virology (Raven Press)</t>
        </is>
      </c>
      <c r="N158" t="inlineStr">
        <is>
          <t>New York : Raven Press, c1990.</t>
        </is>
      </c>
      <c r="O158" t="inlineStr">
        <is>
          <t>1990</t>
        </is>
      </c>
      <c r="P158" t="inlineStr">
        <is>
          <t>2nd ed.</t>
        </is>
      </c>
      <c r="Q158" t="inlineStr">
        <is>
          <t>eng</t>
        </is>
      </c>
      <c r="R158" t="inlineStr">
        <is>
          <t>nyu</t>
        </is>
      </c>
      <c r="T158" t="inlineStr">
        <is>
          <t xml:space="preserve">QW </t>
        </is>
      </c>
      <c r="U158" t="n">
        <v>16</v>
      </c>
      <c r="V158" t="n">
        <v>29</v>
      </c>
      <c r="W158" t="inlineStr">
        <is>
          <t>2000-05-07</t>
        </is>
      </c>
      <c r="X158" t="inlineStr">
        <is>
          <t>2003-04-22</t>
        </is>
      </c>
      <c r="Y158" t="inlineStr">
        <is>
          <t>1993-03-03</t>
        </is>
      </c>
      <c r="Z158" t="inlineStr">
        <is>
          <t>1993-03-03</t>
        </is>
      </c>
      <c r="AA158" t="n">
        <v>334</v>
      </c>
      <c r="AB158" t="n">
        <v>239</v>
      </c>
      <c r="AC158" t="n">
        <v>243</v>
      </c>
      <c r="AD158" t="n">
        <v>1</v>
      </c>
      <c r="AE158" t="n">
        <v>1</v>
      </c>
      <c r="AF158" t="n">
        <v>3</v>
      </c>
      <c r="AG158" t="n">
        <v>5</v>
      </c>
      <c r="AH158" t="n">
        <v>1</v>
      </c>
      <c r="AI158" t="n">
        <v>2</v>
      </c>
      <c r="AJ158" t="n">
        <v>0</v>
      </c>
      <c r="AK158" t="n">
        <v>1</v>
      </c>
      <c r="AL158" t="n">
        <v>2</v>
      </c>
      <c r="AM158" t="n">
        <v>4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HYPERLINK("http://catalog.hathitrust.org/Record/001831846","HathiTrust Record")</f>
        <v/>
      </c>
      <c r="AU15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8">
        <f>HYPERLINK("http://www.worldcat.org/oclc/20318672","WorldCat Record")</f>
        <v/>
      </c>
      <c r="AW158" t="inlineStr">
        <is>
          <t>4143988512:eng</t>
        </is>
      </c>
      <c r="AX158" t="inlineStr">
        <is>
          <t>20318672</t>
        </is>
      </c>
      <c r="AY158" t="inlineStr">
        <is>
          <t>991001431829702656</t>
        </is>
      </c>
      <c r="AZ158" t="inlineStr">
        <is>
          <t>991001431829702656</t>
        </is>
      </c>
      <c r="BA158" t="inlineStr">
        <is>
          <t>2258014430002656</t>
        </is>
      </c>
      <c r="BB158" t="inlineStr">
        <is>
          <t>BOOK</t>
        </is>
      </c>
      <c r="BD158" t="inlineStr">
        <is>
          <t>9780881675528</t>
        </is>
      </c>
      <c r="BE158" t="inlineStr">
        <is>
          <t>30001002529537</t>
        </is>
      </c>
      <c r="BF158" t="inlineStr">
        <is>
          <t>893546711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QW 160 V8195 1985</t>
        </is>
      </c>
      <c r="E159" t="inlineStr">
        <is>
          <t>0                      QW 0160000V  8195        1985</t>
        </is>
      </c>
      <c r="F159" t="inlineStr">
        <is>
          <t>Virology--a practical approach / edited by B.W.J. Mahy.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Oxford ; Washington DC : IRL Press, c1985.</t>
        </is>
      </c>
      <c r="O159" t="inlineStr">
        <is>
          <t>1985</t>
        </is>
      </c>
      <c r="Q159" t="inlineStr">
        <is>
          <t>eng</t>
        </is>
      </c>
      <c r="R159" t="inlineStr">
        <is>
          <t>enk</t>
        </is>
      </c>
      <c r="S159" t="inlineStr">
        <is>
          <t>Practical approach series</t>
        </is>
      </c>
      <c r="T159" t="inlineStr">
        <is>
          <t xml:space="preserve">QW </t>
        </is>
      </c>
      <c r="U159" t="n">
        <v>4</v>
      </c>
      <c r="V159" t="n">
        <v>4</v>
      </c>
      <c r="W159" t="inlineStr">
        <is>
          <t>1988-04-29</t>
        </is>
      </c>
      <c r="X159" t="inlineStr">
        <is>
          <t>1988-04-29</t>
        </is>
      </c>
      <c r="Y159" t="inlineStr">
        <is>
          <t>1988-02-04</t>
        </is>
      </c>
      <c r="Z159" t="inlineStr">
        <is>
          <t>1988-02-04</t>
        </is>
      </c>
      <c r="AA159" t="n">
        <v>329</v>
      </c>
      <c r="AB159" t="n">
        <v>189</v>
      </c>
      <c r="AC159" t="n">
        <v>196</v>
      </c>
      <c r="AD159" t="n">
        <v>1</v>
      </c>
      <c r="AE159" t="n">
        <v>1</v>
      </c>
      <c r="AF159" t="n">
        <v>7</v>
      </c>
      <c r="AG159" t="n">
        <v>7</v>
      </c>
      <c r="AH159" t="n">
        <v>3</v>
      </c>
      <c r="AI159" t="n">
        <v>3</v>
      </c>
      <c r="AJ159" t="n">
        <v>3</v>
      </c>
      <c r="AK159" t="n">
        <v>3</v>
      </c>
      <c r="AL159" t="n">
        <v>5</v>
      </c>
      <c r="AM159" t="n">
        <v>5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HYPERLINK("http://catalog.hathitrust.org/Record/006253417","HathiTrust Record")</f>
        <v/>
      </c>
      <c r="AU15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V159">
        <f>HYPERLINK("http://www.worldcat.org/oclc/12751642","WorldCat Record")</f>
        <v/>
      </c>
      <c r="AW159" t="inlineStr">
        <is>
          <t>4417308381:eng</t>
        </is>
      </c>
      <c r="AX159" t="inlineStr">
        <is>
          <t>12751642</t>
        </is>
      </c>
      <c r="AY159" t="inlineStr">
        <is>
          <t>991000997819702656</t>
        </is>
      </c>
      <c r="AZ159" t="inlineStr">
        <is>
          <t>991000997819702656</t>
        </is>
      </c>
      <c r="BA159" t="inlineStr">
        <is>
          <t>2269195010002656</t>
        </is>
      </c>
      <c r="BB159" t="inlineStr">
        <is>
          <t>BOOK</t>
        </is>
      </c>
      <c r="BD159" t="inlineStr">
        <is>
          <t>9780904147780</t>
        </is>
      </c>
      <c r="BE159" t="inlineStr">
        <is>
          <t>30001000229197</t>
        </is>
      </c>
      <c r="BF159" t="inlineStr">
        <is>
          <t>893557498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QW 160 V82138 1993</t>
        </is>
      </c>
      <c r="E160" t="inlineStr">
        <is>
          <t>0                      QW 0160000V  82138       1993</t>
        </is>
      </c>
      <c r="F160" t="inlineStr">
        <is>
          <t>Viruses and virus-like agents in disease : 2nd Karger symposium, Basel, March 7-9, 1993 / editors, Rolf M. Zinkernagel, Werner Stauffacher.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Basel ; New York : Karger, c1993.</t>
        </is>
      </c>
      <c r="O160" t="inlineStr">
        <is>
          <t>1993</t>
        </is>
      </c>
      <c r="Q160" t="inlineStr">
        <is>
          <t>eng</t>
        </is>
      </c>
      <c r="R160" t="inlineStr">
        <is>
          <t xml:space="preserve">sz </t>
        </is>
      </c>
      <c r="T160" t="inlineStr">
        <is>
          <t xml:space="preserve">QW </t>
        </is>
      </c>
      <c r="U160" t="n">
        <v>5</v>
      </c>
      <c r="V160" t="n">
        <v>5</v>
      </c>
      <c r="W160" t="inlineStr">
        <is>
          <t>1999-11-01</t>
        </is>
      </c>
      <c r="X160" t="inlineStr">
        <is>
          <t>1999-11-01</t>
        </is>
      </c>
      <c r="Y160" t="inlineStr">
        <is>
          <t>1994-09-06</t>
        </is>
      </c>
      <c r="Z160" t="inlineStr">
        <is>
          <t>1994-09-06</t>
        </is>
      </c>
      <c r="AA160" t="n">
        <v>31</v>
      </c>
      <c r="AB160" t="n">
        <v>15</v>
      </c>
      <c r="AC160" t="n">
        <v>15</v>
      </c>
      <c r="AD160" t="n">
        <v>1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V160">
        <f>HYPERLINK("http://www.worldcat.org/oclc/28346251","WorldCat Record")</f>
        <v/>
      </c>
      <c r="AW160" t="inlineStr">
        <is>
          <t>364552127:eng</t>
        </is>
      </c>
      <c r="AX160" t="inlineStr">
        <is>
          <t>28346251</t>
        </is>
      </c>
      <c r="AY160" t="inlineStr">
        <is>
          <t>991000674039702656</t>
        </is>
      </c>
      <c r="AZ160" t="inlineStr">
        <is>
          <t>991000674039702656</t>
        </is>
      </c>
      <c r="BA160" t="inlineStr">
        <is>
          <t>2264693650002656</t>
        </is>
      </c>
      <c r="BB160" t="inlineStr">
        <is>
          <t>BOOK</t>
        </is>
      </c>
      <c r="BD160" t="inlineStr">
        <is>
          <t>9783805557856</t>
        </is>
      </c>
      <c r="BE160" t="inlineStr">
        <is>
          <t>30001002696476</t>
        </is>
      </c>
      <c r="BF160" t="inlineStr">
        <is>
          <t>893160876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QW 161 B1315 1988</t>
        </is>
      </c>
      <c r="E161" t="inlineStr">
        <is>
          <t>0                      QW 0161000B  1315        1988</t>
        </is>
      </c>
      <c r="F161" t="inlineStr">
        <is>
          <t>The Bacteriophages / edited by Richard Calendar.</t>
        </is>
      </c>
      <c r="G161" t="inlineStr">
        <is>
          <t>V. 1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1</t>
        </is>
      </c>
      <c r="N161" t="inlineStr">
        <is>
          <t>New York : Plenum Press, c1988-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S161" t="inlineStr">
        <is>
          <t>The Viruses.</t>
        </is>
      </c>
      <c r="T161" t="inlineStr">
        <is>
          <t xml:space="preserve">QW </t>
        </is>
      </c>
      <c r="U161" t="n">
        <v>1</v>
      </c>
      <c r="V161" t="n">
        <v>1</v>
      </c>
      <c r="W161" t="inlineStr">
        <is>
          <t>2002-02-22</t>
        </is>
      </c>
      <c r="X161" t="inlineStr">
        <is>
          <t>2002-02-22</t>
        </is>
      </c>
      <c r="Y161" t="inlineStr">
        <is>
          <t>1989-02-15</t>
        </is>
      </c>
      <c r="Z161" t="inlineStr">
        <is>
          <t>1989-02-15</t>
        </is>
      </c>
      <c r="AA161" t="n">
        <v>284</v>
      </c>
      <c r="AB161" t="n">
        <v>216</v>
      </c>
      <c r="AC161" t="n">
        <v>1303</v>
      </c>
      <c r="AD161" t="n">
        <v>1</v>
      </c>
      <c r="AE161" t="n">
        <v>24</v>
      </c>
      <c r="AF161" t="n">
        <v>7</v>
      </c>
      <c r="AG161" t="n">
        <v>55</v>
      </c>
      <c r="AH161" t="n">
        <v>1</v>
      </c>
      <c r="AI161" t="n">
        <v>18</v>
      </c>
      <c r="AJ161" t="n">
        <v>2</v>
      </c>
      <c r="AK161" t="n">
        <v>12</v>
      </c>
      <c r="AL161" t="n">
        <v>5</v>
      </c>
      <c r="AM161" t="n">
        <v>18</v>
      </c>
      <c r="AN161" t="n">
        <v>0</v>
      </c>
      <c r="AO161" t="n">
        <v>15</v>
      </c>
      <c r="AP161" t="n">
        <v>0</v>
      </c>
      <c r="AQ161" t="n">
        <v>2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HYPERLINK("http://catalog.hathitrust.org/Record/000944573","HathiTrust Record")</f>
        <v/>
      </c>
      <c r="AU16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V161">
        <f>HYPERLINK("http://www.worldcat.org/oclc/17675040","WorldCat Record")</f>
        <v/>
      </c>
      <c r="AW161" t="inlineStr">
        <is>
          <t>1051909471:eng</t>
        </is>
      </c>
      <c r="AX161" t="inlineStr">
        <is>
          <t>17675040</t>
        </is>
      </c>
      <c r="AY161" t="inlineStr">
        <is>
          <t>991001122719702656</t>
        </is>
      </c>
      <c r="AZ161" t="inlineStr">
        <is>
          <t>991001122719702656</t>
        </is>
      </c>
      <c r="BA161" t="inlineStr">
        <is>
          <t>2267807120002656</t>
        </is>
      </c>
      <c r="BB161" t="inlineStr">
        <is>
          <t>BOOK</t>
        </is>
      </c>
      <c r="BD161" t="inlineStr">
        <is>
          <t>9780306427305</t>
        </is>
      </c>
      <c r="BE161" t="inlineStr">
        <is>
          <t>30001001614777</t>
        </is>
      </c>
      <c r="BF161" t="inlineStr">
        <is>
          <t>893465212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QW 161.5.C6 P975g 1992</t>
        </is>
      </c>
      <c r="E162" t="inlineStr">
        <is>
          <t>0                      QW 0161500C  6                  P  975g        1992</t>
        </is>
      </c>
      <c r="F162" t="inlineStr">
        <is>
          <t>A genetic switch : phage [lambda] and higher organisms / by Mark Ptashne.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Ptashne, Mark.</t>
        </is>
      </c>
      <c r="N162" t="inlineStr">
        <is>
          <t>Cambridge, Mass. : Cell Press : Blackwell Scientific Publications, c1992.</t>
        </is>
      </c>
      <c r="O162" t="inlineStr">
        <is>
          <t>1992</t>
        </is>
      </c>
      <c r="P162" t="inlineStr">
        <is>
          <t>2nd ed.</t>
        </is>
      </c>
      <c r="Q162" t="inlineStr">
        <is>
          <t>eng</t>
        </is>
      </c>
      <c r="R162" t="inlineStr">
        <is>
          <t>mau</t>
        </is>
      </c>
      <c r="T162" t="inlineStr">
        <is>
          <t xml:space="preserve">QW </t>
        </is>
      </c>
      <c r="U162" t="n">
        <v>6</v>
      </c>
      <c r="V162" t="n">
        <v>6</v>
      </c>
      <c r="W162" t="inlineStr">
        <is>
          <t>2007-03-22</t>
        </is>
      </c>
      <c r="X162" t="inlineStr">
        <is>
          <t>2007-03-22</t>
        </is>
      </c>
      <c r="Y162" t="inlineStr">
        <is>
          <t>1997-10-14</t>
        </is>
      </c>
      <c r="Z162" t="inlineStr">
        <is>
          <t>1997-10-14</t>
        </is>
      </c>
      <c r="AA162" t="n">
        <v>399</v>
      </c>
      <c r="AB162" t="n">
        <v>272</v>
      </c>
      <c r="AC162" t="n">
        <v>281</v>
      </c>
      <c r="AD162" t="n">
        <v>4</v>
      </c>
      <c r="AE162" t="n">
        <v>4</v>
      </c>
      <c r="AF162" t="n">
        <v>11</v>
      </c>
      <c r="AG162" t="n">
        <v>11</v>
      </c>
      <c r="AH162" t="n">
        <v>3</v>
      </c>
      <c r="AI162" t="n">
        <v>3</v>
      </c>
      <c r="AJ162" t="n">
        <v>5</v>
      </c>
      <c r="AK162" t="n">
        <v>5</v>
      </c>
      <c r="AL162" t="n">
        <v>4</v>
      </c>
      <c r="AM162" t="n">
        <v>4</v>
      </c>
      <c r="AN162" t="n">
        <v>3</v>
      </c>
      <c r="AO162" t="n">
        <v>3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V162">
        <f>HYPERLINK("http://www.worldcat.org/oclc/25713934","WorldCat Record")</f>
        <v/>
      </c>
      <c r="AW162" t="inlineStr">
        <is>
          <t>3769306552:eng</t>
        </is>
      </c>
      <c r="AX162" t="inlineStr">
        <is>
          <t>25713934</t>
        </is>
      </c>
      <c r="AY162" t="inlineStr">
        <is>
          <t>991001139679702656</t>
        </is>
      </c>
      <c r="AZ162" t="inlineStr">
        <is>
          <t>991001139679702656</t>
        </is>
      </c>
      <c r="BA162" t="inlineStr">
        <is>
          <t>2262711700002656</t>
        </is>
      </c>
      <c r="BB162" t="inlineStr">
        <is>
          <t>BOOK</t>
        </is>
      </c>
      <c r="BD162" t="inlineStr">
        <is>
          <t>9780865422094</t>
        </is>
      </c>
      <c r="BE162" t="inlineStr">
        <is>
          <t>30001003629179</t>
        </is>
      </c>
      <c r="BF162" t="inlineStr">
        <is>
          <t>893450898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QW 164 M716 1977</t>
        </is>
      </c>
      <c r="E163" t="inlineStr">
        <is>
          <t>0                      QW 0164000M  716         1977</t>
        </is>
      </c>
      <c r="F163" t="inlineStr">
        <is>
          <t>The Molecular biology of animal viruses / edited by Debi Prosad Nayak.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-- New York : M. Dekker, c1977-1978.</t>
        </is>
      </c>
      <c r="O163" t="inlineStr">
        <is>
          <t>1977</t>
        </is>
      </c>
      <c r="Q163" t="inlineStr">
        <is>
          <t>eng</t>
        </is>
      </c>
      <c r="R163" t="inlineStr">
        <is>
          <t>nyu</t>
        </is>
      </c>
      <c r="T163" t="inlineStr">
        <is>
          <t xml:space="preserve">QW </t>
        </is>
      </c>
      <c r="U163" t="n">
        <v>1</v>
      </c>
      <c r="V163" t="n">
        <v>3</v>
      </c>
      <c r="W163" t="inlineStr">
        <is>
          <t>2005-10-01</t>
        </is>
      </c>
      <c r="X163" t="inlineStr">
        <is>
          <t>2005-10-01</t>
        </is>
      </c>
      <c r="Y163" t="inlineStr">
        <is>
          <t>1989-01-27</t>
        </is>
      </c>
      <c r="Z163" t="inlineStr">
        <is>
          <t>1989-01-27</t>
        </is>
      </c>
      <c r="AA163" t="n">
        <v>256</v>
      </c>
      <c r="AB163" t="n">
        <v>194</v>
      </c>
      <c r="AC163" t="n">
        <v>196</v>
      </c>
      <c r="AD163" t="n">
        <v>1</v>
      </c>
      <c r="AE163" t="n">
        <v>1</v>
      </c>
      <c r="AF163" t="n">
        <v>4</v>
      </c>
      <c r="AG163" t="n">
        <v>4</v>
      </c>
      <c r="AH163" t="n">
        <v>1</v>
      </c>
      <c r="AI163" t="n">
        <v>1</v>
      </c>
      <c r="AJ163" t="n">
        <v>2</v>
      </c>
      <c r="AK163" t="n">
        <v>2</v>
      </c>
      <c r="AL163" t="n">
        <v>3</v>
      </c>
      <c r="AM163" t="n">
        <v>3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HYPERLINK("http://catalog.hathitrust.org/Record/000250705","HathiTrust Record")</f>
        <v/>
      </c>
      <c r="AU16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3">
        <f>HYPERLINK("http://www.worldcat.org/oclc/2986117","WorldCat Record")</f>
        <v/>
      </c>
      <c r="AW163" t="inlineStr">
        <is>
          <t>7090896:eng</t>
        </is>
      </c>
      <c r="AX163" t="inlineStr">
        <is>
          <t>2986117</t>
        </is>
      </c>
      <c r="AY163" t="inlineStr">
        <is>
          <t>991000997899702656</t>
        </is>
      </c>
      <c r="AZ163" t="inlineStr">
        <is>
          <t>991000997899702656</t>
        </is>
      </c>
      <c r="BA163" t="inlineStr">
        <is>
          <t>2264049180002656</t>
        </is>
      </c>
      <c r="BB163" t="inlineStr">
        <is>
          <t>BOOK</t>
        </is>
      </c>
      <c r="BD163" t="inlineStr">
        <is>
          <t>9780824765330</t>
        </is>
      </c>
      <c r="BE163" t="inlineStr">
        <is>
          <t>30001000229205</t>
        </is>
      </c>
      <c r="BF163" t="inlineStr">
        <is>
          <t>893540922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QW 164 M716 1977</t>
        </is>
      </c>
      <c r="E164" t="inlineStr">
        <is>
          <t>0                      QW 0164000M  716         1977</t>
        </is>
      </c>
      <c r="F164" t="inlineStr">
        <is>
          <t>The Molecular biology of animal viruses / edited by Debi Prosad Nayak.</t>
        </is>
      </c>
      <c r="G164" t="inlineStr">
        <is>
          <t>V. 1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-- New York : M. Dekker, c1977-1978.</t>
        </is>
      </c>
      <c r="O164" t="inlineStr">
        <is>
          <t>1977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QW </t>
        </is>
      </c>
      <c r="U164" t="n">
        <v>2</v>
      </c>
      <c r="V164" t="n">
        <v>3</v>
      </c>
      <c r="W164" t="inlineStr">
        <is>
          <t>2005-10-01</t>
        </is>
      </c>
      <c r="X164" t="inlineStr">
        <is>
          <t>2005-10-01</t>
        </is>
      </c>
      <c r="Y164" t="inlineStr">
        <is>
          <t>1989-01-27</t>
        </is>
      </c>
      <c r="Z164" t="inlineStr">
        <is>
          <t>1989-01-27</t>
        </is>
      </c>
      <c r="AA164" t="n">
        <v>256</v>
      </c>
      <c r="AB164" t="n">
        <v>194</v>
      </c>
      <c r="AC164" t="n">
        <v>196</v>
      </c>
      <c r="AD164" t="n">
        <v>1</v>
      </c>
      <c r="AE164" t="n">
        <v>1</v>
      </c>
      <c r="AF164" t="n">
        <v>4</v>
      </c>
      <c r="AG164" t="n">
        <v>4</v>
      </c>
      <c r="AH164" t="n">
        <v>1</v>
      </c>
      <c r="AI164" t="n">
        <v>1</v>
      </c>
      <c r="AJ164" t="n">
        <v>2</v>
      </c>
      <c r="AK164" t="n">
        <v>2</v>
      </c>
      <c r="AL164" t="n">
        <v>3</v>
      </c>
      <c r="AM164" t="n">
        <v>3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HYPERLINK("http://catalog.hathitrust.org/Record/000250705","HathiTrust Record")</f>
        <v/>
      </c>
      <c r="AU16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4">
        <f>HYPERLINK("http://www.worldcat.org/oclc/2986117","WorldCat Record")</f>
        <v/>
      </c>
      <c r="AW164" t="inlineStr">
        <is>
          <t>7090896:eng</t>
        </is>
      </c>
      <c r="AX164" t="inlineStr">
        <is>
          <t>2986117</t>
        </is>
      </c>
      <c r="AY164" t="inlineStr">
        <is>
          <t>991000997899702656</t>
        </is>
      </c>
      <c r="AZ164" t="inlineStr">
        <is>
          <t>991000997899702656</t>
        </is>
      </c>
      <c r="BA164" t="inlineStr">
        <is>
          <t>2264049180002656</t>
        </is>
      </c>
      <c r="BB164" t="inlineStr">
        <is>
          <t>BOOK</t>
        </is>
      </c>
      <c r="BD164" t="inlineStr">
        <is>
          <t>9780824765330</t>
        </is>
      </c>
      <c r="BE164" t="inlineStr">
        <is>
          <t>30001000229221</t>
        </is>
      </c>
      <c r="BF164" t="inlineStr">
        <is>
          <t>893557499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QW 164 O68 1982</t>
        </is>
      </c>
      <c r="E165" t="inlineStr">
        <is>
          <t>0                      QW 0164000O  68          1982</t>
        </is>
      </c>
      <c r="F165" t="inlineStr">
        <is>
          <t>Organization and replication of viral DNA / editor, Albert S. Kaplan.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Boca Raton, Fla. : CRC Press, c1982.</t>
        </is>
      </c>
      <c r="O165" t="inlineStr">
        <is>
          <t>1982</t>
        </is>
      </c>
      <c r="Q165" t="inlineStr">
        <is>
          <t>eng</t>
        </is>
      </c>
      <c r="R165" t="inlineStr">
        <is>
          <t>xxu</t>
        </is>
      </c>
      <c r="T165" t="inlineStr">
        <is>
          <t xml:space="preserve">QW </t>
        </is>
      </c>
      <c r="U165" t="n">
        <v>3</v>
      </c>
      <c r="V165" t="n">
        <v>3</v>
      </c>
      <c r="W165" t="inlineStr">
        <is>
          <t>1999-10-05</t>
        </is>
      </c>
      <c r="X165" t="inlineStr">
        <is>
          <t>1999-10-05</t>
        </is>
      </c>
      <c r="Y165" t="inlineStr">
        <is>
          <t>1988-02-04</t>
        </is>
      </c>
      <c r="Z165" t="inlineStr">
        <is>
          <t>1988-02-04</t>
        </is>
      </c>
      <c r="AA165" t="n">
        <v>176</v>
      </c>
      <c r="AB165" t="n">
        <v>135</v>
      </c>
      <c r="AC165" t="n">
        <v>136</v>
      </c>
      <c r="AD165" t="n">
        <v>2</v>
      </c>
      <c r="AE165" t="n">
        <v>2</v>
      </c>
      <c r="AF165" t="n">
        <v>2</v>
      </c>
      <c r="AG165" t="n">
        <v>2</v>
      </c>
      <c r="AH165" t="n">
        <v>0</v>
      </c>
      <c r="AI165" t="n">
        <v>0</v>
      </c>
      <c r="AJ165" t="n">
        <v>0</v>
      </c>
      <c r="AK165" t="n">
        <v>0</v>
      </c>
      <c r="AL165" t="n">
        <v>1</v>
      </c>
      <c r="AM165" t="n">
        <v>1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HYPERLINK("http://catalog.hathitrust.org/Record/000477988","HathiTrust Record")</f>
        <v/>
      </c>
      <c r="AU16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V165">
        <f>HYPERLINK("http://www.worldcat.org/oclc/8132113","WorldCat Record")</f>
        <v/>
      </c>
      <c r="AW165" t="inlineStr">
        <is>
          <t>508916:eng</t>
        </is>
      </c>
      <c r="AX165" t="inlineStr">
        <is>
          <t>8132113</t>
        </is>
      </c>
      <c r="AY165" t="inlineStr">
        <is>
          <t>991000997689702656</t>
        </is>
      </c>
      <c r="AZ165" t="inlineStr">
        <is>
          <t>991000997689702656</t>
        </is>
      </c>
      <c r="BA165" t="inlineStr">
        <is>
          <t>2265220250002656</t>
        </is>
      </c>
      <c r="BB165" t="inlineStr">
        <is>
          <t>BOOK</t>
        </is>
      </c>
      <c r="BD165" t="inlineStr">
        <is>
          <t>9780849364051</t>
        </is>
      </c>
      <c r="BE165" t="inlineStr">
        <is>
          <t>30001000229148</t>
        </is>
      </c>
      <c r="BF165" t="inlineStr">
        <is>
          <t>893743595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QW 164 P957 1980</t>
        </is>
      </c>
      <c r="E166" t="inlineStr">
        <is>
          <t>0                      QW 0164000P  957         1980</t>
        </is>
      </c>
      <c r="F166" t="inlineStr">
        <is>
          <t>Principles of animal virology / edited by Wolfgang K. Joklik.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New York : Appleton-Century-Crofts, c1980.</t>
        </is>
      </c>
      <c r="O166" t="inlineStr">
        <is>
          <t>1980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QW </t>
        </is>
      </c>
      <c r="U166" t="n">
        <v>1</v>
      </c>
      <c r="V166" t="n">
        <v>1</v>
      </c>
      <c r="W166" t="inlineStr">
        <is>
          <t>1990-10-18</t>
        </is>
      </c>
      <c r="X166" t="inlineStr">
        <is>
          <t>1990-10-18</t>
        </is>
      </c>
      <c r="Y166" t="inlineStr">
        <is>
          <t>1988-02-04</t>
        </is>
      </c>
      <c r="Z166" t="inlineStr">
        <is>
          <t>1988-02-04</t>
        </is>
      </c>
      <c r="AA166" t="n">
        <v>195</v>
      </c>
      <c r="AB166" t="n">
        <v>150</v>
      </c>
      <c r="AC166" t="n">
        <v>155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0</v>
      </c>
      <c r="AK166" t="n">
        <v>0</v>
      </c>
      <c r="AL166" t="n">
        <v>3</v>
      </c>
      <c r="AM166" t="n">
        <v>3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V166">
        <f>HYPERLINK("http://www.worldcat.org/oclc/6423055","WorldCat Record")</f>
        <v/>
      </c>
      <c r="AW166" t="inlineStr">
        <is>
          <t>3943628815:eng</t>
        </is>
      </c>
      <c r="AX166" t="inlineStr">
        <is>
          <t>6423055</t>
        </is>
      </c>
      <c r="AY166" t="inlineStr">
        <is>
          <t>991000997859702656</t>
        </is>
      </c>
      <c r="AZ166" t="inlineStr">
        <is>
          <t>991000997859702656</t>
        </is>
      </c>
      <c r="BA166" t="inlineStr">
        <is>
          <t>2256038260002656</t>
        </is>
      </c>
      <c r="BB166" t="inlineStr">
        <is>
          <t>BOOK</t>
        </is>
      </c>
      <c r="BD166" t="inlineStr">
        <is>
          <t>9780838579206</t>
        </is>
      </c>
      <c r="BE166" t="inlineStr">
        <is>
          <t>30001000229213</t>
        </is>
      </c>
      <c r="BF166" t="inlineStr">
        <is>
          <t>893363651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QW 165.5.H3 B250d 2005</t>
        </is>
      </c>
      <c r="E167" t="inlineStr">
        <is>
          <t>0                      QW 0165500H  3                  B  250d        2005</t>
        </is>
      </c>
      <c r="F167" t="inlineStr">
        <is>
          <t>Downregulation of MHC class I molecules by human cytomegalovirus-encoded US2 and US11 / Martine Thérèse Barel.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Barel, Martine Thérèse, 1972-</t>
        </is>
      </c>
      <c r="N167" t="inlineStr">
        <is>
          <t>[S.l. : s.n.], cop. 2005.</t>
        </is>
      </c>
      <c r="O167" t="inlineStr">
        <is>
          <t>2005</t>
        </is>
      </c>
      <c r="Q167" t="inlineStr">
        <is>
          <t>eng</t>
        </is>
      </c>
      <c r="R167" t="inlineStr">
        <is>
          <t xml:space="preserve">ne </t>
        </is>
      </c>
      <c r="T167" t="inlineStr">
        <is>
          <t xml:space="preserve">QW </t>
        </is>
      </c>
      <c r="U167" t="n">
        <v>0</v>
      </c>
      <c r="V167" t="n">
        <v>0</v>
      </c>
      <c r="W167" t="inlineStr">
        <is>
          <t>2007-01-29</t>
        </is>
      </c>
      <c r="X167" t="inlineStr">
        <is>
          <t>2007-01-29</t>
        </is>
      </c>
      <c r="Y167" t="inlineStr">
        <is>
          <t>2007-01-17</t>
        </is>
      </c>
      <c r="Z167" t="inlineStr">
        <is>
          <t>2007-01-17</t>
        </is>
      </c>
      <c r="AA167" t="n">
        <v>5</v>
      </c>
      <c r="AB167" t="n">
        <v>1</v>
      </c>
      <c r="AC167" t="n">
        <v>1</v>
      </c>
      <c r="AD167" t="n">
        <v>1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V167">
        <f>HYPERLINK("http://www.worldcat.org/oclc/66441981","WorldCat Record")</f>
        <v/>
      </c>
      <c r="AW167" t="inlineStr">
        <is>
          <t>50064224:eng</t>
        </is>
      </c>
      <c r="AX167" t="inlineStr">
        <is>
          <t>66441981</t>
        </is>
      </c>
      <c r="AY167" t="inlineStr">
        <is>
          <t>991000582619702656</t>
        </is>
      </c>
      <c r="AZ167" t="inlineStr">
        <is>
          <t>991000582619702656</t>
        </is>
      </c>
      <c r="BA167" t="inlineStr">
        <is>
          <t>2271399030002656</t>
        </is>
      </c>
      <c r="BB167" t="inlineStr">
        <is>
          <t>BOOK</t>
        </is>
      </c>
      <c r="BD167" t="inlineStr">
        <is>
          <t>9789090199580</t>
        </is>
      </c>
      <c r="BE167" t="inlineStr">
        <is>
          <t>30001005175056</t>
        </is>
      </c>
      <c r="BF167" t="inlineStr">
        <is>
          <t>893145622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QW 165.5.H3 H5637 1985 v.3</t>
        </is>
      </c>
      <c r="E168" t="inlineStr">
        <is>
          <t>0                      QW 0165500H  3                  H  5637        1985                  v.3</t>
        </is>
      </c>
      <c r="F168" t="inlineStr">
        <is>
          <t>The Herpesviruses : Volume 3 / edited by Bernard Roizman.</t>
        </is>
      </c>
      <c r="G168" t="inlineStr">
        <is>
          <t>V.3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New York : Plenum Press, c1985.</t>
        </is>
      </c>
      <c r="O168" t="inlineStr">
        <is>
          <t>1985</t>
        </is>
      </c>
      <c r="Q168" t="inlineStr">
        <is>
          <t>eng</t>
        </is>
      </c>
      <c r="R168" t="inlineStr">
        <is>
          <t>xxu</t>
        </is>
      </c>
      <c r="S168" t="inlineStr">
        <is>
          <t>The Viruses.</t>
        </is>
      </c>
      <c r="T168" t="inlineStr">
        <is>
          <t xml:space="preserve">QW </t>
        </is>
      </c>
      <c r="U168" t="n">
        <v>5</v>
      </c>
      <c r="V168" t="n">
        <v>5</v>
      </c>
      <c r="W168" t="inlineStr">
        <is>
          <t>1988-09-19</t>
        </is>
      </c>
      <c r="X168" t="inlineStr">
        <is>
          <t>1988-09-19</t>
        </is>
      </c>
      <c r="Y168" t="inlineStr">
        <is>
          <t>1988-02-04</t>
        </is>
      </c>
      <c r="Z168" t="inlineStr">
        <is>
          <t>1988-02-04</t>
        </is>
      </c>
      <c r="AA168" t="n">
        <v>300</v>
      </c>
      <c r="AB168" t="n">
        <v>245</v>
      </c>
      <c r="AC168" t="n">
        <v>266</v>
      </c>
      <c r="AD168" t="n">
        <v>3</v>
      </c>
      <c r="AE168" t="n">
        <v>3</v>
      </c>
      <c r="AF168" t="n">
        <v>7</v>
      </c>
      <c r="AG168" t="n">
        <v>7</v>
      </c>
      <c r="AH168" t="n">
        <v>2</v>
      </c>
      <c r="AI168" t="n">
        <v>2</v>
      </c>
      <c r="AJ168" t="n">
        <v>1</v>
      </c>
      <c r="AK168" t="n">
        <v>1</v>
      </c>
      <c r="AL168" t="n">
        <v>5</v>
      </c>
      <c r="AM168" t="n">
        <v>5</v>
      </c>
      <c r="AN168" t="n">
        <v>1</v>
      </c>
      <c r="AO168" t="n">
        <v>1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HYPERLINK("http://catalog.hathitrust.org/Record/000269044","HathiTrust Record")</f>
        <v/>
      </c>
      <c r="AU16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V168">
        <f>HYPERLINK("http://www.worldcat.org/oclc/8689752","WorldCat Record")</f>
        <v/>
      </c>
      <c r="AW168" t="inlineStr">
        <is>
          <t>4495075245:eng</t>
        </is>
      </c>
      <c r="AX168" t="inlineStr">
        <is>
          <t>8689752</t>
        </is>
      </c>
      <c r="AY168" t="inlineStr">
        <is>
          <t>991000997779702656</t>
        </is>
      </c>
      <c r="AZ168" t="inlineStr">
        <is>
          <t>991000997779702656</t>
        </is>
      </c>
      <c r="BA168" t="inlineStr">
        <is>
          <t>2270923150002656</t>
        </is>
      </c>
      <c r="BB168" t="inlineStr">
        <is>
          <t>BOOK</t>
        </is>
      </c>
      <c r="BE168" t="inlineStr">
        <is>
          <t>30001000229171</t>
        </is>
      </c>
      <c r="BF168" t="inlineStr">
        <is>
          <t>893161608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QW 165.5.H3 H5638 1998</t>
        </is>
      </c>
      <c r="E169" t="inlineStr">
        <is>
          <t>0                      QW 0165500H  3                  H  5638        1998</t>
        </is>
      </c>
      <c r="F169" t="inlineStr">
        <is>
          <t>Herpesviruses and immunity / edited by Peter G. Medveczky and Herman Friedman, and Mauro Bendinelli.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New York : Plenum Press, c1998.</t>
        </is>
      </c>
      <c r="O169" t="inlineStr">
        <is>
          <t>1998</t>
        </is>
      </c>
      <c r="Q169" t="inlineStr">
        <is>
          <t>eng</t>
        </is>
      </c>
      <c r="R169" t="inlineStr">
        <is>
          <t>nyu</t>
        </is>
      </c>
      <c r="S169" t="inlineStr">
        <is>
          <t>Infectious agents and pathogenesis</t>
        </is>
      </c>
      <c r="T169" t="inlineStr">
        <is>
          <t xml:space="preserve">QW </t>
        </is>
      </c>
      <c r="U169" t="n">
        <v>3</v>
      </c>
      <c r="V169" t="n">
        <v>3</v>
      </c>
      <c r="W169" t="inlineStr">
        <is>
          <t>1999-07-13</t>
        </is>
      </c>
      <c r="X169" t="inlineStr">
        <is>
          <t>1999-07-13</t>
        </is>
      </c>
      <c r="Y169" t="inlineStr">
        <is>
          <t>1999-07-09</t>
        </is>
      </c>
      <c r="Z169" t="inlineStr">
        <is>
          <t>1999-07-09</t>
        </is>
      </c>
      <c r="AA169" t="n">
        <v>169</v>
      </c>
      <c r="AB169" t="n">
        <v>132</v>
      </c>
      <c r="AC169" t="n">
        <v>599</v>
      </c>
      <c r="AD169" t="n">
        <v>2</v>
      </c>
      <c r="AE169" t="n">
        <v>28</v>
      </c>
      <c r="AF169" t="n">
        <v>3</v>
      </c>
      <c r="AG169" t="n">
        <v>24</v>
      </c>
      <c r="AH169" t="n">
        <v>0</v>
      </c>
      <c r="AI169" t="n">
        <v>4</v>
      </c>
      <c r="AJ169" t="n">
        <v>2</v>
      </c>
      <c r="AK169" t="n">
        <v>4</v>
      </c>
      <c r="AL169" t="n">
        <v>1</v>
      </c>
      <c r="AM169" t="n">
        <v>6</v>
      </c>
      <c r="AN169" t="n">
        <v>1</v>
      </c>
      <c r="AO169" t="n">
        <v>13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V169">
        <f>HYPERLINK("http://www.worldcat.org/oclc/39764145","WorldCat Record")</f>
        <v/>
      </c>
      <c r="AW169" t="inlineStr">
        <is>
          <t>1011902083:eng</t>
        </is>
      </c>
      <c r="AX169" t="inlineStr">
        <is>
          <t>39764145</t>
        </is>
      </c>
      <c r="AY169" t="inlineStr">
        <is>
          <t>991000795549702656</t>
        </is>
      </c>
      <c r="AZ169" t="inlineStr">
        <is>
          <t>991000795549702656</t>
        </is>
      </c>
      <c r="BA169" t="inlineStr">
        <is>
          <t>2266363750002656</t>
        </is>
      </c>
      <c r="BB169" t="inlineStr">
        <is>
          <t>BOOK</t>
        </is>
      </c>
      <c r="BD169" t="inlineStr">
        <is>
          <t>9780306458903</t>
        </is>
      </c>
      <c r="BE169" t="inlineStr">
        <is>
          <t>30001004078061</t>
        </is>
      </c>
      <c r="BF169" t="inlineStr">
        <is>
          <t>893120417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QW 165.5.H3 H678c 1982</t>
        </is>
      </c>
      <c r="E170" t="inlineStr">
        <is>
          <t>0                      QW 0165500H  3                  H  678c        1982</t>
        </is>
      </c>
      <c r="F170" t="inlineStr">
        <is>
          <t>Cytomegalovirus, biology and infection / Monto Ho.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Ho, Monto.</t>
        </is>
      </c>
      <c r="N170" t="inlineStr">
        <is>
          <t>New York : Plenum Medical Book Co., c1982.</t>
        </is>
      </c>
      <c r="O170" t="inlineStr">
        <is>
          <t>1982</t>
        </is>
      </c>
      <c r="Q170" t="inlineStr">
        <is>
          <t>eng</t>
        </is>
      </c>
      <c r="R170" t="inlineStr">
        <is>
          <t>xxu</t>
        </is>
      </c>
      <c r="S170" t="inlineStr">
        <is>
          <t>Current topics in infectious disease</t>
        </is>
      </c>
      <c r="T170" t="inlineStr">
        <is>
          <t xml:space="preserve">QW </t>
        </is>
      </c>
      <c r="U170" t="n">
        <v>6</v>
      </c>
      <c r="V170" t="n">
        <v>6</v>
      </c>
      <c r="W170" t="inlineStr">
        <is>
          <t>1999-04-06</t>
        </is>
      </c>
      <c r="X170" t="inlineStr">
        <is>
          <t>1999-04-06</t>
        </is>
      </c>
      <c r="Y170" t="inlineStr">
        <is>
          <t>1989-10-10</t>
        </is>
      </c>
      <c r="Z170" t="inlineStr">
        <is>
          <t>1989-10-10</t>
        </is>
      </c>
      <c r="AA170" t="n">
        <v>160</v>
      </c>
      <c r="AB170" t="n">
        <v>117</v>
      </c>
      <c r="AC170" t="n">
        <v>201</v>
      </c>
      <c r="AD170" t="n">
        <v>1</v>
      </c>
      <c r="AE170" t="n">
        <v>2</v>
      </c>
      <c r="AF170" t="n">
        <v>1</v>
      </c>
      <c r="AG170" t="n">
        <v>4</v>
      </c>
      <c r="AH170" t="n">
        <v>1</v>
      </c>
      <c r="AI170" t="n">
        <v>2</v>
      </c>
      <c r="AJ170" t="n">
        <v>0</v>
      </c>
      <c r="AK170" t="n">
        <v>0</v>
      </c>
      <c r="AL170" t="n">
        <v>1</v>
      </c>
      <c r="AM170" t="n">
        <v>2</v>
      </c>
      <c r="AN170" t="n">
        <v>0</v>
      </c>
      <c r="AO170" t="n">
        <v>1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V170">
        <f>HYPERLINK("http://www.worldcat.org/oclc/8281941","WorldCat Record")</f>
        <v/>
      </c>
      <c r="AW170" t="inlineStr">
        <is>
          <t>24212110:eng</t>
        </is>
      </c>
      <c r="AX170" t="inlineStr">
        <is>
          <t>8281941</t>
        </is>
      </c>
      <c r="AY170" t="inlineStr">
        <is>
          <t>991000997729702656</t>
        </is>
      </c>
      <c r="AZ170" t="inlineStr">
        <is>
          <t>991000997729702656</t>
        </is>
      </c>
      <c r="BA170" t="inlineStr">
        <is>
          <t>2268048670002656</t>
        </is>
      </c>
      <c r="BB170" t="inlineStr">
        <is>
          <t>BOOK</t>
        </is>
      </c>
      <c r="BD170" t="inlineStr">
        <is>
          <t>9780306408441</t>
        </is>
      </c>
      <c r="BE170" t="inlineStr">
        <is>
          <t>30001000229155</t>
        </is>
      </c>
      <c r="BF170" t="inlineStr">
        <is>
          <t>893267955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QW 165.5.P2 H918 1989</t>
        </is>
      </c>
      <c r="E171" t="inlineStr">
        <is>
          <t>0                      QW 0165500P  2                  H  918         1989</t>
        </is>
      </c>
      <c r="F171" t="inlineStr">
        <is>
          <t>Human papillomavirus infections / editors, Barbara Winkler and Ralph M. Richart.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New York : Elsevier, c1989.</t>
        </is>
      </c>
      <c r="O171" t="inlineStr">
        <is>
          <t>1989</t>
        </is>
      </c>
      <c r="Q171" t="inlineStr">
        <is>
          <t>eng</t>
        </is>
      </c>
      <c r="R171" t="inlineStr">
        <is>
          <t>nyu</t>
        </is>
      </c>
      <c r="S171" t="inlineStr">
        <is>
          <t>Clinical practice of gynecology ; v. 1, no. 2</t>
        </is>
      </c>
      <c r="T171" t="inlineStr">
        <is>
          <t xml:space="preserve">QW </t>
        </is>
      </c>
      <c r="U171" t="n">
        <v>14</v>
      </c>
      <c r="V171" t="n">
        <v>14</v>
      </c>
      <c r="W171" t="inlineStr">
        <is>
          <t>1994-07-10</t>
        </is>
      </c>
      <c r="X171" t="inlineStr">
        <is>
          <t>1994-07-10</t>
        </is>
      </c>
      <c r="Y171" t="inlineStr">
        <is>
          <t>1990-09-12</t>
        </is>
      </c>
      <c r="Z171" t="inlineStr">
        <is>
          <t>1990-09-12</t>
        </is>
      </c>
      <c r="AA171" t="n">
        <v>31</v>
      </c>
      <c r="AB171" t="n">
        <v>15</v>
      </c>
      <c r="AC171" t="n">
        <v>15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V171">
        <f>HYPERLINK("http://www.worldcat.org/oclc/21465221","WorldCat Record")</f>
        <v/>
      </c>
      <c r="AW171" t="inlineStr">
        <is>
          <t>23057260:eng</t>
        </is>
      </c>
      <c r="AX171" t="inlineStr">
        <is>
          <t>21465221</t>
        </is>
      </c>
      <c r="AY171" t="inlineStr">
        <is>
          <t>991000761239702656</t>
        </is>
      </c>
      <c r="AZ171" t="inlineStr">
        <is>
          <t>991000761239702656</t>
        </is>
      </c>
      <c r="BA171" t="inlineStr">
        <is>
          <t>2255687200002656</t>
        </is>
      </c>
      <c r="BB171" t="inlineStr">
        <is>
          <t>BOOK</t>
        </is>
      </c>
      <c r="BD171" t="inlineStr">
        <is>
          <t>9780444015211</t>
        </is>
      </c>
      <c r="BE171" t="inlineStr">
        <is>
          <t>30001002060194</t>
        </is>
      </c>
      <c r="BF171" t="inlineStr">
        <is>
          <t>893459798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QW165.5.P2 H9183 2001</t>
        </is>
      </c>
      <c r="E172" t="inlineStr">
        <is>
          <t>0                      QW 0165500P  2                  H  9183        2001</t>
        </is>
      </c>
      <c r="F172" t="inlineStr">
        <is>
          <t>Human papillomaviruses : clinical and scientific advances / edited by Jane C. Sterling and Stephen K. Tyring.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London ; New York : Arnold, 2001.</t>
        </is>
      </c>
      <c r="O172" t="inlineStr">
        <is>
          <t>2001</t>
        </is>
      </c>
      <c r="Q172" t="inlineStr">
        <is>
          <t>eng</t>
        </is>
      </c>
      <c r="R172" t="inlineStr">
        <is>
          <t>enk</t>
        </is>
      </c>
      <c r="T172" t="inlineStr">
        <is>
          <t xml:space="preserve">QW </t>
        </is>
      </c>
      <c r="U172" t="n">
        <v>3</v>
      </c>
      <c r="V172" t="n">
        <v>3</v>
      </c>
      <c r="W172" t="inlineStr">
        <is>
          <t>2004-03-06</t>
        </is>
      </c>
      <c r="X172" t="inlineStr">
        <is>
          <t>2004-03-06</t>
        </is>
      </c>
      <c r="Y172" t="inlineStr">
        <is>
          <t>2002-07-02</t>
        </is>
      </c>
      <c r="Z172" t="inlineStr">
        <is>
          <t>2002-07-02</t>
        </is>
      </c>
      <c r="AA172" t="n">
        <v>116</v>
      </c>
      <c r="AB172" t="n">
        <v>79</v>
      </c>
      <c r="AC172" t="n">
        <v>84</v>
      </c>
      <c r="AD172" t="n">
        <v>1</v>
      </c>
      <c r="AE172" t="n">
        <v>1</v>
      </c>
      <c r="AF172" t="n">
        <v>3</v>
      </c>
      <c r="AG172" t="n">
        <v>3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V172">
        <f>HYPERLINK("http://www.worldcat.org/oclc/43969142","WorldCat Record")</f>
        <v/>
      </c>
      <c r="AW172" t="inlineStr">
        <is>
          <t>836991617:eng</t>
        </is>
      </c>
      <c r="AX172" t="inlineStr">
        <is>
          <t>43969142</t>
        </is>
      </c>
      <c r="AY172" t="inlineStr">
        <is>
          <t>991000321329702656</t>
        </is>
      </c>
      <c r="AZ172" t="inlineStr">
        <is>
          <t>991000321329702656</t>
        </is>
      </c>
      <c r="BA172" t="inlineStr">
        <is>
          <t>2255482100002656</t>
        </is>
      </c>
      <c r="BB172" t="inlineStr">
        <is>
          <t>BOOK</t>
        </is>
      </c>
      <c r="BD172" t="inlineStr">
        <is>
          <t>9780340742150</t>
        </is>
      </c>
      <c r="BE172" t="inlineStr">
        <is>
          <t>30001004442937</t>
        </is>
      </c>
      <c r="BF172" t="inlineStr">
        <is>
          <t>893461343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QW 165.5.P2 P216 1985</t>
        </is>
      </c>
      <c r="E173" t="inlineStr">
        <is>
          <t>0                      QW 0165500P  2                  P  216         1985</t>
        </is>
      </c>
      <c r="F173" t="inlineStr">
        <is>
          <t>Papillomaviruses : molecular and clinical aspects : proceedings of a conference held in Steamboat Springs, Colorado, April 8-14, 1985 / editors, Peter M. Howley, Thomas R. Broker.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New York : Liss, c1985.</t>
        </is>
      </c>
      <c r="O173" t="inlineStr">
        <is>
          <t>1985</t>
        </is>
      </c>
      <c r="Q173" t="inlineStr">
        <is>
          <t>eng</t>
        </is>
      </c>
      <c r="R173" t="inlineStr">
        <is>
          <t>xxu</t>
        </is>
      </c>
      <c r="S173" t="inlineStr">
        <is>
          <t>UCLA symposia on molecular and cellular biology ; new ser., v. 32</t>
        </is>
      </c>
      <c r="T173" t="inlineStr">
        <is>
          <t xml:space="preserve">QW </t>
        </is>
      </c>
      <c r="U173" t="n">
        <v>14</v>
      </c>
      <c r="V173" t="n">
        <v>14</v>
      </c>
      <c r="W173" t="inlineStr">
        <is>
          <t>1993-12-23</t>
        </is>
      </c>
      <c r="X173" t="inlineStr">
        <is>
          <t>1993-12-23</t>
        </is>
      </c>
      <c r="Y173" t="inlineStr">
        <is>
          <t>1988-02-04</t>
        </is>
      </c>
      <c r="Z173" t="inlineStr">
        <is>
          <t>1988-02-04</t>
        </is>
      </c>
      <c r="AA173" t="n">
        <v>150</v>
      </c>
      <c r="AB173" t="n">
        <v>123</v>
      </c>
      <c r="AC173" t="n">
        <v>125</v>
      </c>
      <c r="AD173" t="n">
        <v>1</v>
      </c>
      <c r="AE173" t="n">
        <v>1</v>
      </c>
      <c r="AF173" t="n">
        <v>3</v>
      </c>
      <c r="AG173" t="n">
        <v>3</v>
      </c>
      <c r="AH173" t="n">
        <v>0</v>
      </c>
      <c r="AI173" t="n">
        <v>0</v>
      </c>
      <c r="AJ173" t="n">
        <v>1</v>
      </c>
      <c r="AK173" t="n">
        <v>1</v>
      </c>
      <c r="AL173" t="n">
        <v>3</v>
      </c>
      <c r="AM173" t="n">
        <v>3</v>
      </c>
      <c r="AN173" t="n">
        <v>0</v>
      </c>
      <c r="AO173" t="n">
        <v>0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HYPERLINK("http://catalog.hathitrust.org/Record/000361001","HathiTrust Record")</f>
        <v/>
      </c>
      <c r="AU17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V173">
        <f>HYPERLINK("http://www.worldcat.org/oclc/12751152","WorldCat Record")</f>
        <v/>
      </c>
      <c r="AW173" t="inlineStr">
        <is>
          <t>5343179:eng</t>
        </is>
      </c>
      <c r="AX173" t="inlineStr">
        <is>
          <t>12751152</t>
        </is>
      </c>
      <c r="AY173" t="inlineStr">
        <is>
          <t>991000997659702656</t>
        </is>
      </c>
      <c r="AZ173" t="inlineStr">
        <is>
          <t>991000997659702656</t>
        </is>
      </c>
      <c r="BA173" t="inlineStr">
        <is>
          <t>2267606020002656</t>
        </is>
      </c>
      <c r="BB173" t="inlineStr">
        <is>
          <t>BOOK</t>
        </is>
      </c>
      <c r="BD173" t="inlineStr">
        <is>
          <t>9780845126318</t>
        </is>
      </c>
      <c r="BE173" t="inlineStr">
        <is>
          <t>30001000229122</t>
        </is>
      </c>
      <c r="BF173" t="inlineStr">
        <is>
          <t>893167996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QW 165.5.P2 P218 1987 v.2</t>
        </is>
      </c>
      <c r="E174" t="inlineStr">
        <is>
          <t>0                      QW 0165500P  2                  P  218         1987                  v.2</t>
        </is>
      </c>
      <c r="F174" t="inlineStr">
        <is>
          <t>The Papovaviridae / edited by Norman P. Salzman and Peter M. Howley.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New York : Plenum Press, c1987.</t>
        </is>
      </c>
      <c r="O174" t="inlineStr">
        <is>
          <t>1987</t>
        </is>
      </c>
      <c r="Q174" t="inlineStr">
        <is>
          <t>eng</t>
        </is>
      </c>
      <c r="R174" t="inlineStr">
        <is>
          <t>xxu</t>
        </is>
      </c>
      <c r="S174" t="inlineStr">
        <is>
          <t>The Viruses.</t>
        </is>
      </c>
      <c r="T174" t="inlineStr">
        <is>
          <t xml:space="preserve">QW </t>
        </is>
      </c>
      <c r="U174" t="n">
        <v>13</v>
      </c>
      <c r="V174" t="n">
        <v>13</v>
      </c>
      <c r="W174" t="inlineStr">
        <is>
          <t>1993-03-12</t>
        </is>
      </c>
      <c r="X174" t="inlineStr">
        <is>
          <t>1993-03-12</t>
        </is>
      </c>
      <c r="Y174" t="inlineStr">
        <is>
          <t>1987-09-24</t>
        </is>
      </c>
      <c r="Z174" t="inlineStr">
        <is>
          <t>1987-09-24</t>
        </is>
      </c>
      <c r="AA174" t="n">
        <v>192</v>
      </c>
      <c r="AB174" t="n">
        <v>154</v>
      </c>
      <c r="AC174" t="n">
        <v>156</v>
      </c>
      <c r="AD174" t="n">
        <v>1</v>
      </c>
      <c r="AE174" t="n">
        <v>1</v>
      </c>
      <c r="AF174" t="n">
        <v>4</v>
      </c>
      <c r="AG174" t="n">
        <v>4</v>
      </c>
      <c r="AH174" t="n">
        <v>0</v>
      </c>
      <c r="AI174" t="n">
        <v>0</v>
      </c>
      <c r="AJ174" t="n">
        <v>2</v>
      </c>
      <c r="AK174" t="n">
        <v>2</v>
      </c>
      <c r="AL174" t="n">
        <v>3</v>
      </c>
      <c r="AM174" t="n">
        <v>3</v>
      </c>
      <c r="AN174" t="n">
        <v>0</v>
      </c>
      <c r="AO174" t="n">
        <v>0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HYPERLINK("http://catalog.hathitrust.org/Record/000596773","HathiTrust Record")</f>
        <v/>
      </c>
      <c r="AU17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V174">
        <f>HYPERLINK("http://www.worldcat.org/oclc/13792783","WorldCat Record")</f>
        <v/>
      </c>
      <c r="AW174" t="inlineStr">
        <is>
          <t>2863456979:eng</t>
        </is>
      </c>
      <c r="AX174" t="inlineStr">
        <is>
          <t>13792783</t>
        </is>
      </c>
      <c r="AY174" t="inlineStr">
        <is>
          <t>991001527489702656</t>
        </is>
      </c>
      <c r="AZ174" t="inlineStr">
        <is>
          <t>991001527489702656</t>
        </is>
      </c>
      <c r="BA174" t="inlineStr">
        <is>
          <t>2270139810002656</t>
        </is>
      </c>
      <c r="BB174" t="inlineStr">
        <is>
          <t>BOOK</t>
        </is>
      </c>
      <c r="BD174" t="inlineStr">
        <is>
          <t>9780306424526</t>
        </is>
      </c>
      <c r="BE174" t="inlineStr">
        <is>
          <t>30001000620247</t>
        </is>
      </c>
      <c r="BF174" t="inlineStr">
        <is>
          <t>893358692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QW 165.5.P2 S669s 1996</t>
        </is>
      </c>
      <c r="E175" t="inlineStr">
        <is>
          <t>0                      QW 0165500P  2                  S  669s        1996</t>
        </is>
      </c>
      <c r="F175" t="inlineStr">
        <is>
          <t>The SV40 replicon model for analysis of anticancer drugs / Robert M. Snapka.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1</t>
        </is>
      </c>
      <c r="M175" t="inlineStr">
        <is>
          <t>Snapka, Robert M., 1947-</t>
        </is>
      </c>
      <c r="N175" t="inlineStr">
        <is>
          <t>Austin, TX : R.G. Landes, c1996.</t>
        </is>
      </c>
      <c r="O175" t="inlineStr">
        <is>
          <t>1996</t>
        </is>
      </c>
      <c r="Q175" t="inlineStr">
        <is>
          <t>eng</t>
        </is>
      </c>
      <c r="R175" t="inlineStr">
        <is>
          <t>txu</t>
        </is>
      </c>
      <c r="S175" t="inlineStr">
        <is>
          <t>Molecular biology intelligence unit</t>
        </is>
      </c>
      <c r="T175" t="inlineStr">
        <is>
          <t xml:space="preserve">QW </t>
        </is>
      </c>
      <c r="U175" t="n">
        <v>1</v>
      </c>
      <c r="V175" t="n">
        <v>1</v>
      </c>
      <c r="W175" t="inlineStr">
        <is>
          <t>1997-07-10</t>
        </is>
      </c>
      <c r="X175" t="inlineStr">
        <is>
          <t>1997-07-10</t>
        </is>
      </c>
      <c r="Y175" t="inlineStr">
        <is>
          <t>1997-05-19</t>
        </is>
      </c>
      <c r="Z175" t="inlineStr">
        <is>
          <t>1997-05-19</t>
        </is>
      </c>
      <c r="AA175" t="n">
        <v>80</v>
      </c>
      <c r="AB175" t="n">
        <v>67</v>
      </c>
      <c r="AC175" t="n">
        <v>795</v>
      </c>
      <c r="AD175" t="n">
        <v>1</v>
      </c>
      <c r="AE175" t="n">
        <v>14</v>
      </c>
      <c r="AF175" t="n">
        <v>2</v>
      </c>
      <c r="AG175" t="n">
        <v>30</v>
      </c>
      <c r="AH175" t="n">
        <v>0</v>
      </c>
      <c r="AI175" t="n">
        <v>7</v>
      </c>
      <c r="AJ175" t="n">
        <v>1</v>
      </c>
      <c r="AK175" t="n">
        <v>6</v>
      </c>
      <c r="AL175" t="n">
        <v>2</v>
      </c>
      <c r="AM175" t="n">
        <v>9</v>
      </c>
      <c r="AN175" t="n">
        <v>0</v>
      </c>
      <c r="AO175" t="n">
        <v>12</v>
      </c>
      <c r="AP175" t="n">
        <v>0</v>
      </c>
      <c r="AQ175" t="n">
        <v>1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V175">
        <f>HYPERLINK("http://www.worldcat.org/oclc/34121051","WorldCat Record")</f>
        <v/>
      </c>
      <c r="AW175" t="inlineStr">
        <is>
          <t>20663192:eng</t>
        </is>
      </c>
      <c r="AX175" t="inlineStr">
        <is>
          <t>34121051</t>
        </is>
      </c>
      <c r="AY175" t="inlineStr">
        <is>
          <t>991001557969702656</t>
        </is>
      </c>
      <c r="AZ175" t="inlineStr">
        <is>
          <t>991001557969702656</t>
        </is>
      </c>
      <c r="BA175" t="inlineStr">
        <is>
          <t>2269200560002656</t>
        </is>
      </c>
      <c r="BB175" t="inlineStr">
        <is>
          <t>BOOK</t>
        </is>
      </c>
      <c r="BD175" t="inlineStr">
        <is>
          <t>9780126536300</t>
        </is>
      </c>
      <c r="BE175" t="inlineStr">
        <is>
          <t>30001003670801</t>
        </is>
      </c>
      <c r="BF175" t="inlineStr">
        <is>
          <t>893134714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QW 166 A288 2007</t>
        </is>
      </c>
      <c r="E176" t="inlineStr">
        <is>
          <t>0                      QW 0166000A  288         2007</t>
        </is>
      </c>
      <c r="F176" t="inlineStr">
        <is>
          <t>AIDS-associated viral oncogenesis / edited by Meyers, C.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1</t>
        </is>
      </c>
      <c r="N176" t="inlineStr">
        <is>
          <t>New York ; [London] : Springer,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nyu</t>
        </is>
      </c>
      <c r="S176" t="inlineStr">
        <is>
          <t>Cancer treatment and research ; v. 133</t>
        </is>
      </c>
      <c r="T176" t="inlineStr">
        <is>
          <t xml:space="preserve">QW </t>
        </is>
      </c>
      <c r="U176" t="n">
        <v>2</v>
      </c>
      <c r="V176" t="n">
        <v>2</v>
      </c>
      <c r="W176" t="inlineStr">
        <is>
          <t>2010-12-09</t>
        </is>
      </c>
      <c r="X176" t="inlineStr">
        <is>
          <t>2010-12-09</t>
        </is>
      </c>
      <c r="Y176" t="inlineStr">
        <is>
          <t>2007-06-07</t>
        </is>
      </c>
      <c r="Z176" t="inlineStr">
        <is>
          <t>2007-06-07</t>
        </is>
      </c>
      <c r="AA176" t="n">
        <v>71</v>
      </c>
      <c r="AB176" t="n">
        <v>55</v>
      </c>
      <c r="AC176" t="n">
        <v>302</v>
      </c>
      <c r="AD176" t="n">
        <v>1</v>
      </c>
      <c r="AE176" t="n">
        <v>2</v>
      </c>
      <c r="AF176" t="n">
        <v>0</v>
      </c>
      <c r="AG176" t="n">
        <v>5</v>
      </c>
      <c r="AH176" t="n">
        <v>0</v>
      </c>
      <c r="AI176" t="n">
        <v>3</v>
      </c>
      <c r="AJ176" t="n">
        <v>0</v>
      </c>
      <c r="AK176" t="n">
        <v>1</v>
      </c>
      <c r="AL176" t="n">
        <v>0</v>
      </c>
      <c r="AM176" t="n">
        <v>4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HYPERLINK("http://catalog.hathitrust.org/Record/005636800","HathiTrust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V176">
        <f>HYPERLINK("http://www.worldcat.org/oclc/76935743","WorldCat Record")</f>
        <v/>
      </c>
      <c r="AW176" t="inlineStr">
        <is>
          <t>1076819735:eng</t>
        </is>
      </c>
      <c r="AX176" t="inlineStr">
        <is>
          <t>76935743</t>
        </is>
      </c>
      <c r="AY176" t="inlineStr">
        <is>
          <t>991000631499702656</t>
        </is>
      </c>
      <c r="AZ176" t="inlineStr">
        <is>
          <t>991000631499702656</t>
        </is>
      </c>
      <c r="BA176" t="inlineStr">
        <is>
          <t>2262865570002656</t>
        </is>
      </c>
      <c r="BB176" t="inlineStr">
        <is>
          <t>BOOK</t>
        </is>
      </c>
      <c r="BD176" t="inlineStr">
        <is>
          <t>9780387468044</t>
        </is>
      </c>
      <c r="BE176" t="inlineStr">
        <is>
          <t>30001005218625</t>
        </is>
      </c>
      <c r="BF176" t="inlineStr">
        <is>
          <t>893735177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QW 166 AD888 1982 v.2</t>
        </is>
      </c>
      <c r="E177" t="inlineStr">
        <is>
          <t>0                      QW 0166000AD 888         1982                                        v.2</t>
        </is>
      </c>
      <c r="F177" t="inlineStr">
        <is>
          <t>The Transformation-associated cellular p53 protein / editor, George Klein.</t>
        </is>
      </c>
      <c r="G177" t="inlineStr">
        <is>
          <t>V.2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N177" t="inlineStr">
        <is>
          <t>New York : Raven Press, c1982.</t>
        </is>
      </c>
      <c r="O177" t="inlineStr">
        <is>
          <t>1982</t>
        </is>
      </c>
      <c r="Q177" t="inlineStr">
        <is>
          <t>eng</t>
        </is>
      </c>
      <c r="R177" t="inlineStr">
        <is>
          <t>xxu</t>
        </is>
      </c>
      <c r="S177" t="inlineStr">
        <is>
          <t>Advances in viral oncology ; v. 2</t>
        </is>
      </c>
      <c r="T177" t="inlineStr">
        <is>
          <t xml:space="preserve">QW </t>
        </is>
      </c>
      <c r="U177" t="n">
        <v>4</v>
      </c>
      <c r="V177" t="n">
        <v>4</v>
      </c>
      <c r="W177" t="inlineStr">
        <is>
          <t>1998-10-09</t>
        </is>
      </c>
      <c r="X177" t="inlineStr">
        <is>
          <t>1998-10-09</t>
        </is>
      </c>
      <c r="Y177" t="inlineStr">
        <is>
          <t>1988-01-28</t>
        </is>
      </c>
      <c r="Z177" t="inlineStr">
        <is>
          <t>1988-01-28</t>
        </is>
      </c>
      <c r="AA177" t="n">
        <v>121</v>
      </c>
      <c r="AB177" t="n">
        <v>97</v>
      </c>
      <c r="AC177" t="n">
        <v>97</v>
      </c>
      <c r="AD177" t="n">
        <v>1</v>
      </c>
      <c r="AE177" t="n">
        <v>1</v>
      </c>
      <c r="AF177" t="n">
        <v>4</v>
      </c>
      <c r="AG177" t="n">
        <v>4</v>
      </c>
      <c r="AH177" t="n">
        <v>1</v>
      </c>
      <c r="AI177" t="n">
        <v>1</v>
      </c>
      <c r="AJ177" t="n">
        <v>2</v>
      </c>
      <c r="AK177" t="n">
        <v>2</v>
      </c>
      <c r="AL177" t="n">
        <v>2</v>
      </c>
      <c r="AM177" t="n">
        <v>2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V177">
        <f>HYPERLINK("http://www.worldcat.org/oclc/8553102","WorldCat Record")</f>
        <v/>
      </c>
      <c r="AW177" t="inlineStr">
        <is>
          <t>32184018:eng</t>
        </is>
      </c>
      <c r="AX177" t="inlineStr">
        <is>
          <t>8553102</t>
        </is>
      </c>
      <c r="AY177" t="inlineStr">
        <is>
          <t>991001108309702656</t>
        </is>
      </c>
      <c r="AZ177" t="inlineStr">
        <is>
          <t>991001108309702656</t>
        </is>
      </c>
      <c r="BA177" t="inlineStr">
        <is>
          <t>2255186350002656</t>
        </is>
      </c>
      <c r="BB177" t="inlineStr">
        <is>
          <t>BOOK</t>
        </is>
      </c>
      <c r="BD177" t="inlineStr">
        <is>
          <t>9780890048573</t>
        </is>
      </c>
      <c r="BE177" t="inlineStr">
        <is>
          <t>30001000275604</t>
        </is>
      </c>
      <c r="BF177" t="inlineStr">
        <is>
          <t>893736212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QW 166 C764 1988</t>
        </is>
      </c>
      <c r="E178" t="inlineStr">
        <is>
          <t>0                      QW 0166000C  764         1988</t>
        </is>
      </c>
      <c r="F178" t="inlineStr">
        <is>
          <t>The Control of human retrovirus gene expression / edited by B. Robert Franza, Jr., Bryan R. Cullen, Flossie Wong-Staal.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N178" t="inlineStr">
        <is>
          <t>Cold Spring Harbor, N.Y. : Cold Spring Harbor Laboratory, c1988.</t>
        </is>
      </c>
      <c r="O178" t="inlineStr">
        <is>
          <t>1988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QW </t>
        </is>
      </c>
      <c r="U178" t="n">
        <v>7</v>
      </c>
      <c r="V178" t="n">
        <v>7</v>
      </c>
      <c r="W178" t="inlineStr">
        <is>
          <t>1989-09-22</t>
        </is>
      </c>
      <c r="X178" t="inlineStr">
        <is>
          <t>1989-09-22</t>
        </is>
      </c>
      <c r="Y178" t="inlineStr">
        <is>
          <t>1989-04-07</t>
        </is>
      </c>
      <c r="Z178" t="inlineStr">
        <is>
          <t>1989-04-07</t>
        </is>
      </c>
      <c r="AA178" t="n">
        <v>191</v>
      </c>
      <c r="AB178" t="n">
        <v>145</v>
      </c>
      <c r="AC178" t="n">
        <v>147</v>
      </c>
      <c r="AD178" t="n">
        <v>1</v>
      </c>
      <c r="AE178" t="n">
        <v>1</v>
      </c>
      <c r="AF178" t="n">
        <v>2</v>
      </c>
      <c r="AG178" t="n">
        <v>2</v>
      </c>
      <c r="AH178" t="n">
        <v>0</v>
      </c>
      <c r="AI178" t="n">
        <v>0</v>
      </c>
      <c r="AJ178" t="n">
        <v>1</v>
      </c>
      <c r="AK178" t="n">
        <v>1</v>
      </c>
      <c r="AL178" t="n">
        <v>1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HYPERLINK("http://catalog.hathitrust.org/Record/001093833","HathiTrust Record")</f>
        <v/>
      </c>
      <c r="AU17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V178">
        <f>HYPERLINK("http://www.worldcat.org/oclc/17841482","WorldCat Record")</f>
        <v/>
      </c>
      <c r="AW178" t="inlineStr">
        <is>
          <t>365159196:eng</t>
        </is>
      </c>
      <c r="AX178" t="inlineStr">
        <is>
          <t>17841482</t>
        </is>
      </c>
      <c r="AY178" t="inlineStr">
        <is>
          <t>991001243679702656</t>
        </is>
      </c>
      <c r="AZ178" t="inlineStr">
        <is>
          <t>991001243679702656</t>
        </is>
      </c>
      <c r="BA178" t="inlineStr">
        <is>
          <t>2264199800002656</t>
        </is>
      </c>
      <c r="BB178" t="inlineStr">
        <is>
          <t>BOOK</t>
        </is>
      </c>
      <c r="BD178" t="inlineStr">
        <is>
          <t>9780879693152</t>
        </is>
      </c>
      <c r="BE178" t="inlineStr">
        <is>
          <t>30001001676388</t>
        </is>
      </c>
      <c r="BF178" t="inlineStr">
        <is>
          <t>893455623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QW 166 M718 1980</t>
        </is>
      </c>
      <c r="E179" t="inlineStr">
        <is>
          <t>0                      QW 0166000M  718         1980</t>
        </is>
      </c>
      <c r="F179" t="inlineStr">
        <is>
          <t>Molecular biology of RNA tumor viruses / edited by John R. Stephenson.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New York : Academic Press, 1980.</t>
        </is>
      </c>
      <c r="O179" t="inlineStr">
        <is>
          <t>1980</t>
        </is>
      </c>
      <c r="Q179" t="inlineStr">
        <is>
          <t>eng</t>
        </is>
      </c>
      <c r="R179" t="inlineStr">
        <is>
          <t xml:space="preserve">xx </t>
        </is>
      </c>
      <c r="T179" t="inlineStr">
        <is>
          <t xml:space="preserve">QW </t>
        </is>
      </c>
      <c r="U179" t="n">
        <v>2</v>
      </c>
      <c r="V179" t="n">
        <v>2</v>
      </c>
      <c r="W179" t="inlineStr">
        <is>
          <t>2003-03-15</t>
        </is>
      </c>
      <c r="X179" t="inlineStr">
        <is>
          <t>2003-03-15</t>
        </is>
      </c>
      <c r="Y179" t="inlineStr">
        <is>
          <t>1988-01-28</t>
        </is>
      </c>
      <c r="Z179" t="inlineStr">
        <is>
          <t>1988-01-28</t>
        </is>
      </c>
      <c r="AA179" t="n">
        <v>233</v>
      </c>
      <c r="AB179" t="n">
        <v>162</v>
      </c>
      <c r="AC179" t="n">
        <v>204</v>
      </c>
      <c r="AD179" t="n">
        <v>1</v>
      </c>
      <c r="AE179" t="n">
        <v>2</v>
      </c>
      <c r="AF179" t="n">
        <v>5</v>
      </c>
      <c r="AG179" t="n">
        <v>9</v>
      </c>
      <c r="AH179" t="n">
        <v>1</v>
      </c>
      <c r="AI179" t="n">
        <v>3</v>
      </c>
      <c r="AJ179" t="n">
        <v>3</v>
      </c>
      <c r="AK179" t="n">
        <v>5</v>
      </c>
      <c r="AL179" t="n">
        <v>3</v>
      </c>
      <c r="AM179" t="n">
        <v>3</v>
      </c>
      <c r="AN179" t="n">
        <v>0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HYPERLINK("http://catalog.hathitrust.org/Record/000036777","HathiTrust Record")</f>
        <v/>
      </c>
      <c r="AU17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V179">
        <f>HYPERLINK("http://www.worldcat.org/oclc/5889322","WorldCat Record")</f>
        <v/>
      </c>
      <c r="AW179" t="inlineStr">
        <is>
          <t>20262501:eng</t>
        </is>
      </c>
      <c r="AX179" t="inlineStr">
        <is>
          <t>5889322</t>
        </is>
      </c>
      <c r="AY179" t="inlineStr">
        <is>
          <t>991001108389702656</t>
        </is>
      </c>
      <c r="AZ179" t="inlineStr">
        <is>
          <t>991001108389702656</t>
        </is>
      </c>
      <c r="BA179" t="inlineStr">
        <is>
          <t>2267494730002656</t>
        </is>
      </c>
      <c r="BB179" t="inlineStr">
        <is>
          <t>BOOK</t>
        </is>
      </c>
      <c r="BD179" t="inlineStr">
        <is>
          <t>9780126660500</t>
        </is>
      </c>
      <c r="BE179" t="inlineStr">
        <is>
          <t>30001000275620</t>
        </is>
      </c>
      <c r="BF179" t="inlineStr">
        <is>
          <t>893638039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QW 166 O39 1977o</t>
        </is>
      </c>
      <c r="E180" t="inlineStr">
        <is>
          <t>0                      QW 0166000O  39          1977o</t>
        </is>
      </c>
      <c r="F180" t="inlineStr">
        <is>
          <t>Oncogenic viruses and host cell genes : [proceedings] / edited by Yoji Ikawa and Takeshi Odaka.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Oji International Seminar on Genetic Aspects of Friend Virus and Friend Cells (5th : 1977 : Yamanakako-mura, Japan)</t>
        </is>
      </c>
      <c r="N180" t="inlineStr">
        <is>
          <t>New York : Academic Press, 1979.</t>
        </is>
      </c>
      <c r="O180" t="inlineStr">
        <is>
          <t>1979</t>
        </is>
      </c>
      <c r="Q180" t="inlineStr">
        <is>
          <t>eng</t>
        </is>
      </c>
      <c r="R180" t="inlineStr">
        <is>
          <t>nyu</t>
        </is>
      </c>
      <c r="T180" t="inlineStr">
        <is>
          <t xml:space="preserve">QW </t>
        </is>
      </c>
      <c r="U180" t="n">
        <v>2</v>
      </c>
      <c r="V180" t="n">
        <v>2</v>
      </c>
      <c r="W180" t="inlineStr">
        <is>
          <t>2003-03-15</t>
        </is>
      </c>
      <c r="X180" t="inlineStr">
        <is>
          <t>2003-03-15</t>
        </is>
      </c>
      <c r="Y180" t="inlineStr">
        <is>
          <t>1988-01-28</t>
        </is>
      </c>
      <c r="Z180" t="inlineStr">
        <is>
          <t>1988-01-28</t>
        </is>
      </c>
      <c r="AA180" t="n">
        <v>137</v>
      </c>
      <c r="AB180" t="n">
        <v>97</v>
      </c>
      <c r="AC180" t="n">
        <v>98</v>
      </c>
      <c r="AD180" t="n">
        <v>2</v>
      </c>
      <c r="AE180" t="n">
        <v>2</v>
      </c>
      <c r="AF180" t="n">
        <v>2</v>
      </c>
      <c r="AG180" t="n">
        <v>2</v>
      </c>
      <c r="AH180" t="n">
        <v>1</v>
      </c>
      <c r="AI180" t="n">
        <v>1</v>
      </c>
      <c r="AJ180" t="n">
        <v>0</v>
      </c>
      <c r="AK180" t="n">
        <v>0</v>
      </c>
      <c r="AL180" t="n">
        <v>1</v>
      </c>
      <c r="AM180" t="n">
        <v>1</v>
      </c>
      <c r="AN180" t="n">
        <v>1</v>
      </c>
      <c r="AO180" t="n">
        <v>1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HYPERLINK("http://catalog.hathitrust.org/Record/000258275","HathiTrust Record")</f>
        <v/>
      </c>
      <c r="AU18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V180">
        <f>HYPERLINK("http://www.worldcat.org/oclc/4549570","WorldCat Record")</f>
        <v/>
      </c>
      <c r="AW180" t="inlineStr">
        <is>
          <t>144282521:eng</t>
        </is>
      </c>
      <c r="AX180" t="inlineStr">
        <is>
          <t>4549570</t>
        </is>
      </c>
      <c r="AY180" t="inlineStr">
        <is>
          <t>991001108569702656</t>
        </is>
      </c>
      <c r="AZ180" t="inlineStr">
        <is>
          <t>991001108569702656</t>
        </is>
      </c>
      <c r="BA180" t="inlineStr">
        <is>
          <t>2272641540002656</t>
        </is>
      </c>
      <c r="BB180" t="inlineStr">
        <is>
          <t>BOOK</t>
        </is>
      </c>
      <c r="BD180" t="inlineStr">
        <is>
          <t>9780123706508</t>
        </is>
      </c>
      <c r="BE180" t="inlineStr">
        <is>
          <t>30001000275638</t>
        </is>
      </c>
      <c r="BF180" t="inlineStr">
        <is>
          <t>893369120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QW 166 R627 1985 v.2</t>
        </is>
      </c>
      <c r="E181" t="inlineStr">
        <is>
          <t>0                      QW 0166000R  627         1985                                        v.2</t>
        </is>
      </c>
      <c r="F181" t="inlineStr">
        <is>
          <t>RNA tumor viruses : molecular biology of tumor viruses : Volume 2/ supplements and appendixes / edited by Robin Weiss ... [et al.] ; contributors, A. Bernstein ... [et al.].</t>
        </is>
      </c>
      <c r="G181" t="inlineStr">
        <is>
          <t>V.2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N181" t="inlineStr">
        <is>
          <t>Cold Spring Harbor, N.Y. : Cold Spring Harbor Laboratory, c1985.</t>
        </is>
      </c>
      <c r="O181" t="inlineStr">
        <is>
          <t>1985</t>
        </is>
      </c>
      <c r="P181" t="inlineStr">
        <is>
          <t>2nd ed. rev.</t>
        </is>
      </c>
      <c r="Q181" t="inlineStr">
        <is>
          <t>eng</t>
        </is>
      </c>
      <c r="R181" t="inlineStr">
        <is>
          <t>nyu</t>
        </is>
      </c>
      <c r="S181" t="inlineStr">
        <is>
          <t>Cold Spring Harbor monograph series ; 10C</t>
        </is>
      </c>
      <c r="T181" t="inlineStr">
        <is>
          <t xml:space="preserve">QW </t>
        </is>
      </c>
      <c r="U181" t="n">
        <v>5</v>
      </c>
      <c r="V181" t="n">
        <v>5</v>
      </c>
      <c r="W181" t="inlineStr">
        <is>
          <t>2003-03-15</t>
        </is>
      </c>
      <c r="X181" t="inlineStr">
        <is>
          <t>2003-03-15</t>
        </is>
      </c>
      <c r="Y181" t="inlineStr">
        <is>
          <t>1988-01-28</t>
        </is>
      </c>
      <c r="Z181" t="inlineStr">
        <is>
          <t>1988-01-28</t>
        </is>
      </c>
      <c r="AA181" t="n">
        <v>199</v>
      </c>
      <c r="AB181" t="n">
        <v>164</v>
      </c>
      <c r="AC181" t="n">
        <v>168</v>
      </c>
      <c r="AD181" t="n">
        <v>1</v>
      </c>
      <c r="AE181" t="n">
        <v>1</v>
      </c>
      <c r="AF181" t="n">
        <v>7</v>
      </c>
      <c r="AG181" t="n">
        <v>7</v>
      </c>
      <c r="AH181" t="n">
        <v>1</v>
      </c>
      <c r="AI181" t="n">
        <v>1</v>
      </c>
      <c r="AJ181" t="n">
        <v>2</v>
      </c>
      <c r="AK181" t="n">
        <v>2</v>
      </c>
      <c r="AL181" t="n">
        <v>7</v>
      </c>
      <c r="AM181" t="n">
        <v>7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HYPERLINK("http://catalog.hathitrust.org/Record/000573150","HathiTrust Record")</f>
        <v/>
      </c>
      <c r="AU18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V181">
        <f>HYPERLINK("http://www.worldcat.org/oclc/10277501","WorldCat Record")</f>
        <v/>
      </c>
      <c r="AW181" t="inlineStr">
        <is>
          <t>4535614442:eng</t>
        </is>
      </c>
      <c r="AX181" t="inlineStr">
        <is>
          <t>10277501</t>
        </is>
      </c>
      <c r="AY181" t="inlineStr">
        <is>
          <t>991001108609702656</t>
        </is>
      </c>
      <c r="AZ181" t="inlineStr">
        <is>
          <t>991001108609702656</t>
        </is>
      </c>
      <c r="BA181" t="inlineStr">
        <is>
          <t>2269159140002656</t>
        </is>
      </c>
      <c r="BB181" t="inlineStr">
        <is>
          <t>BOOK</t>
        </is>
      </c>
      <c r="BD181" t="inlineStr">
        <is>
          <t>9780879691677</t>
        </is>
      </c>
      <c r="BE181" t="inlineStr">
        <is>
          <t>30001000275646</t>
        </is>
      </c>
      <c r="BF181" t="inlineStr">
        <is>
          <t>893121170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QW 166 V813 1980</t>
        </is>
      </c>
      <c r="E182" t="inlineStr">
        <is>
          <t>0                      QW 0166000V  813         1980</t>
        </is>
      </c>
      <c r="F182" t="inlineStr">
        <is>
          <t>Viral oncology / editor, George Klein.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Raven Press, c1980.</t>
        </is>
      </c>
      <c r="O182" t="inlineStr">
        <is>
          <t>1980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QW </t>
        </is>
      </c>
      <c r="U182" t="n">
        <v>2</v>
      </c>
      <c r="V182" t="n">
        <v>2</v>
      </c>
      <c r="W182" t="inlineStr">
        <is>
          <t>1992-02-28</t>
        </is>
      </c>
      <c r="X182" t="inlineStr">
        <is>
          <t>1992-02-28</t>
        </is>
      </c>
      <c r="Y182" t="inlineStr">
        <is>
          <t>1988-01-28</t>
        </is>
      </c>
      <c r="Z182" t="inlineStr">
        <is>
          <t>1988-01-28</t>
        </is>
      </c>
      <c r="AA182" t="n">
        <v>227</v>
      </c>
      <c r="AB182" t="n">
        <v>151</v>
      </c>
      <c r="AC182" t="n">
        <v>158</v>
      </c>
      <c r="AD182" t="n">
        <v>1</v>
      </c>
      <c r="AE182" t="n">
        <v>1</v>
      </c>
      <c r="AF182" t="n">
        <v>4</v>
      </c>
      <c r="AG182" t="n">
        <v>4</v>
      </c>
      <c r="AH182" t="n">
        <v>0</v>
      </c>
      <c r="AI182" t="n">
        <v>0</v>
      </c>
      <c r="AJ182" t="n">
        <v>2</v>
      </c>
      <c r="AK182" t="n">
        <v>2</v>
      </c>
      <c r="AL182" t="n">
        <v>4</v>
      </c>
      <c r="AM182" t="n">
        <v>4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HYPERLINK("http://catalog.hathitrust.org/Record/000711976","HathiTrust Record")</f>
        <v/>
      </c>
      <c r="AU18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V182">
        <f>HYPERLINK("http://www.worldcat.org/oclc/5750323","WorldCat Record")</f>
        <v/>
      </c>
      <c r="AW182" t="inlineStr">
        <is>
          <t>546297:eng</t>
        </is>
      </c>
      <c r="AX182" t="inlineStr">
        <is>
          <t>5750323</t>
        </is>
      </c>
      <c r="AY182" t="inlineStr">
        <is>
          <t>991001108659702656</t>
        </is>
      </c>
      <c r="AZ182" t="inlineStr">
        <is>
          <t>991001108659702656</t>
        </is>
      </c>
      <c r="BA182" t="inlineStr">
        <is>
          <t>2269606620002656</t>
        </is>
      </c>
      <c r="BB182" t="inlineStr">
        <is>
          <t>BOOK</t>
        </is>
      </c>
      <c r="BD182" t="inlineStr">
        <is>
          <t>9780890043905</t>
        </is>
      </c>
      <c r="BE182" t="inlineStr">
        <is>
          <t>30001000275661</t>
        </is>
      </c>
      <c r="BF182" t="inlineStr">
        <is>
          <t>893134258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QW 168 A6802 1993</t>
        </is>
      </c>
      <c r="E183" t="inlineStr">
        <is>
          <t>0                      QW 0168000A  6802        1993</t>
        </is>
      </c>
      <c r="F183" t="inlineStr">
        <is>
          <t>The Arenaviridae / edited by Maria S. Salvato.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N183" t="inlineStr">
        <is>
          <t>New York : Plenum Press, c1993.</t>
        </is>
      </c>
      <c r="O183" t="inlineStr">
        <is>
          <t>1993</t>
        </is>
      </c>
      <c r="Q183" t="inlineStr">
        <is>
          <t>eng</t>
        </is>
      </c>
      <c r="R183" t="inlineStr">
        <is>
          <t>nyu</t>
        </is>
      </c>
      <c r="S183" t="inlineStr">
        <is>
          <t>The Viruses</t>
        </is>
      </c>
      <c r="T183" t="inlineStr">
        <is>
          <t xml:space="preserve">QW </t>
        </is>
      </c>
      <c r="U183" t="n">
        <v>5</v>
      </c>
      <c r="V183" t="n">
        <v>5</v>
      </c>
      <c r="W183" t="inlineStr">
        <is>
          <t>2005-06-23</t>
        </is>
      </c>
      <c r="X183" t="inlineStr">
        <is>
          <t>2005-06-23</t>
        </is>
      </c>
      <c r="Y183" t="inlineStr">
        <is>
          <t>1994-03-22</t>
        </is>
      </c>
      <c r="Z183" t="inlineStr">
        <is>
          <t>1994-03-22</t>
        </is>
      </c>
      <c r="AA183" t="n">
        <v>158</v>
      </c>
      <c r="AB183" t="n">
        <v>124</v>
      </c>
      <c r="AC183" t="n">
        <v>143</v>
      </c>
      <c r="AD183" t="n">
        <v>1</v>
      </c>
      <c r="AE183" t="n">
        <v>1</v>
      </c>
      <c r="AF183" t="n">
        <v>4</v>
      </c>
      <c r="AG183" t="n">
        <v>5</v>
      </c>
      <c r="AH183" t="n">
        <v>0</v>
      </c>
      <c r="AI183" t="n">
        <v>1</v>
      </c>
      <c r="AJ183" t="n">
        <v>3</v>
      </c>
      <c r="AK183" t="n">
        <v>3</v>
      </c>
      <c r="AL183" t="n">
        <v>2</v>
      </c>
      <c r="AM183" t="n">
        <v>3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HYPERLINK("http://catalog.hathitrust.org/Record/002704768","HathiTrust Record")</f>
        <v/>
      </c>
      <c r="AU18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V183">
        <f>HYPERLINK("http://www.worldcat.org/oclc/27151508","WorldCat Record")</f>
        <v/>
      </c>
      <c r="AW183" t="inlineStr">
        <is>
          <t>55655189:eng</t>
        </is>
      </c>
      <c r="AX183" t="inlineStr">
        <is>
          <t>27151508</t>
        </is>
      </c>
      <c r="AY183" t="inlineStr">
        <is>
          <t>991000668649702656</t>
        </is>
      </c>
      <c r="AZ183" t="inlineStr">
        <is>
          <t>991000668649702656</t>
        </is>
      </c>
      <c r="BA183" t="inlineStr">
        <is>
          <t>2269172900002656</t>
        </is>
      </c>
      <c r="BB183" t="inlineStr">
        <is>
          <t>BOOK</t>
        </is>
      </c>
      <c r="BD183" t="inlineStr">
        <is>
          <t>9780306442728</t>
        </is>
      </c>
      <c r="BE183" t="inlineStr">
        <is>
          <t>30001002695536</t>
        </is>
      </c>
      <c r="BF183" t="inlineStr">
        <is>
          <t>893739896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QW 168.5.07 I435 1989</t>
        </is>
      </c>
      <c r="E184" t="inlineStr">
        <is>
          <t>0                      QW 0168500                                                           .07 I435 1989</t>
        </is>
      </c>
      <c r="F184" t="inlineStr">
        <is>
          <t>The Influenza viruses / edited by Robert M. Krug.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N184" t="inlineStr">
        <is>
          <t>New York : Plenum Press, c1989.</t>
        </is>
      </c>
      <c r="O184" t="inlineStr">
        <is>
          <t>1989</t>
        </is>
      </c>
      <c r="Q184" t="inlineStr">
        <is>
          <t>eng</t>
        </is>
      </c>
      <c r="R184" t="inlineStr">
        <is>
          <t>xxu</t>
        </is>
      </c>
      <c r="S184" t="inlineStr">
        <is>
          <t>The Viruses.</t>
        </is>
      </c>
      <c r="T184" t="inlineStr">
        <is>
          <t xml:space="preserve">QW </t>
        </is>
      </c>
      <c r="U184" t="n">
        <v>5</v>
      </c>
      <c r="V184" t="n">
        <v>5</v>
      </c>
      <c r="W184" t="inlineStr">
        <is>
          <t>2005-10-01</t>
        </is>
      </c>
      <c r="X184" t="inlineStr">
        <is>
          <t>2005-10-01</t>
        </is>
      </c>
      <c r="Y184" t="inlineStr">
        <is>
          <t>1991-03-02</t>
        </is>
      </c>
      <c r="Z184" t="inlineStr">
        <is>
          <t>1991-03-02</t>
        </is>
      </c>
      <c r="AA184" t="n">
        <v>239</v>
      </c>
      <c r="AB184" t="n">
        <v>176</v>
      </c>
      <c r="AC184" t="n">
        <v>182</v>
      </c>
      <c r="AD184" t="n">
        <v>1</v>
      </c>
      <c r="AE184" t="n">
        <v>1</v>
      </c>
      <c r="AF184" t="n">
        <v>3</v>
      </c>
      <c r="AG184" t="n">
        <v>3</v>
      </c>
      <c r="AH184" t="n">
        <v>0</v>
      </c>
      <c r="AI184" t="n">
        <v>0</v>
      </c>
      <c r="AJ184" t="n">
        <v>2</v>
      </c>
      <c r="AK184" t="n">
        <v>2</v>
      </c>
      <c r="AL184" t="n">
        <v>2</v>
      </c>
      <c r="AM184" t="n">
        <v>2</v>
      </c>
      <c r="AN184" t="n">
        <v>0</v>
      </c>
      <c r="AO184" t="n">
        <v>0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V184">
        <f>HYPERLINK("http://www.worldcat.org/oclc/19850363","WorldCat Record")</f>
        <v/>
      </c>
      <c r="AW184" t="inlineStr">
        <is>
          <t>55221280:eng</t>
        </is>
      </c>
      <c r="AX184" t="inlineStr">
        <is>
          <t>19850363</t>
        </is>
      </c>
      <c r="AY184" t="inlineStr">
        <is>
          <t>991000823619702656</t>
        </is>
      </c>
      <c r="AZ184" t="inlineStr">
        <is>
          <t>991000823619702656</t>
        </is>
      </c>
      <c r="BA184" t="inlineStr">
        <is>
          <t>2259229720002656</t>
        </is>
      </c>
      <c r="BB184" t="inlineStr">
        <is>
          <t>BOOK</t>
        </is>
      </c>
      <c r="BD184" t="inlineStr">
        <is>
          <t>9780306431913</t>
        </is>
      </c>
      <c r="BE184" t="inlineStr">
        <is>
          <t>30001002088179</t>
        </is>
      </c>
      <c r="BF184" t="inlineStr">
        <is>
          <t>893557294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QW 180 A257 1969</t>
        </is>
      </c>
      <c r="E185" t="inlineStr">
        <is>
          <t>0                      QW 0180000A  257         1969</t>
        </is>
      </c>
      <c r="F185" t="inlineStr">
        <is>
          <t>Aflatoxin : scientific background, control, and implications / edited by Leo A. Goldblatt.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Goldblatt, Leo A. (Leo Arthur), 1902-</t>
        </is>
      </c>
      <c r="N185" t="inlineStr">
        <is>
          <t>New York : Academic Press, 1969.</t>
        </is>
      </c>
      <c r="O185" t="inlineStr">
        <is>
          <t>1969</t>
        </is>
      </c>
      <c r="Q185" t="inlineStr">
        <is>
          <t>eng</t>
        </is>
      </c>
      <c r="R185" t="inlineStr">
        <is>
          <t>nyu</t>
        </is>
      </c>
      <c r="S185" t="inlineStr">
        <is>
          <t>Food science and technology ; 7</t>
        </is>
      </c>
      <c r="T185" t="inlineStr">
        <is>
          <t xml:space="preserve">QW </t>
        </is>
      </c>
      <c r="U185" t="n">
        <v>2</v>
      </c>
      <c r="V185" t="n">
        <v>2</v>
      </c>
      <c r="W185" t="inlineStr">
        <is>
          <t>2002-10-27</t>
        </is>
      </c>
      <c r="X185" t="inlineStr">
        <is>
          <t>2002-10-27</t>
        </is>
      </c>
      <c r="Y185" t="inlineStr">
        <is>
          <t>1988-03-21</t>
        </is>
      </c>
      <c r="Z185" t="inlineStr">
        <is>
          <t>1988-03-21</t>
        </is>
      </c>
      <c r="AA185" t="n">
        <v>363</v>
      </c>
      <c r="AB185" t="n">
        <v>246</v>
      </c>
      <c r="AC185" t="n">
        <v>288</v>
      </c>
      <c r="AD185" t="n">
        <v>2</v>
      </c>
      <c r="AE185" t="n">
        <v>2</v>
      </c>
      <c r="AF185" t="n">
        <v>8</v>
      </c>
      <c r="AG185" t="n">
        <v>11</v>
      </c>
      <c r="AH185" t="n">
        <v>3</v>
      </c>
      <c r="AI185" t="n">
        <v>5</v>
      </c>
      <c r="AJ185" t="n">
        <v>2</v>
      </c>
      <c r="AK185" t="n">
        <v>4</v>
      </c>
      <c r="AL185" t="n">
        <v>6</v>
      </c>
      <c r="AM185" t="n">
        <v>6</v>
      </c>
      <c r="AN185" t="n">
        <v>1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HYPERLINK("http://catalog.hathitrust.org/Record/002077276","HathiTrust Record")</f>
        <v/>
      </c>
      <c r="AU18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V185">
        <f>HYPERLINK("http://www.worldcat.org/oclc/44461","WorldCat Record")</f>
        <v/>
      </c>
      <c r="AW185" t="inlineStr">
        <is>
          <t>890174708:eng</t>
        </is>
      </c>
      <c r="AX185" t="inlineStr">
        <is>
          <t>44461</t>
        </is>
      </c>
      <c r="AY185" t="inlineStr">
        <is>
          <t>991001108809702656</t>
        </is>
      </c>
      <c r="AZ185" t="inlineStr">
        <is>
          <t>991001108809702656</t>
        </is>
      </c>
      <c r="BA185" t="inlineStr">
        <is>
          <t>2260976130002656</t>
        </is>
      </c>
      <c r="BB185" t="inlineStr">
        <is>
          <t>BOOK</t>
        </is>
      </c>
      <c r="BE185" t="inlineStr">
        <is>
          <t>30001000275703</t>
        </is>
      </c>
      <c r="BF185" t="inlineStr">
        <is>
          <t>893648903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QW 180 B595m 1963</t>
        </is>
      </c>
      <c r="E186" t="inlineStr">
        <is>
          <t>0                      QW 0180000B  595m        1963</t>
        </is>
      </c>
      <c r="F186" t="inlineStr">
        <is>
          <t>Antibiotic-producing microscopic fungi / [Translated by Scripta Technica, inc.].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Bilaĭ, V. I. (Vera Iosifovna)</t>
        </is>
      </c>
      <c r="N186" t="inlineStr">
        <is>
          <t>Amsterdam, New York : Elsevier Pub. Co., 1963.</t>
        </is>
      </c>
      <c r="O186" t="inlineStr">
        <is>
          <t>1963</t>
        </is>
      </c>
      <c r="Q186" t="inlineStr">
        <is>
          <t>eng</t>
        </is>
      </c>
      <c r="R186" t="inlineStr">
        <is>
          <t xml:space="preserve">ne </t>
        </is>
      </c>
      <c r="T186" t="inlineStr">
        <is>
          <t xml:space="preserve">QW </t>
        </is>
      </c>
      <c r="U186" t="n">
        <v>1</v>
      </c>
      <c r="V186" t="n">
        <v>1</v>
      </c>
      <c r="W186" t="inlineStr">
        <is>
          <t>1996-02-19</t>
        </is>
      </c>
      <c r="X186" t="inlineStr">
        <is>
          <t>1996-02-19</t>
        </is>
      </c>
      <c r="Y186" t="inlineStr">
        <is>
          <t>1988-03-21</t>
        </is>
      </c>
      <c r="Z186" t="inlineStr">
        <is>
          <t>1988-03-21</t>
        </is>
      </c>
      <c r="AA186" t="n">
        <v>273</v>
      </c>
      <c r="AB186" t="n">
        <v>176</v>
      </c>
      <c r="AC186" t="n">
        <v>183</v>
      </c>
      <c r="AD186" t="n">
        <v>2</v>
      </c>
      <c r="AE186" t="n">
        <v>2</v>
      </c>
      <c r="AF186" t="n">
        <v>5</v>
      </c>
      <c r="AG186" t="n">
        <v>5</v>
      </c>
      <c r="AH186" t="n">
        <v>2</v>
      </c>
      <c r="AI186" t="n">
        <v>2</v>
      </c>
      <c r="AJ186" t="n">
        <v>1</v>
      </c>
      <c r="AK186" t="n">
        <v>1</v>
      </c>
      <c r="AL186" t="n">
        <v>3</v>
      </c>
      <c r="AM186" t="n">
        <v>3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HYPERLINK("http://catalog.hathitrust.org/Record/001497453","HathiTrust Record")</f>
        <v/>
      </c>
      <c r="AU18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V186">
        <f>HYPERLINK("http://www.worldcat.org/oclc/709934","WorldCat Record")</f>
        <v/>
      </c>
      <c r="AW186" t="inlineStr">
        <is>
          <t>8318639:eng</t>
        </is>
      </c>
      <c r="AX186" t="inlineStr">
        <is>
          <t>709934</t>
        </is>
      </c>
      <c r="AY186" t="inlineStr">
        <is>
          <t>991001109029702656</t>
        </is>
      </c>
      <c r="AZ186" t="inlineStr">
        <is>
          <t>991001109029702656</t>
        </is>
      </c>
      <c r="BA186" t="inlineStr">
        <is>
          <t>2267572160002656</t>
        </is>
      </c>
      <c r="BB186" t="inlineStr">
        <is>
          <t>BOOK</t>
        </is>
      </c>
      <c r="BE186" t="inlineStr">
        <is>
          <t>30001000275711</t>
        </is>
      </c>
      <c r="BF186" t="inlineStr">
        <is>
          <t>893363777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QW 180 H518m 1930</t>
        </is>
      </c>
      <c r="E187" t="inlineStr">
        <is>
          <t>0                      QW 0180000H  518m        1930</t>
        </is>
      </c>
      <c r="F187" t="inlineStr">
        <is>
          <t>Molds, yeasts, and actinomycetes : a handbook for students of bacteriology / by Arthur T. Henrici ...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Henrici, Arthur T. (Arthur Trautwein), 1889-1943.</t>
        </is>
      </c>
      <c r="N187" t="inlineStr">
        <is>
          <t>New York : J. Wiley &amp; Sons, inc.; London : Chapman &amp; Hall, limited, 1930.</t>
        </is>
      </c>
      <c r="O187" t="inlineStr">
        <is>
          <t>1930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QW </t>
        </is>
      </c>
      <c r="U187" t="n">
        <v>2</v>
      </c>
      <c r="V187" t="n">
        <v>2</v>
      </c>
      <c r="W187" t="inlineStr">
        <is>
          <t>1998-02-23</t>
        </is>
      </c>
      <c r="X187" t="inlineStr">
        <is>
          <t>1998-02-23</t>
        </is>
      </c>
      <c r="Y187" t="inlineStr">
        <is>
          <t>1988-03-21</t>
        </is>
      </c>
      <c r="Z187" t="inlineStr">
        <is>
          <t>1988-03-21</t>
        </is>
      </c>
      <c r="AA187" t="n">
        <v>245</v>
      </c>
      <c r="AB187" t="n">
        <v>198</v>
      </c>
      <c r="AC187" t="n">
        <v>212</v>
      </c>
      <c r="AD187" t="n">
        <v>2</v>
      </c>
      <c r="AE187" t="n">
        <v>2</v>
      </c>
      <c r="AF187" t="n">
        <v>7</v>
      </c>
      <c r="AG187" t="n">
        <v>8</v>
      </c>
      <c r="AH187" t="n">
        <v>1</v>
      </c>
      <c r="AI187" t="n">
        <v>1</v>
      </c>
      <c r="AJ187" t="n">
        <v>1</v>
      </c>
      <c r="AK187" t="n">
        <v>1</v>
      </c>
      <c r="AL187" t="n">
        <v>4</v>
      </c>
      <c r="AM187" t="n">
        <v>5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T187">
        <f>HYPERLINK("http://catalog.hathitrust.org/Record/002083088","HathiTrust Record")</f>
        <v/>
      </c>
      <c r="AU18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V187">
        <f>HYPERLINK("http://www.worldcat.org/oclc/726997","WorldCat Record")</f>
        <v/>
      </c>
      <c r="AW187" t="inlineStr">
        <is>
          <t>3855517826:eng</t>
        </is>
      </c>
      <c r="AX187" t="inlineStr">
        <is>
          <t>726997</t>
        </is>
      </c>
      <c r="AY187" t="inlineStr">
        <is>
          <t>991001109249702656</t>
        </is>
      </c>
      <c r="AZ187" t="inlineStr">
        <is>
          <t>991001109249702656</t>
        </is>
      </c>
      <c r="BA187" t="inlineStr">
        <is>
          <t>2263925540002656</t>
        </is>
      </c>
      <c r="BB187" t="inlineStr">
        <is>
          <t>BOOK</t>
        </is>
      </c>
      <c r="BE187" t="inlineStr">
        <is>
          <t>30001000275760</t>
        </is>
      </c>
      <c r="BF187" t="inlineStr">
        <is>
          <t>893161685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QW 180 R216m 1949</t>
        </is>
      </c>
      <c r="E188" t="inlineStr">
        <is>
          <t>0                      QW 0180000R  216m        1949</t>
        </is>
      </c>
      <c r="F188" t="inlineStr">
        <is>
          <t>A manual of the penicillia / by Kenneth B. Raper and Charles Thom; with the technical assistance and illus. by Dorothy I. Fennel.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Raper, Kenneth B. (Kenneth Bryan), 1908-</t>
        </is>
      </c>
      <c r="N188" t="inlineStr">
        <is>
          <t>Baltimore : Williams &amp; Wilkins Co., [c1949]</t>
        </is>
      </c>
      <c r="O188" t="inlineStr">
        <is>
          <t>1949</t>
        </is>
      </c>
      <c r="Q188" t="inlineStr">
        <is>
          <t>eng</t>
        </is>
      </c>
      <c r="R188" t="inlineStr">
        <is>
          <t>mdu</t>
        </is>
      </c>
      <c r="T188" t="inlineStr">
        <is>
          <t xml:space="preserve">QW </t>
        </is>
      </c>
      <c r="U188" t="n">
        <v>1</v>
      </c>
      <c r="V188" t="n">
        <v>1</v>
      </c>
      <c r="W188" t="inlineStr">
        <is>
          <t>1996-02-19</t>
        </is>
      </c>
      <c r="X188" t="inlineStr">
        <is>
          <t>1996-02-19</t>
        </is>
      </c>
      <c r="Y188" t="inlineStr">
        <is>
          <t>1988-03-21</t>
        </is>
      </c>
      <c r="Z188" t="inlineStr">
        <is>
          <t>1988-03-21</t>
        </is>
      </c>
      <c r="AA188" t="n">
        <v>297</v>
      </c>
      <c r="AB188" t="n">
        <v>232</v>
      </c>
      <c r="AC188" t="n">
        <v>397</v>
      </c>
      <c r="AD188" t="n">
        <v>1</v>
      </c>
      <c r="AE188" t="n">
        <v>4</v>
      </c>
      <c r="AF188" t="n">
        <v>9</v>
      </c>
      <c r="AG188" t="n">
        <v>15</v>
      </c>
      <c r="AH188" t="n">
        <v>3</v>
      </c>
      <c r="AI188" t="n">
        <v>3</v>
      </c>
      <c r="AJ188" t="n">
        <v>2</v>
      </c>
      <c r="AK188" t="n">
        <v>3</v>
      </c>
      <c r="AL188" t="n">
        <v>6</v>
      </c>
      <c r="AM188" t="n">
        <v>9</v>
      </c>
      <c r="AN188" t="n">
        <v>0</v>
      </c>
      <c r="AO188" t="n">
        <v>3</v>
      </c>
      <c r="AP188" t="n">
        <v>0</v>
      </c>
      <c r="AQ188" t="n">
        <v>0</v>
      </c>
      <c r="AR188" t="inlineStr">
        <is>
          <t>Yes</t>
        </is>
      </c>
      <c r="AS188" t="inlineStr">
        <is>
          <t>No</t>
        </is>
      </c>
      <c r="AT188">
        <f>HYPERLINK("http://catalog.hathitrust.org/Record/001497596","HathiTrust Record")</f>
        <v/>
      </c>
      <c r="AU18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V188">
        <f>HYPERLINK("http://www.worldcat.org/oclc/1522344","WorldCat Record")</f>
        <v/>
      </c>
      <c r="AW188" t="inlineStr">
        <is>
          <t>1330844:eng</t>
        </is>
      </c>
      <c r="AX188" t="inlineStr">
        <is>
          <t>1522344</t>
        </is>
      </c>
      <c r="AY188" t="inlineStr">
        <is>
          <t>991001109299702656</t>
        </is>
      </c>
      <c r="AZ188" t="inlineStr">
        <is>
          <t>991001109299702656</t>
        </is>
      </c>
      <c r="BA188" t="inlineStr">
        <is>
          <t>2268427420002656</t>
        </is>
      </c>
      <c r="BB188" t="inlineStr">
        <is>
          <t>BOOK</t>
        </is>
      </c>
      <c r="BE188" t="inlineStr">
        <is>
          <t>30001000275778</t>
        </is>
      </c>
      <c r="BF188" t="inlineStr">
        <is>
          <t>893736215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QW 180.5.Y3 P297 1994</t>
        </is>
      </c>
      <c r="E189" t="inlineStr">
        <is>
          <t>0                      QW 0180500Y  3                  P  297         1994</t>
        </is>
      </c>
      <c r="F189" t="inlineStr">
        <is>
          <t>Pathogenic yeasts and yeast infections / [edited by] Esther Segal, Gerald L. Baum.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N189" t="inlineStr">
        <is>
          <t>Boca Raton : CRC Press, c1994.</t>
        </is>
      </c>
      <c r="O189" t="inlineStr">
        <is>
          <t>1994</t>
        </is>
      </c>
      <c r="Q189" t="inlineStr">
        <is>
          <t>eng</t>
        </is>
      </c>
      <c r="R189" t="inlineStr">
        <is>
          <t>flu</t>
        </is>
      </c>
      <c r="T189" t="inlineStr">
        <is>
          <t xml:space="preserve">QW </t>
        </is>
      </c>
      <c r="U189" t="n">
        <v>5</v>
      </c>
      <c r="V189" t="n">
        <v>5</v>
      </c>
      <c r="W189" t="inlineStr">
        <is>
          <t>2005-02-18</t>
        </is>
      </c>
      <c r="X189" t="inlineStr">
        <is>
          <t>2005-02-18</t>
        </is>
      </c>
      <c r="Y189" t="inlineStr">
        <is>
          <t>1994-09-12</t>
        </is>
      </c>
      <c r="Z189" t="inlineStr">
        <is>
          <t>1994-09-12</t>
        </is>
      </c>
      <c r="AA189" t="n">
        <v>97</v>
      </c>
      <c r="AB189" t="n">
        <v>73</v>
      </c>
      <c r="AC189" t="n">
        <v>73</v>
      </c>
      <c r="AD189" t="n">
        <v>1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V189">
        <f>HYPERLINK("http://www.worldcat.org/oclc/28844174","WorldCat Record")</f>
        <v/>
      </c>
      <c r="AW189" t="inlineStr">
        <is>
          <t>365299952:eng</t>
        </is>
      </c>
      <c r="AX189" t="inlineStr">
        <is>
          <t>28844174</t>
        </is>
      </c>
      <c r="AY189" t="inlineStr">
        <is>
          <t>991000677659702656</t>
        </is>
      </c>
      <c r="AZ189" t="inlineStr">
        <is>
          <t>991000677659702656</t>
        </is>
      </c>
      <c r="BA189" t="inlineStr">
        <is>
          <t>2265044760002656</t>
        </is>
      </c>
      <c r="BB189" t="inlineStr">
        <is>
          <t>BOOK</t>
        </is>
      </c>
      <c r="BD189" t="inlineStr">
        <is>
          <t>9780849364266</t>
        </is>
      </c>
      <c r="BE189" t="inlineStr">
        <is>
          <t>30001002696799</t>
        </is>
      </c>
      <c r="BF189" t="inlineStr">
        <is>
          <t>893119995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QW 300 N279a 2003</t>
        </is>
      </c>
      <c r="E190" t="inlineStr">
        <is>
          <t>0                      QW 0300000N  279a        2003</t>
        </is>
      </c>
      <c r="F190" t="inlineStr">
        <is>
          <t>Applications of genomics and proteomics for analysis of bacterial biological warfare agents / edited by Vito G. DelVecchio and Vladimir Krcmery.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NATO Advanced Research Workshop on Applications of Genomics and Proteomics for Analysis of Bacterial Biological Warfare Agents (2002 : Bratislava, Slovakia)</t>
        </is>
      </c>
      <c r="N190" t="inlineStr">
        <is>
          <t>Amsterdam ; Washington, DC : IOS Press, c2003.</t>
        </is>
      </c>
      <c r="O190" t="inlineStr">
        <is>
          <t>2003</t>
        </is>
      </c>
      <c r="Q190" t="inlineStr">
        <is>
          <t>eng</t>
        </is>
      </c>
      <c r="R190" t="inlineStr">
        <is>
          <t xml:space="preserve">ne </t>
        </is>
      </c>
      <c r="S190" t="inlineStr">
        <is>
          <t>NATO science series. Series I, Life and behavioural sciences, 1566-7693 ; v. 352</t>
        </is>
      </c>
      <c r="T190" t="inlineStr">
        <is>
          <t xml:space="preserve">QW </t>
        </is>
      </c>
      <c r="U190" t="n">
        <v>0</v>
      </c>
      <c r="V190" t="n">
        <v>0</v>
      </c>
      <c r="W190" t="inlineStr">
        <is>
          <t>2004-09-24</t>
        </is>
      </c>
      <c r="X190" t="inlineStr">
        <is>
          <t>2004-09-24</t>
        </is>
      </c>
      <c r="Y190" t="inlineStr">
        <is>
          <t>2004-09-22</t>
        </is>
      </c>
      <c r="Z190" t="inlineStr">
        <is>
          <t>2004-09-22</t>
        </is>
      </c>
      <c r="AA190" t="n">
        <v>93</v>
      </c>
      <c r="AB190" t="n">
        <v>72</v>
      </c>
      <c r="AC190" t="n">
        <v>73</v>
      </c>
      <c r="AD190" t="n">
        <v>1</v>
      </c>
      <c r="AE190" t="n">
        <v>1</v>
      </c>
      <c r="AF190" t="n">
        <v>2</v>
      </c>
      <c r="AG190" t="n">
        <v>2</v>
      </c>
      <c r="AH190" t="n">
        <v>1</v>
      </c>
      <c r="AI190" t="n">
        <v>1</v>
      </c>
      <c r="AJ190" t="n">
        <v>0</v>
      </c>
      <c r="AK190" t="n">
        <v>0</v>
      </c>
      <c r="AL190" t="n">
        <v>2</v>
      </c>
      <c r="AM190" t="n">
        <v>2</v>
      </c>
      <c r="AN190" t="n">
        <v>0</v>
      </c>
      <c r="AO190" t="n">
        <v>0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HYPERLINK("http://catalog.hathitrust.org/Record/004733140","HathiTrust Record")</f>
        <v/>
      </c>
      <c r="AU19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V190">
        <f>HYPERLINK("http://www.worldcat.org/oclc/54865786","WorldCat Record")</f>
        <v/>
      </c>
      <c r="AW190" t="inlineStr">
        <is>
          <t>364529852:eng</t>
        </is>
      </c>
      <c r="AX190" t="inlineStr">
        <is>
          <t>54865786</t>
        </is>
      </c>
      <c r="AY190" t="inlineStr">
        <is>
          <t>991000393869702656</t>
        </is>
      </c>
      <c r="AZ190" t="inlineStr">
        <is>
          <t>991000393869702656</t>
        </is>
      </c>
      <c r="BA190" t="inlineStr">
        <is>
          <t>2258508750002656</t>
        </is>
      </c>
      <c r="BB190" t="inlineStr">
        <is>
          <t>BOOK</t>
        </is>
      </c>
      <c r="BD190" t="inlineStr">
        <is>
          <t>9781586033439</t>
        </is>
      </c>
      <c r="BE190" t="inlineStr">
        <is>
          <t>30001004978427</t>
        </is>
      </c>
      <c r="BF190" t="inlineStr">
        <is>
          <t>893558802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QW 300 S438y 1981</t>
        </is>
      </c>
      <c r="E191" t="inlineStr">
        <is>
          <t>0                      QW 0300000S  438y        1981</t>
        </is>
      </c>
      <c r="F191" t="inlineStr">
        <is>
          <t>Yellow rain : a journey through the terror of chemical warfare / by Sterling Seagrave.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Seagrave, Sterling.</t>
        </is>
      </c>
      <c r="N191" t="inlineStr">
        <is>
          <t>New York : M. Evans, c1981.</t>
        </is>
      </c>
      <c r="O191" t="inlineStr">
        <is>
          <t>1981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QW </t>
        </is>
      </c>
      <c r="U191" t="n">
        <v>6</v>
      </c>
      <c r="V191" t="n">
        <v>6</v>
      </c>
      <c r="W191" t="inlineStr">
        <is>
          <t>2003-03-03</t>
        </is>
      </c>
      <c r="X191" t="inlineStr">
        <is>
          <t>2003-03-03</t>
        </is>
      </c>
      <c r="Y191" t="inlineStr">
        <is>
          <t>1988-01-28</t>
        </is>
      </c>
      <c r="Z191" t="inlineStr">
        <is>
          <t>1988-01-28</t>
        </is>
      </c>
      <c r="AA191" t="n">
        <v>1049</v>
      </c>
      <c r="AB191" t="n">
        <v>962</v>
      </c>
      <c r="AC191" t="n">
        <v>982</v>
      </c>
      <c r="AD191" t="n">
        <v>3</v>
      </c>
      <c r="AE191" t="n">
        <v>3</v>
      </c>
      <c r="AF191" t="n">
        <v>16</v>
      </c>
      <c r="AG191" t="n">
        <v>17</v>
      </c>
      <c r="AH191" t="n">
        <v>6</v>
      </c>
      <c r="AI191" t="n">
        <v>6</v>
      </c>
      <c r="AJ191" t="n">
        <v>3</v>
      </c>
      <c r="AK191" t="n">
        <v>3</v>
      </c>
      <c r="AL191" t="n">
        <v>7</v>
      </c>
      <c r="AM191" t="n">
        <v>8</v>
      </c>
      <c r="AN191" t="n">
        <v>2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V191">
        <f>HYPERLINK("http://www.worldcat.org/oclc/7836875","WorldCat Record")</f>
        <v/>
      </c>
      <c r="AW191" t="inlineStr">
        <is>
          <t>517481:eng</t>
        </is>
      </c>
      <c r="AX191" t="inlineStr">
        <is>
          <t>7836875</t>
        </is>
      </c>
      <c r="AY191" t="inlineStr">
        <is>
          <t>991001109529702656</t>
        </is>
      </c>
      <c r="AZ191" t="inlineStr">
        <is>
          <t>991001109529702656</t>
        </is>
      </c>
      <c r="BA191" t="inlineStr">
        <is>
          <t>2255397320002656</t>
        </is>
      </c>
      <c r="BB191" t="inlineStr">
        <is>
          <t>BOOK</t>
        </is>
      </c>
      <c r="BD191" t="inlineStr">
        <is>
          <t>9780871313492</t>
        </is>
      </c>
      <c r="BE191" t="inlineStr">
        <is>
          <t>30001000275794</t>
        </is>
      </c>
      <c r="BF191" t="inlineStr">
        <is>
          <t>893816102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QW300 T328 2003</t>
        </is>
      </c>
      <c r="E192" t="inlineStr">
        <is>
          <t>0                      QW 0300000T  328         2003</t>
        </is>
      </c>
      <c r="F192" t="inlineStr">
        <is>
          <t>Terrorism : biological, chemical, and nuclear / Mark J. Upfal ... [et al.]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Philadelphia : Saunders, 2003.</t>
        </is>
      </c>
      <c r="O192" t="inlineStr">
        <is>
          <t>2003</t>
        </is>
      </c>
      <c r="Q192" t="inlineStr">
        <is>
          <t>eng</t>
        </is>
      </c>
      <c r="R192" t="inlineStr">
        <is>
          <t>pau</t>
        </is>
      </c>
      <c r="S192" t="inlineStr">
        <is>
          <t>Clinics in occupational and environmental medicine ; v. 2, no. 2</t>
        </is>
      </c>
      <c r="T192" t="inlineStr">
        <is>
          <t xml:space="preserve">QW </t>
        </is>
      </c>
      <c r="U192" t="n">
        <v>0</v>
      </c>
      <c r="V192" t="n">
        <v>0</v>
      </c>
      <c r="W192" t="inlineStr">
        <is>
          <t>2004-09-30</t>
        </is>
      </c>
      <c r="X192" t="inlineStr">
        <is>
          <t>2004-09-30</t>
        </is>
      </c>
      <c r="Y192" t="inlineStr">
        <is>
          <t>2004-09-28</t>
        </is>
      </c>
      <c r="Z192" t="inlineStr">
        <is>
          <t>2004-09-28</t>
        </is>
      </c>
      <c r="AA192" t="n">
        <v>47</v>
      </c>
      <c r="AB192" t="n">
        <v>43</v>
      </c>
      <c r="AC192" t="n">
        <v>48</v>
      </c>
      <c r="AD192" t="n">
        <v>1</v>
      </c>
      <c r="AE192" t="n">
        <v>1</v>
      </c>
      <c r="AF192" t="n">
        <v>1</v>
      </c>
      <c r="AG192" t="n">
        <v>1</v>
      </c>
      <c r="AH192" t="n">
        <v>0</v>
      </c>
      <c r="AI192" t="n">
        <v>0</v>
      </c>
      <c r="AJ192" t="n">
        <v>1</v>
      </c>
      <c r="AK192" t="n">
        <v>1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V192">
        <f>HYPERLINK("http://www.worldcat.org/oclc/51999267","WorldCat Record")</f>
        <v/>
      </c>
      <c r="AW192" t="inlineStr">
        <is>
          <t>10147644:eng</t>
        </is>
      </c>
      <c r="AX192" t="inlineStr">
        <is>
          <t>51999267</t>
        </is>
      </c>
      <c r="AY192" t="inlineStr">
        <is>
          <t>991000398299702656</t>
        </is>
      </c>
      <c r="AZ192" t="inlineStr">
        <is>
          <t>991000398299702656</t>
        </is>
      </c>
      <c r="BA192" t="inlineStr">
        <is>
          <t>2268509480002656</t>
        </is>
      </c>
      <c r="BB192" t="inlineStr">
        <is>
          <t>BOOK</t>
        </is>
      </c>
      <c r="BE192" t="inlineStr">
        <is>
          <t>30001004923241</t>
        </is>
      </c>
      <c r="BF192" t="inlineStr">
        <is>
          <t>893359527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QW 504 A122b 2001</t>
        </is>
      </c>
      <c r="E193" t="inlineStr">
        <is>
          <t>0                      QW 0504000A  122b        2001</t>
        </is>
      </c>
      <c r="F193" t="inlineStr">
        <is>
          <t>Basic immunology : functions and disorders of the immune system / Abul K. Abbas, Andrew H. Lichtman ; illustrated by David L. Baker and Alexandra Baker.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Yes</t>
        </is>
      </c>
      <c r="L193" t="inlineStr">
        <is>
          <t>1</t>
        </is>
      </c>
      <c r="M193" t="inlineStr">
        <is>
          <t>Abbas, Abul K.</t>
        </is>
      </c>
      <c r="N193" t="inlineStr">
        <is>
          <t>Philadelphia : W.B. Saunders Co., c2001.</t>
        </is>
      </c>
      <c r="O193" t="inlineStr">
        <is>
          <t>2001</t>
        </is>
      </c>
      <c r="Q193" t="inlineStr">
        <is>
          <t>eng</t>
        </is>
      </c>
      <c r="R193" t="inlineStr">
        <is>
          <t>pau</t>
        </is>
      </c>
      <c r="T193" t="inlineStr">
        <is>
          <t xml:space="preserve">QW </t>
        </is>
      </c>
      <c r="U193" t="n">
        <v>19</v>
      </c>
      <c r="V193" t="n">
        <v>19</v>
      </c>
      <c r="W193" t="inlineStr">
        <is>
          <t>2008-08-14</t>
        </is>
      </c>
      <c r="X193" t="inlineStr">
        <is>
          <t>2008-08-14</t>
        </is>
      </c>
      <c r="Y193" t="inlineStr">
        <is>
          <t>2002-04-16</t>
        </is>
      </c>
      <c r="Z193" t="inlineStr">
        <is>
          <t>2002-04-16</t>
        </is>
      </c>
      <c r="AA193" t="n">
        <v>198</v>
      </c>
      <c r="AB193" t="n">
        <v>135</v>
      </c>
      <c r="AC193" t="n">
        <v>752</v>
      </c>
      <c r="AD193" t="n">
        <v>2</v>
      </c>
      <c r="AE193" t="n">
        <v>5</v>
      </c>
      <c r="AF193" t="n">
        <v>5</v>
      </c>
      <c r="AG193" t="n">
        <v>25</v>
      </c>
      <c r="AH193" t="n">
        <v>0</v>
      </c>
      <c r="AI193" t="n">
        <v>8</v>
      </c>
      <c r="AJ193" t="n">
        <v>2</v>
      </c>
      <c r="AK193" t="n">
        <v>7</v>
      </c>
      <c r="AL193" t="n">
        <v>4</v>
      </c>
      <c r="AM193" t="n">
        <v>11</v>
      </c>
      <c r="AN193" t="n">
        <v>1</v>
      </c>
      <c r="AO193" t="n">
        <v>4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HYPERLINK("http://catalog.hathitrust.org/Record/004175538","HathiTrust Record")</f>
        <v/>
      </c>
      <c r="AU19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V193">
        <f>HYPERLINK("http://www.worldcat.org/oclc/46395179","WorldCat Record")</f>
        <v/>
      </c>
      <c r="AW193" t="inlineStr">
        <is>
          <t>509580504:eng</t>
        </is>
      </c>
      <c r="AX193" t="inlineStr">
        <is>
          <t>46395179</t>
        </is>
      </c>
      <c r="AY193" t="inlineStr">
        <is>
          <t>991000307749702656</t>
        </is>
      </c>
      <c r="AZ193" t="inlineStr">
        <is>
          <t>991000307749702656</t>
        </is>
      </c>
      <c r="BA193" t="inlineStr">
        <is>
          <t>2269536750002656</t>
        </is>
      </c>
      <c r="BB193" t="inlineStr">
        <is>
          <t>BOOK</t>
        </is>
      </c>
      <c r="BD193" t="inlineStr">
        <is>
          <t>9780721693163</t>
        </is>
      </c>
      <c r="BE193" t="inlineStr">
        <is>
          <t>30001004237238</t>
        </is>
      </c>
      <c r="BF193" t="inlineStr">
        <is>
          <t>893150907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QW504 A122b 2006</t>
        </is>
      </c>
      <c r="E194" t="inlineStr">
        <is>
          <t>0                      QW 0504000A  122b        2006</t>
        </is>
      </c>
      <c r="F194" t="inlineStr">
        <is>
          <t>Basic immunology : functions and disorders of the immune system / Abul K. Abbas, Andrew H. Lichtman ; illustrated by David L. Baker and Alexandra Baker.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1</t>
        </is>
      </c>
      <c r="M194" t="inlineStr">
        <is>
          <t>Abbas, Abul K.</t>
        </is>
      </c>
      <c r="N194" t="inlineStr">
        <is>
          <t>Philadelphia, PA : Elsevier Saunders, c2006.</t>
        </is>
      </c>
      <c r="O194" t="inlineStr">
        <is>
          <t>2006</t>
        </is>
      </c>
      <c r="P194" t="inlineStr">
        <is>
          <t>2nd ed., updated ed. 2006-2007.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QW </t>
        </is>
      </c>
      <c r="U194" t="n">
        <v>12</v>
      </c>
      <c r="V194" t="n">
        <v>12</v>
      </c>
      <c r="W194" t="inlineStr">
        <is>
          <t>2008-04-08</t>
        </is>
      </c>
      <c r="X194" t="inlineStr">
        <is>
          <t>2008-04-08</t>
        </is>
      </c>
      <c r="Y194" t="inlineStr">
        <is>
          <t>2006-09-28</t>
        </is>
      </c>
      <c r="Z194" t="inlineStr">
        <is>
          <t>2006-09-28</t>
        </is>
      </c>
      <c r="AA194" t="n">
        <v>230</v>
      </c>
      <c r="AB194" t="n">
        <v>118</v>
      </c>
      <c r="AC194" t="n">
        <v>752</v>
      </c>
      <c r="AD194" t="n">
        <v>1</v>
      </c>
      <c r="AE194" t="n">
        <v>5</v>
      </c>
      <c r="AF194" t="n">
        <v>5</v>
      </c>
      <c r="AG194" t="n">
        <v>25</v>
      </c>
      <c r="AH194" t="n">
        <v>1</v>
      </c>
      <c r="AI194" t="n">
        <v>8</v>
      </c>
      <c r="AJ194" t="n">
        <v>3</v>
      </c>
      <c r="AK194" t="n">
        <v>7</v>
      </c>
      <c r="AL194" t="n">
        <v>2</v>
      </c>
      <c r="AM194" t="n">
        <v>11</v>
      </c>
      <c r="AN194" t="n">
        <v>0</v>
      </c>
      <c r="AO194" t="n">
        <v>4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HYPERLINK("http://catalog.hathitrust.org/Record/010380749","HathiTrust Record")</f>
        <v/>
      </c>
      <c r="AU19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V194">
        <f>HYPERLINK("http://www.worldcat.org/oclc/61309409","WorldCat Record")</f>
        <v/>
      </c>
      <c r="AW194" t="inlineStr">
        <is>
          <t>509580504:eng</t>
        </is>
      </c>
      <c r="AX194" t="inlineStr">
        <is>
          <t>61309409</t>
        </is>
      </c>
      <c r="AY194" t="inlineStr">
        <is>
          <t>991000546729702656</t>
        </is>
      </c>
      <c r="AZ194" t="inlineStr">
        <is>
          <t>991000546729702656</t>
        </is>
      </c>
      <c r="BA194" t="inlineStr">
        <is>
          <t>2257527570002656</t>
        </is>
      </c>
      <c r="BB194" t="inlineStr">
        <is>
          <t>BOOK</t>
        </is>
      </c>
      <c r="BD194" t="inlineStr">
        <is>
          <t>9781416029748</t>
        </is>
      </c>
      <c r="BE194" t="inlineStr">
        <is>
          <t>30001005175940</t>
        </is>
      </c>
      <c r="BF194" t="inlineStr">
        <is>
          <t>893376283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QW 504 B274b 1980</t>
        </is>
      </c>
      <c r="E195" t="inlineStr">
        <is>
          <t>0                      QW 0504000B  274b        1980</t>
        </is>
      </c>
      <c r="F195" t="inlineStr">
        <is>
          <t>Basic immunology and its medical application / James T. Barrett.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M195" t="inlineStr">
        <is>
          <t>Barrett, James T.</t>
        </is>
      </c>
      <c r="N195" t="inlineStr">
        <is>
          <t>St. Louis : Mosby, 1980.</t>
        </is>
      </c>
      <c r="O195" t="inlineStr">
        <is>
          <t>1980</t>
        </is>
      </c>
      <c r="P195" t="inlineStr">
        <is>
          <t>2d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QW </t>
        </is>
      </c>
      <c r="U195" t="n">
        <v>12</v>
      </c>
      <c r="V195" t="n">
        <v>12</v>
      </c>
      <c r="W195" t="inlineStr">
        <is>
          <t>2005-09-01</t>
        </is>
      </c>
      <c r="X195" t="inlineStr">
        <is>
          <t>2005-09-01</t>
        </is>
      </c>
      <c r="Y195" t="inlineStr">
        <is>
          <t>1988-01-28</t>
        </is>
      </c>
      <c r="Z195" t="inlineStr">
        <is>
          <t>1988-01-28</t>
        </is>
      </c>
      <c r="AA195" t="n">
        <v>235</v>
      </c>
      <c r="AB195" t="n">
        <v>188</v>
      </c>
      <c r="AC195" t="n">
        <v>282</v>
      </c>
      <c r="AD195" t="n">
        <v>1</v>
      </c>
      <c r="AE195" t="n">
        <v>3</v>
      </c>
      <c r="AF195" t="n">
        <v>3</v>
      </c>
      <c r="AG195" t="n">
        <v>9</v>
      </c>
      <c r="AH195" t="n">
        <v>2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HYPERLINK("http://catalog.hathitrust.org/Record/000138934","HathiTrust Record")</f>
        <v/>
      </c>
      <c r="AU19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V195">
        <f>HYPERLINK("http://www.worldcat.org/oclc/6223759","WorldCat Record")</f>
        <v/>
      </c>
      <c r="AW195" t="inlineStr">
        <is>
          <t>2724104:eng</t>
        </is>
      </c>
      <c r="AX195" t="inlineStr">
        <is>
          <t>6223759</t>
        </is>
      </c>
      <c r="AY195" t="inlineStr">
        <is>
          <t>991001107849702656</t>
        </is>
      </c>
      <c r="AZ195" t="inlineStr">
        <is>
          <t>991001107849702656</t>
        </is>
      </c>
      <c r="BA195" t="inlineStr">
        <is>
          <t>2266778100002656</t>
        </is>
      </c>
      <c r="BB195" t="inlineStr">
        <is>
          <t>BOOK</t>
        </is>
      </c>
      <c r="BD195" t="inlineStr">
        <is>
          <t>9780801604959</t>
        </is>
      </c>
      <c r="BE195" t="inlineStr">
        <is>
          <t>30001000275513</t>
        </is>
      </c>
      <c r="BF195" t="inlineStr">
        <is>
          <t>893552144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QW 504 B274t 1988</t>
        </is>
      </c>
      <c r="E196" t="inlineStr">
        <is>
          <t>0                      QW 0504000B  274t        1988</t>
        </is>
      </c>
      <c r="F196" t="inlineStr">
        <is>
          <t>Textbook of immunology : an introduction to immunochemistry and immunobiology / James T. Barrett.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M196" t="inlineStr">
        <is>
          <t>Barrett, James T., 1927-</t>
        </is>
      </c>
      <c r="N196" t="inlineStr">
        <is>
          <t>St. Louis : Mosby, c1988.</t>
        </is>
      </c>
      <c r="O196" t="inlineStr">
        <is>
          <t>1988</t>
        </is>
      </c>
      <c r="P196" t="inlineStr">
        <is>
          <t>5th ed.</t>
        </is>
      </c>
      <c r="Q196" t="inlineStr">
        <is>
          <t>eng</t>
        </is>
      </c>
      <c r="R196" t="inlineStr">
        <is>
          <t>mou</t>
        </is>
      </c>
      <c r="T196" t="inlineStr">
        <is>
          <t xml:space="preserve">QW </t>
        </is>
      </c>
      <c r="U196" t="n">
        <v>22</v>
      </c>
      <c r="V196" t="n">
        <v>22</v>
      </c>
      <c r="W196" t="inlineStr">
        <is>
          <t>1997-10-01</t>
        </is>
      </c>
      <c r="X196" t="inlineStr">
        <is>
          <t>1997-10-01</t>
        </is>
      </c>
      <c r="Y196" t="inlineStr">
        <is>
          <t>1988-04-16</t>
        </is>
      </c>
      <c r="Z196" t="inlineStr">
        <is>
          <t>1988-04-16</t>
        </is>
      </c>
      <c r="AA196" t="n">
        <v>360</v>
      </c>
      <c r="AB196" t="n">
        <v>277</v>
      </c>
      <c r="AC196" t="n">
        <v>648</v>
      </c>
      <c r="AD196" t="n">
        <v>1</v>
      </c>
      <c r="AE196" t="n">
        <v>5</v>
      </c>
      <c r="AF196" t="n">
        <v>6</v>
      </c>
      <c r="AG196" t="n">
        <v>18</v>
      </c>
      <c r="AH196" t="n">
        <v>1</v>
      </c>
      <c r="AI196" t="n">
        <v>5</v>
      </c>
      <c r="AJ196" t="n">
        <v>3</v>
      </c>
      <c r="AK196" t="n">
        <v>3</v>
      </c>
      <c r="AL196" t="n">
        <v>3</v>
      </c>
      <c r="AM196" t="n">
        <v>9</v>
      </c>
      <c r="AN196" t="n">
        <v>0</v>
      </c>
      <c r="AO196" t="n">
        <v>4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HYPERLINK("http://catalog.hathitrust.org/Record/000869296","HathiTrust Record")</f>
        <v/>
      </c>
      <c r="AU19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V196">
        <f>HYPERLINK("http://www.worldcat.org/oclc/16404321","WorldCat Record")</f>
        <v/>
      </c>
      <c r="AW196" t="inlineStr">
        <is>
          <t>1184893:eng</t>
        </is>
      </c>
      <c r="AX196" t="inlineStr">
        <is>
          <t>16404321</t>
        </is>
      </c>
      <c r="AY196" t="inlineStr">
        <is>
          <t>991001185669702656</t>
        </is>
      </c>
      <c r="AZ196" t="inlineStr">
        <is>
          <t>991001185669702656</t>
        </is>
      </c>
      <c r="BA196" t="inlineStr">
        <is>
          <t>2263028710002656</t>
        </is>
      </c>
      <c r="BB196" t="inlineStr">
        <is>
          <t>BOOK</t>
        </is>
      </c>
      <c r="BD196" t="inlineStr">
        <is>
          <t>9780801605307</t>
        </is>
      </c>
      <c r="BE196" t="inlineStr">
        <is>
          <t>30001000977894</t>
        </is>
      </c>
      <c r="BF196" t="inlineStr">
        <is>
          <t>893831982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QW 504 B311 1994</t>
        </is>
      </c>
      <c r="E197" t="inlineStr">
        <is>
          <t>0                      QW 0504000B  311         1994</t>
        </is>
      </c>
      <c r="F197" t="inlineStr">
        <is>
          <t>Basic &amp; clinical immunology.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Norwalk, Conn. : Appleton &amp; Lange, c1994.</t>
        </is>
      </c>
      <c r="O197" t="inlineStr">
        <is>
          <t>1994</t>
        </is>
      </c>
      <c r="P197" t="inlineStr">
        <is>
          <t>8th ed. / edited by Daniel P. Stites, Abba I. Terr, Tristram G. Parslow.</t>
        </is>
      </c>
      <c r="Q197" t="inlineStr">
        <is>
          <t>eng</t>
        </is>
      </c>
      <c r="R197" t="inlineStr">
        <is>
          <t>ctu</t>
        </is>
      </c>
      <c r="T197" t="inlineStr">
        <is>
          <t xml:space="preserve">QW </t>
        </is>
      </c>
      <c r="U197" t="n">
        <v>45</v>
      </c>
      <c r="V197" t="n">
        <v>45</v>
      </c>
      <c r="W197" t="inlineStr">
        <is>
          <t>2005-09-23</t>
        </is>
      </c>
      <c r="X197" t="inlineStr">
        <is>
          <t>2005-09-23</t>
        </is>
      </c>
      <c r="Y197" t="inlineStr">
        <is>
          <t>1994-06-14</t>
        </is>
      </c>
      <c r="Z197" t="inlineStr">
        <is>
          <t>1994-06-14</t>
        </is>
      </c>
      <c r="AA197" t="n">
        <v>227</v>
      </c>
      <c r="AB197" t="n">
        <v>165</v>
      </c>
      <c r="AC197" t="n">
        <v>523</v>
      </c>
      <c r="AD197" t="n">
        <v>1</v>
      </c>
      <c r="AE197" t="n">
        <v>4</v>
      </c>
      <c r="AF197" t="n">
        <v>3</v>
      </c>
      <c r="AG197" t="n">
        <v>13</v>
      </c>
      <c r="AH197" t="n">
        <v>2</v>
      </c>
      <c r="AI197" t="n">
        <v>5</v>
      </c>
      <c r="AJ197" t="n">
        <v>0</v>
      </c>
      <c r="AK197" t="n">
        <v>3</v>
      </c>
      <c r="AL197" t="n">
        <v>2</v>
      </c>
      <c r="AM197" t="n">
        <v>7</v>
      </c>
      <c r="AN197" t="n">
        <v>0</v>
      </c>
      <c r="AO197" t="n">
        <v>2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HYPERLINK("http://catalog.hathitrust.org/Record/002818410","HathiTrust Record")</f>
        <v/>
      </c>
      <c r="AU19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V197">
        <f>HYPERLINK("http://www.worldcat.org/oclc/30056267","WorldCat Record")</f>
        <v/>
      </c>
      <c r="AW197" t="inlineStr">
        <is>
          <t>1862368752:eng</t>
        </is>
      </c>
      <c r="AX197" t="inlineStr">
        <is>
          <t>30056267</t>
        </is>
      </c>
      <c r="AY197" t="inlineStr">
        <is>
          <t>991000669859702656</t>
        </is>
      </c>
      <c r="AZ197" t="inlineStr">
        <is>
          <t>991000669859702656</t>
        </is>
      </c>
      <c r="BA197" t="inlineStr">
        <is>
          <t>2259081600002656</t>
        </is>
      </c>
      <c r="BB197" t="inlineStr">
        <is>
          <t>BOOK</t>
        </is>
      </c>
      <c r="BD197" t="inlineStr">
        <is>
          <t>9780838505618</t>
        </is>
      </c>
      <c r="BE197" t="inlineStr">
        <is>
          <t>30001002695809</t>
        </is>
      </c>
      <c r="BF197" t="inlineStr">
        <is>
          <t>893277910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QW 504 B436i 1971</t>
        </is>
      </c>
      <c r="E198" t="inlineStr">
        <is>
          <t>0                      QW 0504000B  436i        1971</t>
        </is>
      </c>
      <c r="F198" t="inlineStr">
        <is>
          <t>Immunology / Joseph A. Bellanti.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0</t>
        </is>
      </c>
      <c r="M198" t="inlineStr">
        <is>
          <t>Bellanti, Joseph A., 1934-</t>
        </is>
      </c>
      <c r="N198" t="inlineStr">
        <is>
          <t>Philadelphia : Saunders, c1971.</t>
        </is>
      </c>
      <c r="O198" t="inlineStr">
        <is>
          <t>1971</t>
        </is>
      </c>
      <c r="Q198" t="inlineStr">
        <is>
          <t>eng</t>
        </is>
      </c>
      <c r="R198" t="inlineStr">
        <is>
          <t>pau</t>
        </is>
      </c>
      <c r="T198" t="inlineStr">
        <is>
          <t xml:space="preserve">QW </t>
        </is>
      </c>
      <c r="U198" t="n">
        <v>2</v>
      </c>
      <c r="V198" t="n">
        <v>2</v>
      </c>
      <c r="W198" t="inlineStr">
        <is>
          <t>1997-10-12</t>
        </is>
      </c>
      <c r="X198" t="inlineStr">
        <is>
          <t>1997-10-12</t>
        </is>
      </c>
      <c r="Y198" t="inlineStr">
        <is>
          <t>1988-01-28</t>
        </is>
      </c>
      <c r="Z198" t="inlineStr">
        <is>
          <t>1988-01-28</t>
        </is>
      </c>
      <c r="AA198" t="n">
        <v>260</v>
      </c>
      <c r="AB198" t="n">
        <v>181</v>
      </c>
      <c r="AC198" t="n">
        <v>472</v>
      </c>
      <c r="AD198" t="n">
        <v>2</v>
      </c>
      <c r="AE198" t="n">
        <v>4</v>
      </c>
      <c r="AF198" t="n">
        <v>6</v>
      </c>
      <c r="AG198" t="n">
        <v>15</v>
      </c>
      <c r="AH198" t="n">
        <v>1</v>
      </c>
      <c r="AI198" t="n">
        <v>6</v>
      </c>
      <c r="AJ198" t="n">
        <v>2</v>
      </c>
      <c r="AK198" t="n">
        <v>4</v>
      </c>
      <c r="AL198" t="n">
        <v>3</v>
      </c>
      <c r="AM198" t="n">
        <v>7</v>
      </c>
      <c r="AN198" t="n">
        <v>1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HYPERLINK("http://catalog.hathitrust.org/Record/001565442","HathiTrust Record")</f>
        <v/>
      </c>
      <c r="AU19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V198">
        <f>HYPERLINK("http://www.worldcat.org/oclc/200383","WorldCat Record")</f>
        <v/>
      </c>
      <c r="AW198" t="inlineStr">
        <is>
          <t>1251561:eng</t>
        </is>
      </c>
      <c r="AX198" t="inlineStr">
        <is>
          <t>200383</t>
        </is>
      </c>
      <c r="AY198" t="inlineStr">
        <is>
          <t>991001107579702656</t>
        </is>
      </c>
      <c r="AZ198" t="inlineStr">
        <is>
          <t>991001107579702656</t>
        </is>
      </c>
      <c r="BA198" t="inlineStr">
        <is>
          <t>2257557010002656</t>
        </is>
      </c>
      <c r="BB198" t="inlineStr">
        <is>
          <t>BOOK</t>
        </is>
      </c>
      <c r="BD198" t="inlineStr">
        <is>
          <t>9780721616841</t>
        </is>
      </c>
      <c r="BE198" t="inlineStr">
        <is>
          <t>30001000275463</t>
        </is>
      </c>
      <c r="BF198" t="inlineStr">
        <is>
          <t>893820911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QW 504 B456t 1984</t>
        </is>
      </c>
      <c r="E199" t="inlineStr">
        <is>
          <t>0                      QW 0504000B  456t        1984</t>
        </is>
      </c>
      <c r="F199" t="inlineStr">
        <is>
          <t>Textbook of immunology / Emil R. Unanue, Baruj Benacerraf.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Benacerraf, Baruj, 1920-2011.</t>
        </is>
      </c>
      <c r="N199" t="inlineStr">
        <is>
          <t>Baltimore : Williams &amp; Wilkins, c1984.</t>
        </is>
      </c>
      <c r="O199" t="inlineStr">
        <is>
          <t>1984</t>
        </is>
      </c>
      <c r="P199" t="inlineStr">
        <is>
          <t>2nd ed.</t>
        </is>
      </c>
      <c r="Q199" t="inlineStr">
        <is>
          <t>eng</t>
        </is>
      </c>
      <c r="R199" t="inlineStr">
        <is>
          <t xml:space="preserve">xx </t>
        </is>
      </c>
      <c r="T199" t="inlineStr">
        <is>
          <t xml:space="preserve">QW </t>
        </is>
      </c>
      <c r="U199" t="n">
        <v>9</v>
      </c>
      <c r="V199" t="n">
        <v>9</v>
      </c>
      <c r="W199" t="inlineStr">
        <is>
          <t>1989-08-12</t>
        </is>
      </c>
      <c r="X199" t="inlineStr">
        <is>
          <t>1989-08-12</t>
        </is>
      </c>
      <c r="Y199" t="inlineStr">
        <is>
          <t>1987-08-27</t>
        </is>
      </c>
      <c r="Z199" t="inlineStr">
        <is>
          <t>1987-08-27</t>
        </is>
      </c>
      <c r="AA199" t="n">
        <v>234</v>
      </c>
      <c r="AB199" t="n">
        <v>159</v>
      </c>
      <c r="AC199" t="n">
        <v>280</v>
      </c>
      <c r="AD199" t="n">
        <v>1</v>
      </c>
      <c r="AE199" t="n">
        <v>1</v>
      </c>
      <c r="AF199" t="n">
        <v>4</v>
      </c>
      <c r="AG199" t="n">
        <v>7</v>
      </c>
      <c r="AH199" t="n">
        <v>1</v>
      </c>
      <c r="AI199" t="n">
        <v>2</v>
      </c>
      <c r="AJ199" t="n">
        <v>3</v>
      </c>
      <c r="AK199" t="n">
        <v>4</v>
      </c>
      <c r="AL199" t="n">
        <v>2</v>
      </c>
      <c r="AM199" t="n">
        <v>5</v>
      </c>
      <c r="AN199" t="n">
        <v>0</v>
      </c>
      <c r="AO199" t="n">
        <v>0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HYPERLINK("http://catalog.hathitrust.org/Record/000124031","HathiTrust Record")</f>
        <v/>
      </c>
      <c r="AU19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V199">
        <f>HYPERLINK("http://www.worldcat.org/oclc/10723028","WorldCat Record")</f>
        <v/>
      </c>
      <c r="AW199" t="inlineStr">
        <is>
          <t>3293816:eng</t>
        </is>
      </c>
      <c r="AX199" t="inlineStr">
        <is>
          <t>10723028</t>
        </is>
      </c>
      <c r="AY199" t="inlineStr">
        <is>
          <t>991001271319702656</t>
        </is>
      </c>
      <c r="AZ199" t="inlineStr">
        <is>
          <t>991001271319702656</t>
        </is>
      </c>
      <c r="BA199" t="inlineStr">
        <is>
          <t>2256415950002656</t>
        </is>
      </c>
      <c r="BB199" t="inlineStr">
        <is>
          <t>BOOK</t>
        </is>
      </c>
      <c r="BD199" t="inlineStr">
        <is>
          <t>9780683085044</t>
        </is>
      </c>
      <c r="BE199" t="inlineStr">
        <is>
          <t>30001000354847</t>
        </is>
      </c>
      <c r="BF199" t="inlineStr">
        <is>
          <t>893731803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QW 504 B468i 1996</t>
        </is>
      </c>
      <c r="E200" t="inlineStr">
        <is>
          <t>0                      QW 0504000B  468i        1996</t>
        </is>
      </c>
      <c r="F200" t="inlineStr">
        <is>
          <t>Immunology : a short course / Eli Benjamini, Geoffrey Sunshine, Sidney Leskowitz.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Yes</t>
        </is>
      </c>
      <c r="L200" t="inlineStr">
        <is>
          <t>0</t>
        </is>
      </c>
      <c r="M200" t="inlineStr">
        <is>
          <t>Benjamini, Eli.</t>
        </is>
      </c>
      <c r="N200" t="inlineStr">
        <is>
          <t>New York : Wiley-Liss, c1996.</t>
        </is>
      </c>
      <c r="O200" t="inlineStr">
        <is>
          <t>1996</t>
        </is>
      </c>
      <c r="P200" t="inlineStr">
        <is>
          <t>3rd ed.</t>
        </is>
      </c>
      <c r="Q200" t="inlineStr">
        <is>
          <t>eng</t>
        </is>
      </c>
      <c r="R200" t="inlineStr">
        <is>
          <t>nyu</t>
        </is>
      </c>
      <c r="T200" t="inlineStr">
        <is>
          <t xml:space="preserve">QW </t>
        </is>
      </c>
      <c r="U200" t="n">
        <v>132</v>
      </c>
      <c r="V200" t="n">
        <v>132</v>
      </c>
      <c r="W200" t="inlineStr">
        <is>
          <t>2009-09-22</t>
        </is>
      </c>
      <c r="X200" t="inlineStr">
        <is>
          <t>2009-09-22</t>
        </is>
      </c>
      <c r="Y200" t="inlineStr">
        <is>
          <t>1996-09-10</t>
        </is>
      </c>
      <c r="Z200" t="inlineStr">
        <is>
          <t>1996-09-10</t>
        </is>
      </c>
      <c r="AA200" t="n">
        <v>338</v>
      </c>
      <c r="AB200" t="n">
        <v>225</v>
      </c>
      <c r="AC200" t="n">
        <v>1126</v>
      </c>
      <c r="AD200" t="n">
        <v>1</v>
      </c>
      <c r="AE200" t="n">
        <v>9</v>
      </c>
      <c r="AF200" t="n">
        <v>5</v>
      </c>
      <c r="AG200" t="n">
        <v>47</v>
      </c>
      <c r="AH200" t="n">
        <v>2</v>
      </c>
      <c r="AI200" t="n">
        <v>17</v>
      </c>
      <c r="AJ200" t="n">
        <v>1</v>
      </c>
      <c r="AK200" t="n">
        <v>10</v>
      </c>
      <c r="AL200" t="n">
        <v>3</v>
      </c>
      <c r="AM200" t="n">
        <v>19</v>
      </c>
      <c r="AN200" t="n">
        <v>0</v>
      </c>
      <c r="AO200" t="n">
        <v>8</v>
      </c>
      <c r="AP200" t="n">
        <v>0</v>
      </c>
      <c r="AQ200" t="n">
        <v>1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V200">
        <f>HYPERLINK("http://www.worldcat.org/oclc/34080886","WorldCat Record")</f>
        <v/>
      </c>
      <c r="AW200" t="inlineStr">
        <is>
          <t>10570454:eng</t>
        </is>
      </c>
      <c r="AX200" t="inlineStr">
        <is>
          <t>34080886</t>
        </is>
      </c>
      <c r="AY200" t="inlineStr">
        <is>
          <t>991000836329702656</t>
        </is>
      </c>
      <c r="AZ200" t="inlineStr">
        <is>
          <t>991000836329702656</t>
        </is>
      </c>
      <c r="BA200" t="inlineStr">
        <is>
          <t>2265805840002656</t>
        </is>
      </c>
      <c r="BB200" t="inlineStr">
        <is>
          <t>BOOK</t>
        </is>
      </c>
      <c r="BD200" t="inlineStr">
        <is>
          <t>9780471597919</t>
        </is>
      </c>
      <c r="BE200" t="inlineStr">
        <is>
          <t>30001003441864</t>
        </is>
      </c>
      <c r="BF200" t="inlineStr">
        <is>
          <t>893557309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QW 504 C596e 1986</t>
        </is>
      </c>
      <c r="E201" t="inlineStr">
        <is>
          <t>0                      QW 0504000C  596e        1986</t>
        </is>
      </c>
      <c r="F201" t="inlineStr">
        <is>
          <t>The experimental foundations of modern immunology / William R. Clark.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Clark, William R., 1938-</t>
        </is>
      </c>
      <c r="N201" t="inlineStr">
        <is>
          <t>New York : Wiley, c1986.</t>
        </is>
      </c>
      <c r="O201" t="inlineStr">
        <is>
          <t>1986</t>
        </is>
      </c>
      <c r="P201" t="inlineStr">
        <is>
          <t>3rd ed.</t>
        </is>
      </c>
      <c r="Q201" t="inlineStr">
        <is>
          <t>eng</t>
        </is>
      </c>
      <c r="R201" t="inlineStr">
        <is>
          <t>nyu</t>
        </is>
      </c>
      <c r="T201" t="inlineStr">
        <is>
          <t xml:space="preserve">QW </t>
        </is>
      </c>
      <c r="U201" t="n">
        <v>3</v>
      </c>
      <c r="V201" t="n">
        <v>3</v>
      </c>
      <c r="W201" t="inlineStr">
        <is>
          <t>1995-11-25</t>
        </is>
      </c>
      <c r="X201" t="inlineStr">
        <is>
          <t>1995-11-25</t>
        </is>
      </c>
      <c r="Y201" t="inlineStr">
        <is>
          <t>1988-02-22</t>
        </is>
      </c>
      <c r="Z201" t="inlineStr">
        <is>
          <t>1988-02-22</t>
        </is>
      </c>
      <c r="AA201" t="n">
        <v>205</v>
      </c>
      <c r="AB201" t="n">
        <v>152</v>
      </c>
      <c r="AC201" t="n">
        <v>506</v>
      </c>
      <c r="AD201" t="n">
        <v>1</v>
      </c>
      <c r="AE201" t="n">
        <v>6</v>
      </c>
      <c r="AF201" t="n">
        <v>8</v>
      </c>
      <c r="AG201" t="n">
        <v>29</v>
      </c>
      <c r="AH201" t="n">
        <v>3</v>
      </c>
      <c r="AI201" t="n">
        <v>10</v>
      </c>
      <c r="AJ201" t="n">
        <v>4</v>
      </c>
      <c r="AK201" t="n">
        <v>6</v>
      </c>
      <c r="AL201" t="n">
        <v>4</v>
      </c>
      <c r="AM201" t="n">
        <v>13</v>
      </c>
      <c r="AN201" t="n">
        <v>0</v>
      </c>
      <c r="AO201" t="n">
        <v>5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HYPERLINK("http://catalog.hathitrust.org/Record/000400057","HathiTrust Record")</f>
        <v/>
      </c>
      <c r="AU20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V201">
        <f>HYPERLINK("http://www.worldcat.org/oclc/13063030","WorldCat Record")</f>
        <v/>
      </c>
      <c r="AW201" t="inlineStr">
        <is>
          <t>5501067:eng</t>
        </is>
      </c>
      <c r="AX201" t="inlineStr">
        <is>
          <t>13063030</t>
        </is>
      </c>
      <c r="AY201" t="inlineStr">
        <is>
          <t>991001107279702656</t>
        </is>
      </c>
      <c r="AZ201" t="inlineStr">
        <is>
          <t>991001107279702656</t>
        </is>
      </c>
      <c r="BA201" t="inlineStr">
        <is>
          <t>2257141080002656</t>
        </is>
      </c>
      <c r="BB201" t="inlineStr">
        <is>
          <t>BOOK</t>
        </is>
      </c>
      <c r="BD201" t="inlineStr">
        <is>
          <t>9780471815082</t>
        </is>
      </c>
      <c r="BE201" t="inlineStr">
        <is>
          <t>30001000275372</t>
        </is>
      </c>
      <c r="BF201" t="inlineStr">
        <is>
          <t>893552143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QW 504 C639 1984</t>
        </is>
      </c>
      <c r="E202" t="inlineStr">
        <is>
          <t>0                      QW 0504000C  639         1984</t>
        </is>
      </c>
      <c r="F202" t="inlineStr">
        <is>
          <t>Clinical allergy &amp; immunology / edited by Leonard C. Altman.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N202" t="inlineStr">
        <is>
          <t>Boston, Mass. : G.K. Hall Medical Publishers, c1984.</t>
        </is>
      </c>
      <c r="O202" t="inlineStr">
        <is>
          <t>1984</t>
        </is>
      </c>
      <c r="Q202" t="inlineStr">
        <is>
          <t>eng</t>
        </is>
      </c>
      <c r="R202" t="inlineStr">
        <is>
          <t xml:space="preserve">xx </t>
        </is>
      </c>
      <c r="T202" t="inlineStr">
        <is>
          <t xml:space="preserve">QW </t>
        </is>
      </c>
      <c r="U202" t="n">
        <v>6</v>
      </c>
      <c r="V202" t="n">
        <v>6</v>
      </c>
      <c r="W202" t="inlineStr">
        <is>
          <t>2008-05-02</t>
        </is>
      </c>
      <c r="X202" t="inlineStr">
        <is>
          <t>2008-05-02</t>
        </is>
      </c>
      <c r="Y202" t="inlineStr">
        <is>
          <t>1988-01-28</t>
        </is>
      </c>
      <c r="Z202" t="inlineStr">
        <is>
          <t>1988-01-28</t>
        </is>
      </c>
      <c r="AA202" t="n">
        <v>119</v>
      </c>
      <c r="AB202" t="n">
        <v>92</v>
      </c>
      <c r="AC202" t="n">
        <v>94</v>
      </c>
      <c r="AD202" t="n">
        <v>1</v>
      </c>
      <c r="AE202" t="n">
        <v>1</v>
      </c>
      <c r="AF202" t="n">
        <v>1</v>
      </c>
      <c r="AG202" t="n">
        <v>1</v>
      </c>
      <c r="AH202" t="n">
        <v>0</v>
      </c>
      <c r="AI202" t="n">
        <v>0</v>
      </c>
      <c r="AJ202" t="n">
        <v>1</v>
      </c>
      <c r="AK202" t="n">
        <v>1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HYPERLINK("http://catalog.hathitrust.org/Record/000285112","HathiTrust Record")</f>
        <v/>
      </c>
      <c r="AU20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V202">
        <f>HYPERLINK("http://www.worldcat.org/oclc/9828315","WorldCat Record")</f>
        <v/>
      </c>
      <c r="AW202" t="inlineStr">
        <is>
          <t>43245617:eng</t>
        </is>
      </c>
      <c r="AX202" t="inlineStr">
        <is>
          <t>9828315</t>
        </is>
      </c>
      <c r="AY202" t="inlineStr">
        <is>
          <t>991001106349702656</t>
        </is>
      </c>
      <c r="AZ202" t="inlineStr">
        <is>
          <t>991001106349702656</t>
        </is>
      </c>
      <c r="BA202" t="inlineStr">
        <is>
          <t>2259130050002656</t>
        </is>
      </c>
      <c r="BB202" t="inlineStr">
        <is>
          <t>BOOK</t>
        </is>
      </c>
      <c r="BD202" t="inlineStr">
        <is>
          <t>9780816122547</t>
        </is>
      </c>
      <c r="BE202" t="inlineStr">
        <is>
          <t>30001000275141</t>
        </is>
      </c>
      <c r="BF202" t="inlineStr">
        <is>
          <t>893278716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QW 504 C6418 1997</t>
        </is>
      </c>
      <c r="E203" t="inlineStr">
        <is>
          <t>0                      QW 0504000C  6418        1997</t>
        </is>
      </c>
      <c r="F203" t="inlineStr">
        <is>
          <t>Clinical immunology : principles and laboratory diagnosis / Catherine Sheehan ; with 12 contributors.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N203" t="inlineStr">
        <is>
          <t>Philadelphia : Lippincott, c1997.</t>
        </is>
      </c>
      <c r="O203" t="inlineStr">
        <is>
          <t>1997</t>
        </is>
      </c>
      <c r="P203" t="inlineStr">
        <is>
          <t>2nd ed.</t>
        </is>
      </c>
      <c r="Q203" t="inlineStr">
        <is>
          <t>eng</t>
        </is>
      </c>
      <c r="R203" t="inlineStr">
        <is>
          <t>pau</t>
        </is>
      </c>
      <c r="T203" t="inlineStr">
        <is>
          <t xml:space="preserve">QW </t>
        </is>
      </c>
      <c r="U203" t="n">
        <v>20</v>
      </c>
      <c r="V203" t="n">
        <v>20</v>
      </c>
      <c r="W203" t="inlineStr">
        <is>
          <t>2004-10-11</t>
        </is>
      </c>
      <c r="X203" t="inlineStr">
        <is>
          <t>2004-10-11</t>
        </is>
      </c>
      <c r="Y203" t="inlineStr">
        <is>
          <t>1997-04-29</t>
        </is>
      </c>
      <c r="Z203" t="inlineStr">
        <is>
          <t>1997-04-29</t>
        </is>
      </c>
      <c r="AA203" t="n">
        <v>202</v>
      </c>
      <c r="AB203" t="n">
        <v>150</v>
      </c>
      <c r="AC203" t="n">
        <v>211</v>
      </c>
      <c r="AD203" t="n">
        <v>1</v>
      </c>
      <c r="AE203" t="n">
        <v>2</v>
      </c>
      <c r="AF203" t="n">
        <v>4</v>
      </c>
      <c r="AG203" t="n">
        <v>5</v>
      </c>
      <c r="AH203" t="n">
        <v>2</v>
      </c>
      <c r="AI203" t="n">
        <v>2</v>
      </c>
      <c r="AJ203" t="n">
        <v>2</v>
      </c>
      <c r="AK203" t="n">
        <v>2</v>
      </c>
      <c r="AL203" t="n">
        <v>2</v>
      </c>
      <c r="AM203" t="n">
        <v>2</v>
      </c>
      <c r="AN203" t="n">
        <v>0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HYPERLINK("http://catalog.hathitrust.org/Record/003144431","HathiTrust Record")</f>
        <v/>
      </c>
      <c r="AU20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V203">
        <f>HYPERLINK("http://www.worldcat.org/oclc/35928653","WorldCat Record")</f>
        <v/>
      </c>
      <c r="AW203" t="inlineStr">
        <is>
          <t>836719158:eng</t>
        </is>
      </c>
      <c r="AX203" t="inlineStr">
        <is>
          <t>35928653</t>
        </is>
      </c>
      <c r="AY203" t="inlineStr">
        <is>
          <t>991000840039702656</t>
        </is>
      </c>
      <c r="AZ203" t="inlineStr">
        <is>
          <t>991000840039702656</t>
        </is>
      </c>
      <c r="BA203" t="inlineStr">
        <is>
          <t>2262199550002656</t>
        </is>
      </c>
      <c r="BB203" t="inlineStr">
        <is>
          <t>BOOK</t>
        </is>
      </c>
      <c r="BD203" t="inlineStr">
        <is>
          <t>9780397553136</t>
        </is>
      </c>
      <c r="BE203" t="inlineStr">
        <is>
          <t>30001003443803</t>
        </is>
      </c>
      <c r="BF203" t="inlineStr">
        <is>
          <t>893368737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QW504 C64183 2002 V.1-2</t>
        </is>
      </c>
      <c r="E204" t="inlineStr">
        <is>
          <t>0                      QW 0504000C  64183       2002                                        V.1-2</t>
        </is>
      </c>
      <c r="F204" t="inlineStr">
        <is>
          <t>Clinical immunology : principles and practice / edited by Robert R. Rich ... [et al.].</t>
        </is>
      </c>
      <c r="G204" t="inlineStr">
        <is>
          <t>V.2</t>
        </is>
      </c>
      <c r="H204" t="inlineStr">
        <is>
          <t>Yes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3</t>
        </is>
      </c>
      <c r="N204" t="inlineStr">
        <is>
          <t>London New York : Mosby, 2001.</t>
        </is>
      </c>
      <c r="O204" t="inlineStr">
        <is>
          <t>2001</t>
        </is>
      </c>
      <c r="P204" t="inlineStr">
        <is>
          <t>2nd ed.</t>
        </is>
      </c>
      <c r="Q204" t="inlineStr">
        <is>
          <t>eng</t>
        </is>
      </c>
      <c r="R204" t="inlineStr">
        <is>
          <t>enk</t>
        </is>
      </c>
      <c r="T204" t="inlineStr">
        <is>
          <t xml:space="preserve">QW </t>
        </is>
      </c>
      <c r="U204" t="n">
        <v>10</v>
      </c>
      <c r="V204" t="n">
        <v>16</v>
      </c>
      <c r="W204" t="inlineStr">
        <is>
          <t>2007-04-23</t>
        </is>
      </c>
      <c r="X204" t="inlineStr">
        <is>
          <t>2007-12-14</t>
        </is>
      </c>
      <c r="Y204" t="inlineStr">
        <is>
          <t>2003-06-05</t>
        </is>
      </c>
      <c r="Z204" t="inlineStr">
        <is>
          <t>2003-06-05</t>
        </is>
      </c>
      <c r="AA204" t="n">
        <v>172</v>
      </c>
      <c r="AB204" t="n">
        <v>117</v>
      </c>
      <c r="AC204" t="n">
        <v>428</v>
      </c>
      <c r="AD204" t="n">
        <v>1</v>
      </c>
      <c r="AE204" t="n">
        <v>4</v>
      </c>
      <c r="AF204" t="n">
        <v>0</v>
      </c>
      <c r="AG204" t="n">
        <v>12</v>
      </c>
      <c r="AH204" t="n">
        <v>0</v>
      </c>
      <c r="AI204" t="n">
        <v>3</v>
      </c>
      <c r="AJ204" t="n">
        <v>0</v>
      </c>
      <c r="AK204" t="n">
        <v>3</v>
      </c>
      <c r="AL204" t="n">
        <v>0</v>
      </c>
      <c r="AM204" t="n">
        <v>6</v>
      </c>
      <c r="AN204" t="n">
        <v>0</v>
      </c>
      <c r="AO204" t="n">
        <v>3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HYPERLINK("http://catalog.hathitrust.org/Record/004207853","HathiTrust Record")</f>
        <v/>
      </c>
      <c r="AU20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4">
        <f>HYPERLINK("http://www.worldcat.org/oclc/46944781","WorldCat Record")</f>
        <v/>
      </c>
      <c r="AW204" t="inlineStr">
        <is>
          <t>836911096:eng</t>
        </is>
      </c>
      <c r="AX204" t="inlineStr">
        <is>
          <t>46944781</t>
        </is>
      </c>
      <c r="AY204" t="inlineStr">
        <is>
          <t>991000348909702656</t>
        </is>
      </c>
      <c r="AZ204" t="inlineStr">
        <is>
          <t>991000348909702656</t>
        </is>
      </c>
      <c r="BA204" t="inlineStr">
        <is>
          <t>2271133470002656</t>
        </is>
      </c>
      <c r="BB204" t="inlineStr">
        <is>
          <t>BOOK</t>
        </is>
      </c>
      <c r="BD204" t="inlineStr">
        <is>
          <t>9780723431619</t>
        </is>
      </c>
      <c r="BE204" t="inlineStr">
        <is>
          <t>30001004502797</t>
        </is>
      </c>
      <c r="BF204" t="inlineStr">
        <is>
          <t>893264156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QW504 C64183 2002 V.1-2</t>
        </is>
      </c>
      <c r="E205" t="inlineStr">
        <is>
          <t>0                      QW 0504000C  64183       2002                                        V.1-2</t>
        </is>
      </c>
      <c r="F205" t="inlineStr">
        <is>
          <t>Clinical immunology : principles and practice / edited by Robert R. Rich ... [et al.].</t>
        </is>
      </c>
      <c r="G205" t="inlineStr">
        <is>
          <t>V.1</t>
        </is>
      </c>
      <c r="H205" t="inlineStr">
        <is>
          <t>Yes</t>
        </is>
      </c>
      <c r="I205" t="inlineStr">
        <is>
          <t>1</t>
        </is>
      </c>
      <c r="J205" t="inlineStr">
        <is>
          <t>No</t>
        </is>
      </c>
      <c r="K205" t="inlineStr">
        <is>
          <t>Yes</t>
        </is>
      </c>
      <c r="L205" t="inlineStr">
        <is>
          <t>3</t>
        </is>
      </c>
      <c r="N205" t="inlineStr">
        <is>
          <t>London New York : Mosby, 2001.</t>
        </is>
      </c>
      <c r="O205" t="inlineStr">
        <is>
          <t>2001</t>
        </is>
      </c>
      <c r="P205" t="inlineStr">
        <is>
          <t>2nd ed.</t>
        </is>
      </c>
      <c r="Q205" t="inlineStr">
        <is>
          <t>eng</t>
        </is>
      </c>
      <c r="R205" t="inlineStr">
        <is>
          <t>enk</t>
        </is>
      </c>
      <c r="T205" t="inlineStr">
        <is>
          <t xml:space="preserve">QW </t>
        </is>
      </c>
      <c r="U205" t="n">
        <v>6</v>
      </c>
      <c r="V205" t="n">
        <v>16</v>
      </c>
      <c r="W205" t="inlineStr">
        <is>
          <t>2007-12-14</t>
        </is>
      </c>
      <c r="X205" t="inlineStr">
        <is>
          <t>2007-12-14</t>
        </is>
      </c>
      <c r="Y205" t="inlineStr">
        <is>
          <t>2003-06-05</t>
        </is>
      </c>
      <c r="Z205" t="inlineStr">
        <is>
          <t>2003-06-05</t>
        </is>
      </c>
      <c r="AA205" t="n">
        <v>172</v>
      </c>
      <c r="AB205" t="n">
        <v>117</v>
      </c>
      <c r="AC205" t="n">
        <v>428</v>
      </c>
      <c r="AD205" t="n">
        <v>1</v>
      </c>
      <c r="AE205" t="n">
        <v>4</v>
      </c>
      <c r="AF205" t="n">
        <v>0</v>
      </c>
      <c r="AG205" t="n">
        <v>12</v>
      </c>
      <c r="AH205" t="n">
        <v>0</v>
      </c>
      <c r="AI205" t="n">
        <v>3</v>
      </c>
      <c r="AJ205" t="n">
        <v>0</v>
      </c>
      <c r="AK205" t="n">
        <v>3</v>
      </c>
      <c r="AL205" t="n">
        <v>0</v>
      </c>
      <c r="AM205" t="n">
        <v>6</v>
      </c>
      <c r="AN205" t="n">
        <v>0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HYPERLINK("http://catalog.hathitrust.org/Record/004207853","HathiTrust Record")</f>
        <v/>
      </c>
      <c r="AU20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5">
        <f>HYPERLINK("http://www.worldcat.org/oclc/46944781","WorldCat Record")</f>
        <v/>
      </c>
      <c r="AW205" t="inlineStr">
        <is>
          <t>836911096:eng</t>
        </is>
      </c>
      <c r="AX205" t="inlineStr">
        <is>
          <t>46944781</t>
        </is>
      </c>
      <c r="AY205" t="inlineStr">
        <is>
          <t>991000348909702656</t>
        </is>
      </c>
      <c r="AZ205" t="inlineStr">
        <is>
          <t>991000348909702656</t>
        </is>
      </c>
      <c r="BA205" t="inlineStr">
        <is>
          <t>2271133470002656</t>
        </is>
      </c>
      <c r="BB205" t="inlineStr">
        <is>
          <t>BOOK</t>
        </is>
      </c>
      <c r="BD205" t="inlineStr">
        <is>
          <t>9780723431619</t>
        </is>
      </c>
      <c r="BE205" t="inlineStr">
        <is>
          <t>30001004502805</t>
        </is>
      </c>
      <c r="BF205" t="inlineStr">
        <is>
          <t>893264157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QW504 C678t 2000</t>
        </is>
      </c>
      <c r="E206" t="inlineStr">
        <is>
          <t>0                      QW 0504000C  678t        2000</t>
        </is>
      </c>
      <c r="F206" t="inlineStr">
        <is>
          <t>Tending Adam's garden : evolving the cognitive immune self / Irun R. Cohen.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1</t>
        </is>
      </c>
      <c r="M206" t="inlineStr">
        <is>
          <t>Cohen, Irun R.</t>
        </is>
      </c>
      <c r="N206" t="inlineStr">
        <is>
          <t>San Diego, CA : Academic Press, c2000.</t>
        </is>
      </c>
      <c r="O206" t="inlineStr">
        <is>
          <t>2000</t>
        </is>
      </c>
      <c r="Q206" t="inlineStr">
        <is>
          <t>eng</t>
        </is>
      </c>
      <c r="R206" t="inlineStr">
        <is>
          <t>cau</t>
        </is>
      </c>
      <c r="T206" t="inlineStr">
        <is>
          <t xml:space="preserve">QW </t>
        </is>
      </c>
      <c r="U206" t="n">
        <v>2</v>
      </c>
      <c r="V206" t="n">
        <v>2</v>
      </c>
      <c r="W206" t="inlineStr">
        <is>
          <t>2004-03-12</t>
        </is>
      </c>
      <c r="X206" t="inlineStr">
        <is>
          <t>2004-03-12</t>
        </is>
      </c>
      <c r="Y206" t="inlineStr">
        <is>
          <t>2003-12-10</t>
        </is>
      </c>
      <c r="Z206" t="inlineStr">
        <is>
          <t>2003-12-10</t>
        </is>
      </c>
      <c r="AA206" t="n">
        <v>323</v>
      </c>
      <c r="AB206" t="n">
        <v>276</v>
      </c>
      <c r="AC206" t="n">
        <v>985</v>
      </c>
      <c r="AD206" t="n">
        <v>3</v>
      </c>
      <c r="AE206" t="n">
        <v>14</v>
      </c>
      <c r="AF206" t="n">
        <v>13</v>
      </c>
      <c r="AG206" t="n">
        <v>36</v>
      </c>
      <c r="AH206" t="n">
        <v>4</v>
      </c>
      <c r="AI206" t="n">
        <v>11</v>
      </c>
      <c r="AJ206" t="n">
        <v>4</v>
      </c>
      <c r="AK206" t="n">
        <v>8</v>
      </c>
      <c r="AL206" t="n">
        <v>7</v>
      </c>
      <c r="AM206" t="n">
        <v>11</v>
      </c>
      <c r="AN206" t="n">
        <v>2</v>
      </c>
      <c r="AO206" t="n">
        <v>12</v>
      </c>
      <c r="AP206" t="n">
        <v>0</v>
      </c>
      <c r="AQ206" t="n">
        <v>1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HYPERLINK("http://catalog.hathitrust.org/Record/004084850","HathiTrust Record")</f>
        <v/>
      </c>
      <c r="AU20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V206">
        <f>HYPERLINK("http://www.worldcat.org/oclc/44040013","WorldCat Record")</f>
        <v/>
      </c>
      <c r="AW206" t="inlineStr">
        <is>
          <t>801474620:eng</t>
        </is>
      </c>
      <c r="AX206" t="inlineStr">
        <is>
          <t>44040013</t>
        </is>
      </c>
      <c r="AY206" t="inlineStr">
        <is>
          <t>991000361189702656</t>
        </is>
      </c>
      <c r="AZ206" t="inlineStr">
        <is>
          <t>991000361189702656</t>
        </is>
      </c>
      <c r="BA206" t="inlineStr">
        <is>
          <t>2256422220002656</t>
        </is>
      </c>
      <c r="BB206" t="inlineStr">
        <is>
          <t>BOOK</t>
        </is>
      </c>
      <c r="BD206" t="inlineStr">
        <is>
          <t>9780121783556</t>
        </is>
      </c>
      <c r="BE206" t="inlineStr">
        <is>
          <t>30001004507747</t>
        </is>
      </c>
      <c r="BF206" t="inlineStr">
        <is>
          <t>893269407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QW 504 CO4523 1977 v.3</t>
        </is>
      </c>
      <c r="E207" t="inlineStr">
        <is>
          <t>0                      QW 0504000CO 4523        1977                                        v.3</t>
        </is>
      </c>
      <c r="F207" t="inlineStr">
        <is>
          <t>Immunopharmacology / edited by John W. Hadden and Ronald G. Coffey, and Federico Spreafico.</t>
        </is>
      </c>
      <c r="G207" t="inlineStr">
        <is>
          <t>V.3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N207" t="inlineStr">
        <is>
          <t>New York : Plenum Medical Book Co., c1977.</t>
        </is>
      </c>
      <c r="O207" t="inlineStr">
        <is>
          <t>1977</t>
        </is>
      </c>
      <c r="Q207" t="inlineStr">
        <is>
          <t>eng</t>
        </is>
      </c>
      <c r="R207" t="inlineStr">
        <is>
          <t>nyu</t>
        </is>
      </c>
      <c r="S207" t="inlineStr">
        <is>
          <t>Comprehensive immunology ; 3</t>
        </is>
      </c>
      <c r="T207" t="inlineStr">
        <is>
          <t xml:space="preserve">QW </t>
        </is>
      </c>
      <c r="U207" t="n">
        <v>1</v>
      </c>
      <c r="V207" t="n">
        <v>1</v>
      </c>
      <c r="W207" t="inlineStr">
        <is>
          <t>2002-08-24</t>
        </is>
      </c>
      <c r="X207" t="inlineStr">
        <is>
          <t>2002-08-24</t>
        </is>
      </c>
      <c r="Y207" t="inlineStr">
        <is>
          <t>1988-01-28</t>
        </is>
      </c>
      <c r="Z207" t="inlineStr">
        <is>
          <t>1988-01-28</t>
        </is>
      </c>
      <c r="AA207" t="n">
        <v>254</v>
      </c>
      <c r="AB207" t="n">
        <v>184</v>
      </c>
      <c r="AC207" t="n">
        <v>202</v>
      </c>
      <c r="AD207" t="n">
        <v>1</v>
      </c>
      <c r="AE207" t="n">
        <v>1</v>
      </c>
      <c r="AF207" t="n">
        <v>6</v>
      </c>
      <c r="AG207" t="n">
        <v>6</v>
      </c>
      <c r="AH207" t="n">
        <v>1</v>
      </c>
      <c r="AI207" t="n">
        <v>1</v>
      </c>
      <c r="AJ207" t="n">
        <v>2</v>
      </c>
      <c r="AK207" t="n">
        <v>2</v>
      </c>
      <c r="AL207" t="n">
        <v>5</v>
      </c>
      <c r="AM207" t="n">
        <v>5</v>
      </c>
      <c r="AN207" t="n">
        <v>0</v>
      </c>
      <c r="AO207" t="n">
        <v>0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HYPERLINK("http://catalog.hathitrust.org/Record/000293409","HathiTrust Record")</f>
        <v/>
      </c>
      <c r="AU20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V207">
        <f>HYPERLINK("http://www.worldcat.org/oclc/3167656","WorldCat Record")</f>
        <v/>
      </c>
      <c r="AW207" t="inlineStr">
        <is>
          <t>3759254626:eng</t>
        </is>
      </c>
      <c r="AX207" t="inlineStr">
        <is>
          <t>3167656</t>
        </is>
      </c>
      <c r="AY207" t="inlineStr">
        <is>
          <t>991001106759702656</t>
        </is>
      </c>
      <c r="AZ207" t="inlineStr">
        <is>
          <t>991001106759702656</t>
        </is>
      </c>
      <c r="BA207" t="inlineStr">
        <is>
          <t>2262185610002656</t>
        </is>
      </c>
      <c r="BB207" t="inlineStr">
        <is>
          <t>BOOK</t>
        </is>
      </c>
      <c r="BD207" t="inlineStr">
        <is>
          <t>9780306331039</t>
        </is>
      </c>
      <c r="BE207" t="inlineStr">
        <is>
          <t>30001000275240</t>
        </is>
      </c>
      <c r="BF207" t="inlineStr">
        <is>
          <t>893740759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QW 504 CO4523 1978 v.4</t>
        </is>
      </c>
      <c r="E208" t="inlineStr">
        <is>
          <t>0                      QW 0504000CO 4523        1978                                        v.4</t>
        </is>
      </c>
      <c r="F208" t="inlineStr">
        <is>
          <t>The Immunopathology of lymphoreticular neoplasms / edited by J.J. Twomey and Robert A. Good.</t>
        </is>
      </c>
      <c r="G208" t="inlineStr">
        <is>
          <t>V.4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N208" t="inlineStr">
        <is>
          <t>New York : Plenum Medical Book Co., c1978.</t>
        </is>
      </c>
      <c r="O208" t="inlineStr">
        <is>
          <t>1978</t>
        </is>
      </c>
      <c r="Q208" t="inlineStr">
        <is>
          <t>eng</t>
        </is>
      </c>
      <c r="R208" t="inlineStr">
        <is>
          <t>nyu</t>
        </is>
      </c>
      <c r="S208" t="inlineStr">
        <is>
          <t>Comprehensive immunology ; v. 4</t>
        </is>
      </c>
      <c r="T208" t="inlineStr">
        <is>
          <t xml:space="preserve">QW </t>
        </is>
      </c>
      <c r="U208" t="n">
        <v>2</v>
      </c>
      <c r="V208" t="n">
        <v>2</v>
      </c>
      <c r="W208" t="inlineStr">
        <is>
          <t>1990-01-16</t>
        </is>
      </c>
      <c r="X208" t="inlineStr">
        <is>
          <t>1990-01-16</t>
        </is>
      </c>
      <c r="Y208" t="inlineStr">
        <is>
          <t>1988-01-28</t>
        </is>
      </c>
      <c r="Z208" t="inlineStr">
        <is>
          <t>1988-01-28</t>
        </is>
      </c>
      <c r="AA208" t="n">
        <v>168</v>
      </c>
      <c r="AB208" t="n">
        <v>117</v>
      </c>
      <c r="AC208" t="n">
        <v>141</v>
      </c>
      <c r="AD208" t="n">
        <v>2</v>
      </c>
      <c r="AE208" t="n">
        <v>2</v>
      </c>
      <c r="AF208" t="n">
        <v>3</v>
      </c>
      <c r="AG208" t="n">
        <v>4</v>
      </c>
      <c r="AH208" t="n">
        <v>1</v>
      </c>
      <c r="AI208" t="n">
        <v>2</v>
      </c>
      <c r="AJ208" t="n">
        <v>1</v>
      </c>
      <c r="AK208" t="n">
        <v>1</v>
      </c>
      <c r="AL208" t="n">
        <v>1</v>
      </c>
      <c r="AM208" t="n">
        <v>2</v>
      </c>
      <c r="AN208" t="n">
        <v>1</v>
      </c>
      <c r="AO208" t="n">
        <v>1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HYPERLINK("http://catalog.hathitrust.org/Record/000089490","HathiTrust Record")</f>
        <v/>
      </c>
      <c r="AU20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V208">
        <f>HYPERLINK("http://www.worldcat.org/oclc/3541734","WorldCat Record")</f>
        <v/>
      </c>
      <c r="AW208" t="inlineStr">
        <is>
          <t>358319500:eng</t>
        </is>
      </c>
      <c r="AX208" t="inlineStr">
        <is>
          <t>3541734</t>
        </is>
      </c>
      <c r="AY208" t="inlineStr">
        <is>
          <t>991001106799702656</t>
        </is>
      </c>
      <c r="AZ208" t="inlineStr">
        <is>
          <t>991001106799702656</t>
        </is>
      </c>
      <c r="BA208" t="inlineStr">
        <is>
          <t>2266300960002656</t>
        </is>
      </c>
      <c r="BB208" t="inlineStr">
        <is>
          <t>BOOK</t>
        </is>
      </c>
      <c r="BD208" t="inlineStr">
        <is>
          <t>9780306331046</t>
        </is>
      </c>
      <c r="BE208" t="inlineStr">
        <is>
          <t>30001000275257</t>
        </is>
      </c>
      <c r="BF208" t="inlineStr">
        <is>
          <t>893121167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QW 504 CO4523 1979 v.6</t>
        </is>
      </c>
      <c r="E209" t="inlineStr">
        <is>
          <t>0                      QW 0504000CO 4523        1979                                        v.6</t>
        </is>
      </c>
      <c r="F209" t="inlineStr">
        <is>
          <t>Cellular, molecular, and clinical aspects of allergic disorders / edited by Sudhir Gupta and Robert Good.</t>
        </is>
      </c>
      <c r="G209" t="inlineStr">
        <is>
          <t>V.6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N209" t="inlineStr">
        <is>
          <t>New York : Plenum Medical Book Co., c1979.</t>
        </is>
      </c>
      <c r="O209" t="inlineStr">
        <is>
          <t>1979</t>
        </is>
      </c>
      <c r="Q209" t="inlineStr">
        <is>
          <t>eng</t>
        </is>
      </c>
      <c r="R209" t="inlineStr">
        <is>
          <t>nyu</t>
        </is>
      </c>
      <c r="S209" t="inlineStr">
        <is>
          <t>Comprehensive immunology ; 6</t>
        </is>
      </c>
      <c r="T209" t="inlineStr">
        <is>
          <t xml:space="preserve">QW </t>
        </is>
      </c>
      <c r="U209" t="n">
        <v>2</v>
      </c>
      <c r="V209" t="n">
        <v>2</v>
      </c>
      <c r="W209" t="inlineStr">
        <is>
          <t>1997-10-07</t>
        </is>
      </c>
      <c r="X209" t="inlineStr">
        <is>
          <t>1997-10-07</t>
        </is>
      </c>
      <c r="Y209" t="inlineStr">
        <is>
          <t>1988-01-28</t>
        </is>
      </c>
      <c r="Z209" t="inlineStr">
        <is>
          <t>1988-01-28</t>
        </is>
      </c>
      <c r="AA209" t="n">
        <v>201</v>
      </c>
      <c r="AB209" t="n">
        <v>144</v>
      </c>
      <c r="AC209" t="n">
        <v>165</v>
      </c>
      <c r="AD209" t="n">
        <v>3</v>
      </c>
      <c r="AE209" t="n">
        <v>3</v>
      </c>
      <c r="AF209" t="n">
        <v>4</v>
      </c>
      <c r="AG209" t="n">
        <v>5</v>
      </c>
      <c r="AH209" t="n">
        <v>1</v>
      </c>
      <c r="AI209" t="n">
        <v>2</v>
      </c>
      <c r="AJ209" t="n">
        <v>1</v>
      </c>
      <c r="AK209" t="n">
        <v>1</v>
      </c>
      <c r="AL209" t="n">
        <v>2</v>
      </c>
      <c r="AM209" t="n">
        <v>3</v>
      </c>
      <c r="AN209" t="n">
        <v>1</v>
      </c>
      <c r="AO209" t="n">
        <v>1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HYPERLINK("http://catalog.hathitrust.org/Record/000260508","HathiTrust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V209">
        <f>HYPERLINK("http://www.worldcat.org/oclc/4664619","WorldCat Record")</f>
        <v/>
      </c>
      <c r="AW209" t="inlineStr">
        <is>
          <t>355670432:eng</t>
        </is>
      </c>
      <c r="AX209" t="inlineStr">
        <is>
          <t>4664619</t>
        </is>
      </c>
      <c r="AY209" t="inlineStr">
        <is>
          <t>991001106969702656</t>
        </is>
      </c>
      <c r="AZ209" t="inlineStr">
        <is>
          <t>991001106969702656</t>
        </is>
      </c>
      <c r="BA209" t="inlineStr">
        <is>
          <t>2267598940002656</t>
        </is>
      </c>
      <c r="BB209" t="inlineStr">
        <is>
          <t>BOOK</t>
        </is>
      </c>
      <c r="BD209" t="inlineStr">
        <is>
          <t>9780306401428</t>
        </is>
      </c>
      <c r="BE209" t="inlineStr">
        <is>
          <t>30001000275273</t>
        </is>
      </c>
      <c r="BF209" t="inlineStr">
        <is>
          <t>893450880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QW 504 D5645 2004</t>
        </is>
      </c>
      <c r="E210" t="inlineStr">
        <is>
          <t>0                      QW 0504000D  5645        2004</t>
        </is>
      </c>
      <c r="F210" t="inlineStr">
        <is>
          <t>Diet and human immune function / edited by David A. Hughes, L. Gail Darlington, Adrianne Bendich ; foreword by William R. Beisel.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N210" t="inlineStr">
        <is>
          <t>Totowa, N.J. : Humana Press, c2004.</t>
        </is>
      </c>
      <c r="O210" t="inlineStr">
        <is>
          <t>2004</t>
        </is>
      </c>
      <c r="Q210" t="inlineStr">
        <is>
          <t>eng</t>
        </is>
      </c>
      <c r="R210" t="inlineStr">
        <is>
          <t>nju</t>
        </is>
      </c>
      <c r="S210" t="inlineStr">
        <is>
          <t>Nutrition and health</t>
        </is>
      </c>
      <c r="T210" t="inlineStr">
        <is>
          <t xml:space="preserve">QW </t>
        </is>
      </c>
      <c r="U210" t="n">
        <v>0</v>
      </c>
      <c r="V210" t="n">
        <v>0</v>
      </c>
      <c r="W210" t="inlineStr">
        <is>
          <t>2004-09-24</t>
        </is>
      </c>
      <c r="X210" t="inlineStr">
        <is>
          <t>2004-09-24</t>
        </is>
      </c>
      <c r="Y210" t="inlineStr">
        <is>
          <t>2004-09-22</t>
        </is>
      </c>
      <c r="Z210" t="inlineStr">
        <is>
          <t>2004-09-22</t>
        </is>
      </c>
      <c r="AA210" t="n">
        <v>243</v>
      </c>
      <c r="AB210" t="n">
        <v>178</v>
      </c>
      <c r="AC210" t="n">
        <v>223</v>
      </c>
      <c r="AD210" t="n">
        <v>2</v>
      </c>
      <c r="AE210" t="n">
        <v>2</v>
      </c>
      <c r="AF210" t="n">
        <v>6</v>
      </c>
      <c r="AG210" t="n">
        <v>9</v>
      </c>
      <c r="AH210" t="n">
        <v>1</v>
      </c>
      <c r="AI210" t="n">
        <v>3</v>
      </c>
      <c r="AJ210" t="n">
        <v>2</v>
      </c>
      <c r="AK210" t="n">
        <v>2</v>
      </c>
      <c r="AL210" t="n">
        <v>3</v>
      </c>
      <c r="AM210" t="n">
        <v>6</v>
      </c>
      <c r="AN210" t="n">
        <v>1</v>
      </c>
      <c r="AO210" t="n">
        <v>1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HYPERLINK("http://catalog.hathitrust.org/Record/004357009","HathiTrust Record")</f>
        <v/>
      </c>
      <c r="AU21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V210">
        <f>HYPERLINK("http://www.worldcat.org/oclc/53091355","WorldCat Record")</f>
        <v/>
      </c>
      <c r="AW210" t="inlineStr">
        <is>
          <t>364613872:eng</t>
        </is>
      </c>
      <c r="AX210" t="inlineStr">
        <is>
          <t>53091355</t>
        </is>
      </c>
      <c r="AY210" t="inlineStr">
        <is>
          <t>991000394099702656</t>
        </is>
      </c>
      <c r="AZ210" t="inlineStr">
        <is>
          <t>991000394099702656</t>
        </is>
      </c>
      <c r="BA210" t="inlineStr">
        <is>
          <t>2256921310002656</t>
        </is>
      </c>
      <c r="BB210" t="inlineStr">
        <is>
          <t>BOOK</t>
        </is>
      </c>
      <c r="BD210" t="inlineStr">
        <is>
          <t>9781588292063</t>
        </is>
      </c>
      <c r="BE210" t="inlineStr">
        <is>
          <t>30001004978377</t>
        </is>
      </c>
      <c r="BF210" t="inlineStr">
        <is>
          <t>893639146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QW 504 F9804 1993</t>
        </is>
      </c>
      <c r="E211" t="inlineStr">
        <is>
          <t>0                      QW 0504000F  9804        1993</t>
        </is>
      </c>
      <c r="F211" t="inlineStr">
        <is>
          <t>Fundamental immunology / editor, William E. Paul.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Yes</t>
        </is>
      </c>
      <c r="L211" t="inlineStr">
        <is>
          <t>0</t>
        </is>
      </c>
      <c r="N211" t="inlineStr">
        <is>
          <t>New York : Raven Press, c1993.</t>
        </is>
      </c>
      <c r="O211" t="inlineStr">
        <is>
          <t>1993</t>
        </is>
      </c>
      <c r="P211" t="inlineStr">
        <is>
          <t>3rd ed.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QW </t>
        </is>
      </c>
      <c r="U211" t="n">
        <v>28</v>
      </c>
      <c r="V211" t="n">
        <v>28</v>
      </c>
      <c r="W211" t="inlineStr">
        <is>
          <t>2000-08-08</t>
        </is>
      </c>
      <c r="X211" t="inlineStr">
        <is>
          <t>2000-08-08</t>
        </is>
      </c>
      <c r="Y211" t="inlineStr">
        <is>
          <t>1994-06-14</t>
        </is>
      </c>
      <c r="Z211" t="inlineStr">
        <is>
          <t>1994-06-14</t>
        </is>
      </c>
      <c r="AA211" t="n">
        <v>435</v>
      </c>
      <c r="AB211" t="n">
        <v>317</v>
      </c>
      <c r="AC211" t="n">
        <v>1228</v>
      </c>
      <c r="AD211" t="n">
        <v>2</v>
      </c>
      <c r="AE211" t="n">
        <v>13</v>
      </c>
      <c r="AF211" t="n">
        <v>10</v>
      </c>
      <c r="AG211" t="n">
        <v>47</v>
      </c>
      <c r="AH211" t="n">
        <v>6</v>
      </c>
      <c r="AI211" t="n">
        <v>17</v>
      </c>
      <c r="AJ211" t="n">
        <v>2</v>
      </c>
      <c r="AK211" t="n">
        <v>11</v>
      </c>
      <c r="AL211" t="n">
        <v>2</v>
      </c>
      <c r="AM211" t="n">
        <v>13</v>
      </c>
      <c r="AN211" t="n">
        <v>1</v>
      </c>
      <c r="AO211" t="n">
        <v>10</v>
      </c>
      <c r="AP211" t="n">
        <v>0</v>
      </c>
      <c r="AQ211" t="n">
        <v>1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HYPERLINK("http://catalog.hathitrust.org/Record/002736683","HathiTrust Record")</f>
        <v/>
      </c>
      <c r="AU21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V211">
        <f>HYPERLINK("http://www.worldcat.org/oclc/27728294","WorldCat Record")</f>
        <v/>
      </c>
      <c r="AW211" t="inlineStr">
        <is>
          <t>54573882:eng</t>
        </is>
      </c>
      <c r="AX211" t="inlineStr">
        <is>
          <t>27728294</t>
        </is>
      </c>
      <c r="AY211" t="inlineStr">
        <is>
          <t>991000485709702656</t>
        </is>
      </c>
      <c r="AZ211" t="inlineStr">
        <is>
          <t>991000485709702656</t>
        </is>
      </c>
      <c r="BA211" t="inlineStr">
        <is>
          <t>2266373690002656</t>
        </is>
      </c>
      <c r="BB211" t="inlineStr">
        <is>
          <t>BOOK</t>
        </is>
      </c>
      <c r="BD211" t="inlineStr">
        <is>
          <t>9780781700221</t>
        </is>
      </c>
      <c r="BE211" t="inlineStr">
        <is>
          <t>30001002695817</t>
        </is>
      </c>
      <c r="BF211" t="inlineStr">
        <is>
          <t>893269523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QW 504 G629i 1991</t>
        </is>
      </c>
      <c r="E212" t="inlineStr">
        <is>
          <t>0                      QW 0504000G  629i        1991</t>
        </is>
      </c>
      <c r="F212" t="inlineStr">
        <is>
          <t>Immunology, a synthesis / Edward S. Golub, Douglas R. Green.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Golub, Edward S., 1934-2018.</t>
        </is>
      </c>
      <c r="N212" t="inlineStr">
        <is>
          <t>Sunderland, Mass. : Sinauer Associates, c1991.</t>
        </is>
      </c>
      <c r="O212" t="inlineStr">
        <is>
          <t>1991</t>
        </is>
      </c>
      <c r="P212" t="inlineStr">
        <is>
          <t>2nd ed.</t>
        </is>
      </c>
      <c r="Q212" t="inlineStr">
        <is>
          <t>eng</t>
        </is>
      </c>
      <c r="R212" t="inlineStr">
        <is>
          <t>mau</t>
        </is>
      </c>
      <c r="T212" t="inlineStr">
        <is>
          <t xml:space="preserve">QW </t>
        </is>
      </c>
      <c r="U212" t="n">
        <v>6</v>
      </c>
      <c r="V212" t="n">
        <v>6</v>
      </c>
      <c r="W212" t="inlineStr">
        <is>
          <t>1997-10-10</t>
        </is>
      </c>
      <c r="X212" t="inlineStr">
        <is>
          <t>1997-10-10</t>
        </is>
      </c>
      <c r="Y212" t="inlineStr">
        <is>
          <t>1994-06-15</t>
        </is>
      </c>
      <c r="Z212" t="inlineStr">
        <is>
          <t>1994-06-15</t>
        </is>
      </c>
      <c r="AA212" t="n">
        <v>289</v>
      </c>
      <c r="AB212" t="n">
        <v>188</v>
      </c>
      <c r="AC212" t="n">
        <v>317</v>
      </c>
      <c r="AD212" t="n">
        <v>2</v>
      </c>
      <c r="AE212" t="n">
        <v>3</v>
      </c>
      <c r="AF212" t="n">
        <v>9</v>
      </c>
      <c r="AG212" t="n">
        <v>17</v>
      </c>
      <c r="AH212" t="n">
        <v>3</v>
      </c>
      <c r="AI212" t="n">
        <v>6</v>
      </c>
      <c r="AJ212" t="n">
        <v>3</v>
      </c>
      <c r="AK212" t="n">
        <v>4</v>
      </c>
      <c r="AL212" t="n">
        <v>4</v>
      </c>
      <c r="AM212" t="n">
        <v>10</v>
      </c>
      <c r="AN212" t="n">
        <v>1</v>
      </c>
      <c r="AO212" t="n">
        <v>2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HYPERLINK("http://catalog.hathitrust.org/Record/002589618","HathiTrust Record")</f>
        <v/>
      </c>
      <c r="AU21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V212">
        <f>HYPERLINK("http://www.worldcat.org/oclc/23080929","WorldCat Record")</f>
        <v/>
      </c>
      <c r="AW212" t="inlineStr">
        <is>
          <t>8805560:eng</t>
        </is>
      </c>
      <c r="AX212" t="inlineStr">
        <is>
          <t>23080929</t>
        </is>
      </c>
      <c r="AY212" t="inlineStr">
        <is>
          <t>991000670309702656</t>
        </is>
      </c>
      <c r="AZ212" t="inlineStr">
        <is>
          <t>991000670309702656</t>
        </is>
      </c>
      <c r="BA212" t="inlineStr">
        <is>
          <t>2259222580002656</t>
        </is>
      </c>
      <c r="BB212" t="inlineStr">
        <is>
          <t>BOOK</t>
        </is>
      </c>
      <c r="BD212" t="inlineStr">
        <is>
          <t>9780878932634</t>
        </is>
      </c>
      <c r="BE212" t="inlineStr">
        <is>
          <t>30001002695890</t>
        </is>
      </c>
      <c r="BF212" t="inlineStr">
        <is>
          <t>893739916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QW 504 H236 1978</t>
        </is>
      </c>
      <c r="E213" t="inlineStr">
        <is>
          <t>0                      QW 0504000H  236         1978</t>
        </is>
      </c>
      <c r="F213" t="inlineStr">
        <is>
          <t>Handbook of experimental immunology / edited by D. M. Weir.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Oxford : Blackwell Scientific Publications ; Philadelphia : distributed in the USA by Lippincott, 1978.</t>
        </is>
      </c>
      <c r="O213" t="inlineStr">
        <is>
          <t>1978</t>
        </is>
      </c>
      <c r="P213" t="inlineStr">
        <is>
          <t>3d ed.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QW </t>
        </is>
      </c>
      <c r="U213" t="n">
        <v>6</v>
      </c>
      <c r="V213" t="n">
        <v>6</v>
      </c>
      <c r="W213" t="inlineStr">
        <is>
          <t>1990-08-28</t>
        </is>
      </c>
      <c r="X213" t="inlineStr">
        <is>
          <t>1990-08-28</t>
        </is>
      </c>
      <c r="Y213" t="inlineStr">
        <is>
          <t>1989-01-26</t>
        </is>
      </c>
      <c r="Z213" t="inlineStr">
        <is>
          <t>1989-01-26</t>
        </is>
      </c>
      <c r="AA213" t="n">
        <v>227</v>
      </c>
      <c r="AB213" t="n">
        <v>150</v>
      </c>
      <c r="AC213" t="n">
        <v>152</v>
      </c>
      <c r="AD213" t="n">
        <v>2</v>
      </c>
      <c r="AE213" t="n">
        <v>2</v>
      </c>
      <c r="AF213" t="n">
        <v>3</v>
      </c>
      <c r="AG213" t="n">
        <v>4</v>
      </c>
      <c r="AH213" t="n">
        <v>0</v>
      </c>
      <c r="AI213" t="n">
        <v>0</v>
      </c>
      <c r="AJ213" t="n">
        <v>0</v>
      </c>
      <c r="AK213" t="n">
        <v>1</v>
      </c>
      <c r="AL213" t="n">
        <v>2</v>
      </c>
      <c r="AM213" t="n">
        <v>3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HYPERLINK("http://catalog.hathitrust.org/Record/000027918","HathiTrust Record")</f>
        <v/>
      </c>
      <c r="AU21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V213">
        <f>HYPERLINK("http://www.worldcat.org/oclc/6145427","WorldCat Record")</f>
        <v/>
      </c>
      <c r="AW213" t="inlineStr">
        <is>
          <t>5463881326:eng</t>
        </is>
      </c>
      <c r="AX213" t="inlineStr">
        <is>
          <t>6145427</t>
        </is>
      </c>
      <c r="AY213" t="inlineStr">
        <is>
          <t>991001106389702656</t>
        </is>
      </c>
      <c r="AZ213" t="inlineStr">
        <is>
          <t>991001106389702656</t>
        </is>
      </c>
      <c r="BA213" t="inlineStr">
        <is>
          <t>2255952960002656</t>
        </is>
      </c>
      <c r="BB213" t="inlineStr">
        <is>
          <t>BOOK</t>
        </is>
      </c>
      <c r="BD213" t="inlineStr">
        <is>
          <t>9780632000968</t>
        </is>
      </c>
      <c r="BE213" t="inlineStr">
        <is>
          <t>30001000275133</t>
        </is>
      </c>
      <c r="BF213" t="inlineStr">
        <is>
          <t>893743631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QW 504 H723a 1973</t>
        </is>
      </c>
      <c r="E214" t="inlineStr">
        <is>
          <t>0                      QW 0504000H  723a        1973</t>
        </is>
      </c>
      <c r="F214" t="inlineStr">
        <is>
          <t>An ABC of modern immunology / E. J. Holborow.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Holborow, E. J. (Eric John)</t>
        </is>
      </c>
      <c r="N214" t="inlineStr">
        <is>
          <t>Boston : Little, Brown, [1973]</t>
        </is>
      </c>
      <c r="O214" t="inlineStr">
        <is>
          <t>1973</t>
        </is>
      </c>
      <c r="P214" t="inlineStr">
        <is>
          <t>2d ed.</t>
        </is>
      </c>
      <c r="Q214" t="inlineStr">
        <is>
          <t>eng</t>
        </is>
      </c>
      <c r="R214" t="inlineStr">
        <is>
          <t>mau</t>
        </is>
      </c>
      <c r="T214" t="inlineStr">
        <is>
          <t xml:space="preserve">QW </t>
        </is>
      </c>
      <c r="U214" t="n">
        <v>3</v>
      </c>
      <c r="V214" t="n">
        <v>3</v>
      </c>
      <c r="W214" t="inlineStr">
        <is>
          <t>1997-01-24</t>
        </is>
      </c>
      <c r="X214" t="inlineStr">
        <is>
          <t>1997-01-24</t>
        </is>
      </c>
      <c r="Y214" t="inlineStr">
        <is>
          <t>1988-03-03</t>
        </is>
      </c>
      <c r="Z214" t="inlineStr">
        <is>
          <t>1988-03-03</t>
        </is>
      </c>
      <c r="AA214" t="n">
        <v>152</v>
      </c>
      <c r="AB214" t="n">
        <v>126</v>
      </c>
      <c r="AC214" t="n">
        <v>146</v>
      </c>
      <c r="AD214" t="n">
        <v>2</v>
      </c>
      <c r="AE214" t="n">
        <v>2</v>
      </c>
      <c r="AF214" t="n">
        <v>3</v>
      </c>
      <c r="AG214" t="n">
        <v>4</v>
      </c>
      <c r="AH214" t="n">
        <v>0</v>
      </c>
      <c r="AI214" t="n">
        <v>1</v>
      </c>
      <c r="AJ214" t="n">
        <v>1</v>
      </c>
      <c r="AK214" t="n">
        <v>1</v>
      </c>
      <c r="AL214" t="n">
        <v>2</v>
      </c>
      <c r="AM214" t="n">
        <v>2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HYPERLINK("http://catalog.hathitrust.org/Record/001577064","HathiTrust Record")</f>
        <v/>
      </c>
      <c r="AU21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V214">
        <f>HYPERLINK("http://www.worldcat.org/oclc/612078","WorldCat Record")</f>
        <v/>
      </c>
      <c r="AW214" t="inlineStr">
        <is>
          <t>1574113:eng</t>
        </is>
      </c>
      <c r="AX214" t="inlineStr">
        <is>
          <t>612078</t>
        </is>
      </c>
      <c r="AY214" t="inlineStr">
        <is>
          <t>991001106229702656</t>
        </is>
      </c>
      <c r="AZ214" t="inlineStr">
        <is>
          <t>991001106229702656</t>
        </is>
      </c>
      <c r="BA214" t="inlineStr">
        <is>
          <t>2266528810002656</t>
        </is>
      </c>
      <c r="BB214" t="inlineStr">
        <is>
          <t>BOOK</t>
        </is>
      </c>
      <c r="BE214" t="inlineStr">
        <is>
          <t>30001000275091</t>
        </is>
      </c>
      <c r="BF214" t="inlineStr">
        <is>
          <t>893541024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QW 504 I321 1981</t>
        </is>
      </c>
      <c r="E215" t="inlineStr">
        <is>
          <t>0                      QW 0504000I  321         1981</t>
        </is>
      </c>
      <c r="F215" t="inlineStr">
        <is>
          <t>The Immune system : a course on the molecular and cellular basis of immunity / [edited by] I. McConnell, A. Muno, H. Waldmann.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Oxford ; Boston : Blackwell Scientific ; Distributors, USA, Blackwell Mosby, 1981.</t>
        </is>
      </c>
      <c r="O215" t="inlineStr">
        <is>
          <t>1981</t>
        </is>
      </c>
      <c r="P215" t="inlineStr">
        <is>
          <t>2nd ed.</t>
        </is>
      </c>
      <c r="Q215" t="inlineStr">
        <is>
          <t>eng</t>
        </is>
      </c>
      <c r="R215" t="inlineStr">
        <is>
          <t>enk</t>
        </is>
      </c>
      <c r="T215" t="inlineStr">
        <is>
          <t xml:space="preserve">QW </t>
        </is>
      </c>
      <c r="U215" t="n">
        <v>3</v>
      </c>
      <c r="V215" t="n">
        <v>3</v>
      </c>
      <c r="W215" t="inlineStr">
        <is>
          <t>1997-10-12</t>
        </is>
      </c>
      <c r="X215" t="inlineStr">
        <is>
          <t>1997-10-12</t>
        </is>
      </c>
      <c r="Y215" t="inlineStr">
        <is>
          <t>1989-07-05</t>
        </is>
      </c>
      <c r="Z215" t="inlineStr">
        <is>
          <t>1989-07-05</t>
        </is>
      </c>
      <c r="AA215" t="n">
        <v>253</v>
      </c>
      <c r="AB215" t="n">
        <v>168</v>
      </c>
      <c r="AC215" t="n">
        <v>305</v>
      </c>
      <c r="AD215" t="n">
        <v>4</v>
      </c>
      <c r="AE215" t="n">
        <v>5</v>
      </c>
      <c r="AF215" t="n">
        <v>9</v>
      </c>
      <c r="AG215" t="n">
        <v>15</v>
      </c>
      <c r="AH215" t="n">
        <v>2</v>
      </c>
      <c r="AI215" t="n">
        <v>5</v>
      </c>
      <c r="AJ215" t="n">
        <v>1</v>
      </c>
      <c r="AK215" t="n">
        <v>3</v>
      </c>
      <c r="AL215" t="n">
        <v>6</v>
      </c>
      <c r="AM215" t="n">
        <v>9</v>
      </c>
      <c r="AN215" t="n">
        <v>3</v>
      </c>
      <c r="AO215" t="n">
        <v>4</v>
      </c>
      <c r="AP215" t="n">
        <v>0</v>
      </c>
      <c r="AQ215" t="n">
        <v>0</v>
      </c>
      <c r="AR215" t="inlineStr">
        <is>
          <t>No</t>
        </is>
      </c>
      <c r="AS215" t="inlineStr">
        <is>
          <t>No</t>
        </is>
      </c>
      <c r="AU21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V215">
        <f>HYPERLINK("http://www.worldcat.org/oclc/7978607","WorldCat Record")</f>
        <v/>
      </c>
      <c r="AW215" t="inlineStr">
        <is>
          <t>9093596101:eng</t>
        </is>
      </c>
      <c r="AX215" t="inlineStr">
        <is>
          <t>7978607</t>
        </is>
      </c>
      <c r="AY215" t="inlineStr">
        <is>
          <t>991001106059702656</t>
        </is>
      </c>
      <c r="AZ215" t="inlineStr">
        <is>
          <t>991001106059702656</t>
        </is>
      </c>
      <c r="BA215" t="inlineStr">
        <is>
          <t>2265675750002656</t>
        </is>
      </c>
      <c r="BB215" t="inlineStr">
        <is>
          <t>BOOK</t>
        </is>
      </c>
      <c r="BD215" t="inlineStr">
        <is>
          <t>9780632006267</t>
        </is>
      </c>
      <c r="BE215" t="inlineStr">
        <is>
          <t>30001000275059</t>
        </is>
      </c>
      <c r="BF215" t="inlineStr">
        <is>
          <t>893643225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QW 504 I324 1983</t>
        </is>
      </c>
      <c r="E216" t="inlineStr">
        <is>
          <t>0                      QW 0504000I  324         1983</t>
        </is>
      </c>
      <c r="F216" t="inlineStr">
        <is>
          <t>Immunobiology of transplantation, cancer, and pregnancy / edited by Prasanta K. Ray.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Pergamon, c1983.</t>
        </is>
      </c>
      <c r="O216" t="inlineStr">
        <is>
          <t>1983</t>
        </is>
      </c>
      <c r="Q216" t="inlineStr">
        <is>
          <t>eng</t>
        </is>
      </c>
      <c r="R216" t="inlineStr">
        <is>
          <t xml:space="preserve">xx </t>
        </is>
      </c>
      <c r="T216" t="inlineStr">
        <is>
          <t xml:space="preserve">QW </t>
        </is>
      </c>
      <c r="U216" t="n">
        <v>12</v>
      </c>
      <c r="V216" t="n">
        <v>12</v>
      </c>
      <c r="W216" t="inlineStr">
        <is>
          <t>1997-10-06</t>
        </is>
      </c>
      <c r="X216" t="inlineStr">
        <is>
          <t>1997-10-06</t>
        </is>
      </c>
      <c r="Y216" t="inlineStr">
        <is>
          <t>1989-07-05</t>
        </is>
      </c>
      <c r="Z216" t="inlineStr">
        <is>
          <t>1989-07-05</t>
        </is>
      </c>
      <c r="AA216" t="n">
        <v>118</v>
      </c>
      <c r="AB216" t="n">
        <v>88</v>
      </c>
      <c r="AC216" t="n">
        <v>90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HYPERLINK("http://catalog.hathitrust.org/Record/000241531","HathiTrust Record")</f>
        <v/>
      </c>
      <c r="AU21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V216">
        <f>HYPERLINK("http://www.worldcat.org/oclc/9256006","WorldCat Record")</f>
        <v/>
      </c>
      <c r="AW216" t="inlineStr">
        <is>
          <t>42772776:eng</t>
        </is>
      </c>
      <c r="AX216" t="inlineStr">
        <is>
          <t>9256006</t>
        </is>
      </c>
      <c r="AY216" t="inlineStr">
        <is>
          <t>991001106029702656</t>
        </is>
      </c>
      <c r="AZ216" t="inlineStr">
        <is>
          <t>991001106029702656</t>
        </is>
      </c>
      <c r="BA216" t="inlineStr">
        <is>
          <t>2267708370002656</t>
        </is>
      </c>
      <c r="BB216" t="inlineStr">
        <is>
          <t>BOOK</t>
        </is>
      </c>
      <c r="BD216" t="inlineStr">
        <is>
          <t>9780080259949</t>
        </is>
      </c>
      <c r="BE216" t="inlineStr">
        <is>
          <t>30001000275034</t>
        </is>
      </c>
      <c r="BF216" t="inlineStr">
        <is>
          <t>893632724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QW 504 I3245 1999</t>
        </is>
      </c>
      <c r="E217" t="inlineStr">
        <is>
          <t>0                      QW 0504000I  3245        1999</t>
        </is>
      </c>
      <c r="F217" t="inlineStr">
        <is>
          <t>Immunobiology : the immune system in health and disease / Charles A. Janeway, Jr. ... [et al.].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N217" t="inlineStr">
        <is>
          <t>London : Current Biology Publications ; New York, NY, US : Garland Pub., c1999.</t>
        </is>
      </c>
      <c r="O217" t="inlineStr">
        <is>
          <t>1999</t>
        </is>
      </c>
      <c r="P217" t="inlineStr">
        <is>
          <t>4th ed.</t>
        </is>
      </c>
      <c r="Q217" t="inlineStr">
        <is>
          <t>eng</t>
        </is>
      </c>
      <c r="R217" t="inlineStr">
        <is>
          <t>enk</t>
        </is>
      </c>
      <c r="T217" t="inlineStr">
        <is>
          <t xml:space="preserve">QW </t>
        </is>
      </c>
      <c r="U217" t="n">
        <v>31</v>
      </c>
      <c r="V217" t="n">
        <v>31</v>
      </c>
      <c r="W217" t="inlineStr">
        <is>
          <t>2007-01-31</t>
        </is>
      </c>
      <c r="X217" t="inlineStr">
        <is>
          <t>2007-01-31</t>
        </is>
      </c>
      <c r="Y217" t="inlineStr">
        <is>
          <t>1999-12-17</t>
        </is>
      </c>
      <c r="Z217" t="inlineStr">
        <is>
          <t>1999-12-17</t>
        </is>
      </c>
      <c r="AA217" t="n">
        <v>371</v>
      </c>
      <c r="AB217" t="n">
        <v>227</v>
      </c>
      <c r="AC217" t="n">
        <v>801</v>
      </c>
      <c r="AD217" t="n">
        <v>3</v>
      </c>
      <c r="AE217" t="n">
        <v>5</v>
      </c>
      <c r="AF217" t="n">
        <v>6</v>
      </c>
      <c r="AG217" t="n">
        <v>33</v>
      </c>
      <c r="AH217" t="n">
        <v>0</v>
      </c>
      <c r="AI217" t="n">
        <v>13</v>
      </c>
      <c r="AJ217" t="n">
        <v>3</v>
      </c>
      <c r="AK217" t="n">
        <v>8</v>
      </c>
      <c r="AL217" t="n">
        <v>3</v>
      </c>
      <c r="AM217" t="n">
        <v>17</v>
      </c>
      <c r="AN217" t="n">
        <v>2</v>
      </c>
      <c r="AO217" t="n">
        <v>3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HYPERLINK("http://catalog.hathitrust.org/Record/004021231","HathiTrust Record")</f>
        <v/>
      </c>
      <c r="AU21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V217">
        <f>HYPERLINK("http://www.worldcat.org/oclc/39508168","WorldCat Record")</f>
        <v/>
      </c>
      <c r="AW217" t="inlineStr">
        <is>
          <t>836987839:eng</t>
        </is>
      </c>
      <c r="AX217" t="inlineStr">
        <is>
          <t>39508168</t>
        </is>
      </c>
      <c r="AY217" t="inlineStr">
        <is>
          <t>991001411499702656</t>
        </is>
      </c>
      <c r="AZ217" t="inlineStr">
        <is>
          <t>991001411499702656</t>
        </is>
      </c>
      <c r="BA217" t="inlineStr">
        <is>
          <t>2268368850002656</t>
        </is>
      </c>
      <c r="BB217" t="inlineStr">
        <is>
          <t>BOOK</t>
        </is>
      </c>
      <c r="BD217" t="inlineStr">
        <is>
          <t>9780443062742</t>
        </is>
      </c>
      <c r="BE217" t="inlineStr">
        <is>
          <t>30001003832088</t>
        </is>
      </c>
      <c r="BF217" t="inlineStr">
        <is>
          <t>893643554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QW504 I32451 2005</t>
        </is>
      </c>
      <c r="E218" t="inlineStr">
        <is>
          <t>0                      QW 0504000I  32451       2005</t>
        </is>
      </c>
      <c r="F218" t="inlineStr">
        <is>
          <t>Immunobiology : the immune system in health and disease / Charles A. Janeway, Jr... [et al.].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Yes</t>
        </is>
      </c>
      <c r="L218" t="inlineStr">
        <is>
          <t>0</t>
        </is>
      </c>
      <c r="N218" t="inlineStr">
        <is>
          <t>New York : Garland Science, c2005.</t>
        </is>
      </c>
      <c r="O218" t="inlineStr">
        <is>
          <t>2005</t>
        </is>
      </c>
      <c r="P218" t="inlineStr">
        <is>
          <t>6th ed.</t>
        </is>
      </c>
      <c r="Q218" t="inlineStr">
        <is>
          <t>eng</t>
        </is>
      </c>
      <c r="R218" t="inlineStr">
        <is>
          <t>nyu</t>
        </is>
      </c>
      <c r="T218" t="inlineStr">
        <is>
          <t xml:space="preserve">QW </t>
        </is>
      </c>
      <c r="U218" t="n">
        <v>14</v>
      </c>
      <c r="V218" t="n">
        <v>14</v>
      </c>
      <c r="W218" t="inlineStr">
        <is>
          <t>2008-09-19</t>
        </is>
      </c>
      <c r="X218" t="inlineStr">
        <is>
          <t>2008-09-19</t>
        </is>
      </c>
      <c r="Y218" t="inlineStr">
        <is>
          <t>2004-09-15</t>
        </is>
      </c>
      <c r="Z218" t="inlineStr">
        <is>
          <t>2004-09-15</t>
        </is>
      </c>
      <c r="AA218" t="n">
        <v>553</v>
      </c>
      <c r="AB218" t="n">
        <v>341</v>
      </c>
      <c r="AC218" t="n">
        <v>801</v>
      </c>
      <c r="AD218" t="n">
        <v>1</v>
      </c>
      <c r="AE218" t="n">
        <v>5</v>
      </c>
      <c r="AF218" t="n">
        <v>12</v>
      </c>
      <c r="AG218" t="n">
        <v>33</v>
      </c>
      <c r="AH218" t="n">
        <v>4</v>
      </c>
      <c r="AI218" t="n">
        <v>13</v>
      </c>
      <c r="AJ218" t="n">
        <v>3</v>
      </c>
      <c r="AK218" t="n">
        <v>8</v>
      </c>
      <c r="AL218" t="n">
        <v>6</v>
      </c>
      <c r="AM218" t="n">
        <v>17</v>
      </c>
      <c r="AN218" t="n">
        <v>0</v>
      </c>
      <c r="AO218" t="n">
        <v>3</v>
      </c>
      <c r="AP218" t="n">
        <v>0</v>
      </c>
      <c r="AQ218" t="n">
        <v>0</v>
      </c>
      <c r="AR218" t="inlineStr">
        <is>
          <t>No</t>
        </is>
      </c>
      <c r="AS218" t="inlineStr">
        <is>
          <t>No</t>
        </is>
      </c>
      <c r="AU21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V218">
        <f>HYPERLINK("http://www.worldcat.org/oclc/60173180","WorldCat Record")</f>
        <v/>
      </c>
      <c r="AW218" t="inlineStr">
        <is>
          <t>836987839:eng</t>
        </is>
      </c>
      <c r="AX218" t="inlineStr">
        <is>
          <t>60173180</t>
        </is>
      </c>
      <c r="AY218" t="inlineStr">
        <is>
          <t>991000390649702656</t>
        </is>
      </c>
      <c r="AZ218" t="inlineStr">
        <is>
          <t>991000390649702656</t>
        </is>
      </c>
      <c r="BA218" t="inlineStr">
        <is>
          <t>2263814040002656</t>
        </is>
      </c>
      <c r="BB218" t="inlineStr">
        <is>
          <t>BOOK</t>
        </is>
      </c>
      <c r="BD218" t="inlineStr">
        <is>
          <t>9780443073090</t>
        </is>
      </c>
      <c r="BE218" t="inlineStr">
        <is>
          <t>30001004922805</t>
        </is>
      </c>
      <c r="BF218" t="inlineStr">
        <is>
          <t>893649816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QW 504 I3635 1985</t>
        </is>
      </c>
      <c r="E219" t="inlineStr">
        <is>
          <t>0                      QW 0504000I  3635        1985</t>
        </is>
      </c>
      <c r="F219" t="inlineStr">
        <is>
          <t>Immunology / [authors: Ronald D. Guttmann ... [et al.].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N219" t="inlineStr">
        <is>
          <t>Kalamazoo, Mich. : Upjohn, c1985.</t>
        </is>
      </c>
      <c r="O219" t="inlineStr">
        <is>
          <t>1985</t>
        </is>
      </c>
      <c r="Q219" t="inlineStr">
        <is>
          <t>eng</t>
        </is>
      </c>
      <c r="R219" t="inlineStr">
        <is>
          <t>miu</t>
        </is>
      </c>
      <c r="S219" t="inlineStr">
        <is>
          <t>A Scope publication</t>
        </is>
      </c>
      <c r="T219" t="inlineStr">
        <is>
          <t xml:space="preserve">QW </t>
        </is>
      </c>
      <c r="U219" t="n">
        <v>11</v>
      </c>
      <c r="V219" t="n">
        <v>11</v>
      </c>
      <c r="W219" t="inlineStr">
        <is>
          <t>1997-10-04</t>
        </is>
      </c>
      <c r="X219" t="inlineStr">
        <is>
          <t>1997-10-04</t>
        </is>
      </c>
      <c r="Y219" t="inlineStr">
        <is>
          <t>1989-01-25</t>
        </is>
      </c>
      <c r="Z219" t="inlineStr">
        <is>
          <t>1989-01-25</t>
        </is>
      </c>
      <c r="AA219" t="n">
        <v>29</v>
      </c>
      <c r="AB219" t="n">
        <v>21</v>
      </c>
      <c r="AC219" t="n">
        <v>296</v>
      </c>
      <c r="AD219" t="n">
        <v>1</v>
      </c>
      <c r="AE219" t="n">
        <v>1</v>
      </c>
      <c r="AF219" t="n">
        <v>0</v>
      </c>
      <c r="AG219" t="n">
        <v>9</v>
      </c>
      <c r="AH219" t="n">
        <v>0</v>
      </c>
      <c r="AI219" t="n">
        <v>3</v>
      </c>
      <c r="AJ219" t="n">
        <v>0</v>
      </c>
      <c r="AK219" t="n">
        <v>4</v>
      </c>
      <c r="AL219" t="n">
        <v>0</v>
      </c>
      <c r="AM219" t="n">
        <v>5</v>
      </c>
      <c r="AN219" t="n">
        <v>0</v>
      </c>
      <c r="AO219" t="n">
        <v>0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V219">
        <f>HYPERLINK("http://www.worldcat.org/oclc/26860168","WorldCat Record")</f>
        <v/>
      </c>
      <c r="AW219" t="inlineStr">
        <is>
          <t>424226383:eng</t>
        </is>
      </c>
      <c r="AX219" t="inlineStr">
        <is>
          <t>26860168</t>
        </is>
      </c>
      <c r="AY219" t="inlineStr">
        <is>
          <t>991001103169702656</t>
        </is>
      </c>
      <c r="AZ219" t="inlineStr">
        <is>
          <t>991001103169702656</t>
        </is>
      </c>
      <c r="BA219" t="inlineStr">
        <is>
          <t>2255227000002656</t>
        </is>
      </c>
      <c r="BB219" t="inlineStr">
        <is>
          <t>BOOK</t>
        </is>
      </c>
      <c r="BD219" t="inlineStr">
        <is>
          <t>9780895010094</t>
        </is>
      </c>
      <c r="BE219" t="inlineStr">
        <is>
          <t>30001001610122</t>
        </is>
      </c>
      <c r="BF219" t="inlineStr">
        <is>
          <t>893148871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QW 504 I3636 1984</t>
        </is>
      </c>
      <c r="E220" t="inlineStr">
        <is>
          <t>0                      QW 0504000I  3636        1984</t>
        </is>
      </c>
      <c r="F220" t="inlineStr">
        <is>
          <t>Immunology.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Menlo Park, Calif. : Benjamin/Cummings Pub. Co., c1984.</t>
        </is>
      </c>
      <c r="O220" t="inlineStr">
        <is>
          <t>1984</t>
        </is>
      </c>
      <c r="P220" t="inlineStr">
        <is>
          <t>2nd ed. / Leroy E. Hood ... [et al.].</t>
        </is>
      </c>
      <c r="Q220" t="inlineStr">
        <is>
          <t>eng</t>
        </is>
      </c>
      <c r="R220" t="inlineStr">
        <is>
          <t>xxu</t>
        </is>
      </c>
      <c r="S220" t="inlineStr">
        <is>
          <t>Benjamin/Cummings series in the life sciences</t>
        </is>
      </c>
      <c r="T220" t="inlineStr">
        <is>
          <t xml:space="preserve">QW </t>
        </is>
      </c>
      <c r="U220" t="n">
        <v>9</v>
      </c>
      <c r="V220" t="n">
        <v>9</v>
      </c>
      <c r="W220" t="inlineStr">
        <is>
          <t>1997-11-14</t>
        </is>
      </c>
      <c r="X220" t="inlineStr">
        <is>
          <t>1997-11-14</t>
        </is>
      </c>
      <c r="Y220" t="inlineStr">
        <is>
          <t>1987-09-30</t>
        </is>
      </c>
      <c r="Z220" t="inlineStr">
        <is>
          <t>1987-09-30</t>
        </is>
      </c>
      <c r="AA220" t="n">
        <v>357</v>
      </c>
      <c r="AB220" t="n">
        <v>239</v>
      </c>
      <c r="AC220" t="n">
        <v>497</v>
      </c>
      <c r="AD220" t="n">
        <v>2</v>
      </c>
      <c r="AE220" t="n">
        <v>5</v>
      </c>
      <c r="AF220" t="n">
        <v>4</v>
      </c>
      <c r="AG220" t="n">
        <v>20</v>
      </c>
      <c r="AH220" t="n">
        <v>1</v>
      </c>
      <c r="AI220" t="n">
        <v>6</v>
      </c>
      <c r="AJ220" t="n">
        <v>1</v>
      </c>
      <c r="AK220" t="n">
        <v>3</v>
      </c>
      <c r="AL220" t="n">
        <v>4</v>
      </c>
      <c r="AM220" t="n">
        <v>12</v>
      </c>
      <c r="AN220" t="n">
        <v>0</v>
      </c>
      <c r="AO220" t="n">
        <v>3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HYPERLINK("http://catalog.hathitrust.org/Record/000249150","HathiTrust Record")</f>
        <v/>
      </c>
      <c r="AU22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V220">
        <f>HYPERLINK("http://www.worldcat.org/oclc/10711197","WorldCat Record")</f>
        <v/>
      </c>
      <c r="AW220" t="inlineStr">
        <is>
          <t>355607706:eng</t>
        </is>
      </c>
      <c r="AX220" t="inlineStr">
        <is>
          <t>10711197</t>
        </is>
      </c>
      <c r="AY220" t="inlineStr">
        <is>
          <t>991000999059702656</t>
        </is>
      </c>
      <c r="AZ220" t="inlineStr">
        <is>
          <t>991000999059702656</t>
        </is>
      </c>
      <c r="BA220" t="inlineStr">
        <is>
          <t>2259057020002656</t>
        </is>
      </c>
      <c r="BB220" t="inlineStr">
        <is>
          <t>BOOK</t>
        </is>
      </c>
      <c r="BD220" t="inlineStr">
        <is>
          <t>9780805344073</t>
        </is>
      </c>
      <c r="BE220" t="inlineStr">
        <is>
          <t>30001000229981</t>
        </is>
      </c>
      <c r="BF220" t="inlineStr">
        <is>
          <t>893369017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QW 504 I363612 1998</t>
        </is>
      </c>
      <c r="E221" t="inlineStr">
        <is>
          <t>0                      QW 0504000I  363612      1998</t>
        </is>
      </c>
      <c r="F221" t="inlineStr">
        <is>
          <t>Immunology / [edited by] Ivan Roitt, Jonathan Brostoff, David Male.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Yes</t>
        </is>
      </c>
      <c r="L221" t="inlineStr">
        <is>
          <t>0</t>
        </is>
      </c>
      <c r="N221" t="inlineStr">
        <is>
          <t>London : Mosby, c1998.</t>
        </is>
      </c>
      <c r="O221" t="inlineStr">
        <is>
          <t>1998</t>
        </is>
      </c>
      <c r="P221" t="inlineStr">
        <is>
          <t>5th ed.</t>
        </is>
      </c>
      <c r="Q221" t="inlineStr">
        <is>
          <t>eng</t>
        </is>
      </c>
      <c r="R221" t="inlineStr">
        <is>
          <t>enk</t>
        </is>
      </c>
      <c r="T221" t="inlineStr">
        <is>
          <t xml:space="preserve">QW </t>
        </is>
      </c>
      <c r="U221" t="n">
        <v>53</v>
      </c>
      <c r="V221" t="n">
        <v>53</v>
      </c>
      <c r="W221" t="inlineStr">
        <is>
          <t>2007-07-27</t>
        </is>
      </c>
      <c r="X221" t="inlineStr">
        <is>
          <t>2007-07-27</t>
        </is>
      </c>
      <c r="Y221" t="inlineStr">
        <is>
          <t>1998-02-27</t>
        </is>
      </c>
      <c r="Z221" t="inlineStr">
        <is>
          <t>1998-02-27</t>
        </is>
      </c>
      <c r="AA221" t="n">
        <v>508</v>
      </c>
      <c r="AB221" t="n">
        <v>342</v>
      </c>
      <c r="AC221" t="n">
        <v>1186</v>
      </c>
      <c r="AD221" t="n">
        <v>2</v>
      </c>
      <c r="AE221" t="n">
        <v>6</v>
      </c>
      <c r="AF221" t="n">
        <v>12</v>
      </c>
      <c r="AG221" t="n">
        <v>34</v>
      </c>
      <c r="AH221" t="n">
        <v>7</v>
      </c>
      <c r="AI221" t="n">
        <v>16</v>
      </c>
      <c r="AJ221" t="n">
        <v>3</v>
      </c>
      <c r="AK221" t="n">
        <v>8</v>
      </c>
      <c r="AL221" t="n">
        <v>3</v>
      </c>
      <c r="AM221" t="n">
        <v>12</v>
      </c>
      <c r="AN221" t="n">
        <v>0</v>
      </c>
      <c r="AO221" t="n">
        <v>4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HYPERLINK("http://catalog.hathitrust.org/Record/003246433","HathiTrust Record")</f>
        <v/>
      </c>
      <c r="AU22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V221">
        <f>HYPERLINK("http://www.worldcat.org/oclc/37966568","WorldCat Record")</f>
        <v/>
      </c>
      <c r="AW221" t="inlineStr">
        <is>
          <t>4452206:eng</t>
        </is>
      </c>
      <c r="AX221" t="inlineStr">
        <is>
          <t>37966568</t>
        </is>
      </c>
      <c r="AY221" t="inlineStr">
        <is>
          <t>991001306439702656</t>
        </is>
      </c>
      <c r="AZ221" t="inlineStr">
        <is>
          <t>991001306439702656</t>
        </is>
      </c>
      <c r="BA221" t="inlineStr">
        <is>
          <t>2256191190002656</t>
        </is>
      </c>
      <c r="BB221" t="inlineStr">
        <is>
          <t>BOOK</t>
        </is>
      </c>
      <c r="BD221" t="inlineStr">
        <is>
          <t>9780723429180</t>
        </is>
      </c>
      <c r="BE221" t="inlineStr">
        <is>
          <t>30001003749936</t>
        </is>
      </c>
      <c r="BF221" t="inlineStr">
        <is>
          <t>893731874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QW504 I363612 2001</t>
        </is>
      </c>
      <c r="E222" t="inlineStr">
        <is>
          <t>0                      QW 0504000I  363612      2001</t>
        </is>
      </c>
      <c r="F222" t="inlineStr">
        <is>
          <t>Immunology / [edited by] Ivan Roitt, Jonathan Brostoff, David Male.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Yes</t>
        </is>
      </c>
      <c r="L222" t="inlineStr">
        <is>
          <t>0</t>
        </is>
      </c>
      <c r="N222" t="inlineStr">
        <is>
          <t>Edinburgh ; New York : Mosby, 2001.</t>
        </is>
      </c>
      <c r="O222" t="inlineStr">
        <is>
          <t>2001</t>
        </is>
      </c>
      <c r="P222" t="inlineStr">
        <is>
          <t>6th ed.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QW </t>
        </is>
      </c>
      <c r="U222" t="n">
        <v>9</v>
      </c>
      <c r="V222" t="n">
        <v>9</v>
      </c>
      <c r="W222" t="inlineStr">
        <is>
          <t>2008-08-14</t>
        </is>
      </c>
      <c r="X222" t="inlineStr">
        <is>
          <t>2008-08-14</t>
        </is>
      </c>
      <c r="Y222" t="inlineStr">
        <is>
          <t>2006-01-16</t>
        </is>
      </c>
      <c r="Z222" t="inlineStr">
        <is>
          <t>2006-01-16</t>
        </is>
      </c>
      <c r="AA222" t="n">
        <v>419</v>
      </c>
      <c r="AB222" t="n">
        <v>255</v>
      </c>
      <c r="AC222" t="n">
        <v>1186</v>
      </c>
      <c r="AD222" t="n">
        <v>1</v>
      </c>
      <c r="AE222" t="n">
        <v>6</v>
      </c>
      <c r="AF222" t="n">
        <v>5</v>
      </c>
      <c r="AG222" t="n">
        <v>34</v>
      </c>
      <c r="AH222" t="n">
        <v>2</v>
      </c>
      <c r="AI222" t="n">
        <v>16</v>
      </c>
      <c r="AJ222" t="n">
        <v>1</v>
      </c>
      <c r="AK222" t="n">
        <v>8</v>
      </c>
      <c r="AL222" t="n">
        <v>2</v>
      </c>
      <c r="AM222" t="n">
        <v>12</v>
      </c>
      <c r="AN222" t="n">
        <v>0</v>
      </c>
      <c r="AO222" t="n">
        <v>4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HYPERLINK("http://catalog.hathitrust.org/Record/004200640","HathiTrust Record")</f>
        <v/>
      </c>
      <c r="AU22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V222">
        <f>HYPERLINK("http://www.worldcat.org/oclc/45952240","WorldCat Record")</f>
        <v/>
      </c>
      <c r="AW222" t="inlineStr">
        <is>
          <t>4452206:eng</t>
        </is>
      </c>
      <c r="AX222" t="inlineStr">
        <is>
          <t>45952240</t>
        </is>
      </c>
      <c r="AY222" t="inlineStr">
        <is>
          <t>991000455649702656</t>
        </is>
      </c>
      <c r="AZ222" t="inlineStr">
        <is>
          <t>991000455649702656</t>
        </is>
      </c>
      <c r="BA222" t="inlineStr">
        <is>
          <t>2256375530002656</t>
        </is>
      </c>
      <c r="BB222" t="inlineStr">
        <is>
          <t>BOOK</t>
        </is>
      </c>
      <c r="BD222" t="inlineStr">
        <is>
          <t>9780723431893</t>
        </is>
      </c>
      <c r="BE222" t="inlineStr">
        <is>
          <t>30001004912871</t>
        </is>
      </c>
      <c r="BF222" t="inlineStr">
        <is>
          <t>893728440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QW 504 I5917 1988</t>
        </is>
      </c>
      <c r="E223" t="inlineStr">
        <is>
          <t>0                      QW 0504000I  5917        1988</t>
        </is>
      </c>
      <c r="F223" t="inlineStr">
        <is>
          <t>Advances in immunopharmacology 4 / editors: J.W. Hadden ... [et al.].</t>
        </is>
      </c>
      <c r="G223" t="inlineStr">
        <is>
          <t>V. 4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International Conference on Immunopharmacology (4th : 1988 : Osaka, Japan)</t>
        </is>
      </c>
      <c r="N223" t="inlineStr">
        <is>
          <t>Oxford : New York : Pergamon, c1989.</t>
        </is>
      </c>
      <c r="O223" t="inlineStr">
        <is>
          <t>1989</t>
        </is>
      </c>
      <c r="Q223" t="inlineStr">
        <is>
          <t>eng</t>
        </is>
      </c>
      <c r="R223" t="inlineStr">
        <is>
          <t>enk</t>
        </is>
      </c>
      <c r="T223" t="inlineStr">
        <is>
          <t xml:space="preserve">QW </t>
        </is>
      </c>
      <c r="U223" t="n">
        <v>10</v>
      </c>
      <c r="V223" t="n">
        <v>10</v>
      </c>
      <c r="W223" t="inlineStr">
        <is>
          <t>2006-11-24</t>
        </is>
      </c>
      <c r="X223" t="inlineStr">
        <is>
          <t>2006-11-24</t>
        </is>
      </c>
      <c r="Y223" t="inlineStr">
        <is>
          <t>1990-01-17</t>
        </is>
      </c>
      <c r="Z223" t="inlineStr">
        <is>
          <t>1990-01-17</t>
        </is>
      </c>
      <c r="AA223" t="n">
        <v>29</v>
      </c>
      <c r="AB223" t="n">
        <v>19</v>
      </c>
      <c r="AC223" t="n">
        <v>62</v>
      </c>
      <c r="AD223" t="n">
        <v>1</v>
      </c>
      <c r="AE223" t="n">
        <v>1</v>
      </c>
      <c r="AF223" t="n">
        <v>0</v>
      </c>
      <c r="AG223" t="n">
        <v>3</v>
      </c>
      <c r="AH223" t="n">
        <v>0</v>
      </c>
      <c r="AI223" t="n">
        <v>2</v>
      </c>
      <c r="AJ223" t="n">
        <v>0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HYPERLINK("http://catalog.hathitrust.org/Record/001823374","HathiTrust Record")</f>
        <v/>
      </c>
      <c r="AU22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V223">
        <f>HYPERLINK("http://www.worldcat.org/oclc/19389531","WorldCat Record")</f>
        <v/>
      </c>
      <c r="AW223" t="inlineStr">
        <is>
          <t>21767698:eng</t>
        </is>
      </c>
      <c r="AX223" t="inlineStr">
        <is>
          <t>19389531</t>
        </is>
      </c>
      <c r="AY223" t="inlineStr">
        <is>
          <t>991001385329702656</t>
        </is>
      </c>
      <c r="AZ223" t="inlineStr">
        <is>
          <t>991001385329702656</t>
        </is>
      </c>
      <c r="BA223" t="inlineStr">
        <is>
          <t>2259491590002656</t>
        </is>
      </c>
      <c r="BB223" t="inlineStr">
        <is>
          <t>BOOK</t>
        </is>
      </c>
      <c r="BD223" t="inlineStr">
        <is>
          <t>9780080361499</t>
        </is>
      </c>
      <c r="BE223" t="inlineStr">
        <is>
          <t>30001001799651</t>
        </is>
      </c>
      <c r="BF223" t="inlineStr">
        <is>
          <t>893816344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QW 504 I592p 1986</t>
        </is>
      </c>
      <c r="E224" t="inlineStr">
        <is>
          <t>0                      QW 0504000I  592p        1986</t>
        </is>
      </c>
      <c r="F224" t="inlineStr">
        <is>
          <t>Progress in immunology VI / Sixth International Congress of Immunology ; edited by B. Cinader, Richard G. Miller.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International Congress of Immunology (6th : 1986 : Toronto, Ont.)</t>
        </is>
      </c>
      <c r="N224" t="inlineStr">
        <is>
          <t>Orlando : Academic Press, c1986.</t>
        </is>
      </c>
      <c r="O224" t="inlineStr">
        <is>
          <t>1986</t>
        </is>
      </c>
      <c r="Q224" t="inlineStr">
        <is>
          <t>eng</t>
        </is>
      </c>
      <c r="R224" t="inlineStr">
        <is>
          <t>flu</t>
        </is>
      </c>
      <c r="T224" t="inlineStr">
        <is>
          <t xml:space="preserve">QW </t>
        </is>
      </c>
      <c r="U224" t="n">
        <v>3</v>
      </c>
      <c r="V224" t="n">
        <v>3</v>
      </c>
      <c r="W224" t="inlineStr">
        <is>
          <t>1988-09-13</t>
        </is>
      </c>
      <c r="X224" t="inlineStr">
        <is>
          <t>1988-09-13</t>
        </is>
      </c>
      <c r="Y224" t="inlineStr">
        <is>
          <t>1987-10-20</t>
        </is>
      </c>
      <c r="Z224" t="inlineStr">
        <is>
          <t>1987-10-20</t>
        </is>
      </c>
      <c r="AA224" t="n">
        <v>26</v>
      </c>
      <c r="AB224" t="n">
        <v>26</v>
      </c>
      <c r="AC224" t="n">
        <v>91</v>
      </c>
      <c r="AD224" t="n">
        <v>1</v>
      </c>
      <c r="AE224" t="n">
        <v>1</v>
      </c>
      <c r="AF224" t="n">
        <v>1</v>
      </c>
      <c r="AG224" t="n">
        <v>3</v>
      </c>
      <c r="AH224" t="n">
        <v>0</v>
      </c>
      <c r="AI224" t="n">
        <v>1</v>
      </c>
      <c r="AJ224" t="n">
        <v>0</v>
      </c>
      <c r="AK224" t="n">
        <v>1</v>
      </c>
      <c r="AL224" t="n">
        <v>1</v>
      </c>
      <c r="AM224" t="n">
        <v>1</v>
      </c>
      <c r="AN224" t="n">
        <v>0</v>
      </c>
      <c r="AO224" t="n">
        <v>0</v>
      </c>
      <c r="AP224" t="n">
        <v>0</v>
      </c>
      <c r="AQ224" t="n">
        <v>0</v>
      </c>
      <c r="AR224" t="inlineStr">
        <is>
          <t>No</t>
        </is>
      </c>
      <c r="AS224" t="inlineStr">
        <is>
          <t>No</t>
        </is>
      </c>
      <c r="AU22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V224">
        <f>HYPERLINK("http://www.worldcat.org/oclc/16354851","WorldCat Record")</f>
        <v/>
      </c>
      <c r="AW224" t="inlineStr">
        <is>
          <t>11922990:eng</t>
        </is>
      </c>
      <c r="AX224" t="inlineStr">
        <is>
          <t>16354851</t>
        </is>
      </c>
      <c r="AY224" t="inlineStr">
        <is>
          <t>991001528729702656</t>
        </is>
      </c>
      <c r="AZ224" t="inlineStr">
        <is>
          <t>991001528729702656</t>
        </is>
      </c>
      <c r="BA224" t="inlineStr">
        <is>
          <t>2254877470002656</t>
        </is>
      </c>
      <c r="BB224" t="inlineStr">
        <is>
          <t>BOOK</t>
        </is>
      </c>
      <c r="BE224" t="inlineStr">
        <is>
          <t>30001000620841</t>
        </is>
      </c>
      <c r="BF224" t="inlineStr">
        <is>
          <t>893552606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QW 504 I592p 1992</t>
        </is>
      </c>
      <c r="E225" t="inlineStr">
        <is>
          <t>0                      QW 0504000I  592p        1992</t>
        </is>
      </c>
      <c r="F225" t="inlineStr">
        <is>
          <t>Progress in immunology. Vol. VIII : proceedings of the 8th International Congress of Immunology, Budapest, 1992 / editors, J. Gergely ... [et al.].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International Congress of Immunology (8th : 1992 : Budapest, Hungary)</t>
        </is>
      </c>
      <c r="N225" t="inlineStr">
        <is>
          <t>Berlin ; New York : Springer-Verlag, c1993.</t>
        </is>
      </c>
      <c r="O225" t="inlineStr">
        <is>
          <t>1993</t>
        </is>
      </c>
      <c r="Q225" t="inlineStr">
        <is>
          <t>eng</t>
        </is>
      </c>
      <c r="R225" t="inlineStr">
        <is>
          <t xml:space="preserve">gw </t>
        </is>
      </c>
      <c r="T225" t="inlineStr">
        <is>
          <t xml:space="preserve">QW </t>
        </is>
      </c>
      <c r="U225" t="n">
        <v>9</v>
      </c>
      <c r="V225" t="n">
        <v>9</v>
      </c>
      <c r="W225" t="inlineStr">
        <is>
          <t>2002-02-04</t>
        </is>
      </c>
      <c r="X225" t="inlineStr">
        <is>
          <t>2002-02-04</t>
        </is>
      </c>
      <c r="Y225" t="inlineStr">
        <is>
          <t>1994-12-15</t>
        </is>
      </c>
      <c r="Z225" t="inlineStr">
        <is>
          <t>1994-12-15</t>
        </is>
      </c>
      <c r="AA225" t="n">
        <v>21</v>
      </c>
      <c r="AB225" t="n">
        <v>18</v>
      </c>
      <c r="AC225" t="n">
        <v>47</v>
      </c>
      <c r="AD225" t="n">
        <v>1</v>
      </c>
      <c r="AE225" t="n">
        <v>1</v>
      </c>
      <c r="AF225" t="n">
        <v>0</v>
      </c>
      <c r="AG225" t="n">
        <v>1</v>
      </c>
      <c r="AH225" t="n">
        <v>0</v>
      </c>
      <c r="AI225" t="n">
        <v>1</v>
      </c>
      <c r="AJ225" t="n">
        <v>0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HYPERLINK("http://catalog.hathitrust.org/Record/008857834","HathiTrust Record")</f>
        <v/>
      </c>
      <c r="AU22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V225">
        <f>HYPERLINK("http://www.worldcat.org/oclc/28366127","WorldCat Record")</f>
        <v/>
      </c>
      <c r="AW225" t="inlineStr">
        <is>
          <t>201514523:eng</t>
        </is>
      </c>
      <c r="AX225" t="inlineStr">
        <is>
          <t>28366127</t>
        </is>
      </c>
      <c r="AY225" t="inlineStr">
        <is>
          <t>991000683759702656</t>
        </is>
      </c>
      <c r="AZ225" t="inlineStr">
        <is>
          <t>991000683759702656</t>
        </is>
      </c>
      <c r="BA225" t="inlineStr">
        <is>
          <t>2258410950002656</t>
        </is>
      </c>
      <c r="BB225" t="inlineStr">
        <is>
          <t>BOOK</t>
        </is>
      </c>
      <c r="BD225" t="inlineStr">
        <is>
          <t>9780387564012</t>
        </is>
      </c>
      <c r="BE225" t="inlineStr">
        <is>
          <t>30001002698399</t>
        </is>
      </c>
      <c r="BF225" t="inlineStr">
        <is>
          <t>893637226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QW 504 J33i 1994</t>
        </is>
      </c>
      <c r="E226" t="inlineStr">
        <is>
          <t>0                      QW 0504000J  33i         1994</t>
        </is>
      </c>
      <c r="F226" t="inlineStr">
        <is>
          <t>Immunobiology : the immune system in health and disease / Charles A. Janeway, Jr., Paul Travers.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Yes</t>
        </is>
      </c>
      <c r="L226" t="inlineStr">
        <is>
          <t>0</t>
        </is>
      </c>
      <c r="M226" t="inlineStr">
        <is>
          <t>Janeway, Charles.</t>
        </is>
      </c>
      <c r="N226" t="inlineStr">
        <is>
          <t>London ; San Francisco : Current Biology Limited ; New York : Garland Pub. Inc., c1994.</t>
        </is>
      </c>
      <c r="O226" t="inlineStr">
        <is>
          <t>1994</t>
        </is>
      </c>
      <c r="Q226" t="inlineStr">
        <is>
          <t>eng</t>
        </is>
      </c>
      <c r="R226" t="inlineStr">
        <is>
          <t>enk</t>
        </is>
      </c>
      <c r="T226" t="inlineStr">
        <is>
          <t xml:space="preserve">QW </t>
        </is>
      </c>
      <c r="U226" t="n">
        <v>86</v>
      </c>
      <c r="V226" t="n">
        <v>86</v>
      </c>
      <c r="W226" t="inlineStr">
        <is>
          <t>2007-06-02</t>
        </is>
      </c>
      <c r="X226" t="inlineStr">
        <is>
          <t>2007-06-02</t>
        </is>
      </c>
      <c r="Y226" t="inlineStr">
        <is>
          <t>1995-07-28</t>
        </is>
      </c>
      <c r="Z226" t="inlineStr">
        <is>
          <t>1995-07-28</t>
        </is>
      </c>
      <c r="AA226" t="n">
        <v>394</v>
      </c>
      <c r="AB226" t="n">
        <v>296</v>
      </c>
      <c r="AC226" t="n">
        <v>801</v>
      </c>
      <c r="AD226" t="n">
        <v>1</v>
      </c>
      <c r="AE226" t="n">
        <v>5</v>
      </c>
      <c r="AF226" t="n">
        <v>13</v>
      </c>
      <c r="AG226" t="n">
        <v>33</v>
      </c>
      <c r="AH226" t="n">
        <v>5</v>
      </c>
      <c r="AI226" t="n">
        <v>13</v>
      </c>
      <c r="AJ226" t="n">
        <v>3</v>
      </c>
      <c r="AK226" t="n">
        <v>8</v>
      </c>
      <c r="AL226" t="n">
        <v>9</v>
      </c>
      <c r="AM226" t="n">
        <v>17</v>
      </c>
      <c r="AN226" t="n">
        <v>0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V226">
        <f>HYPERLINK("http://www.worldcat.org/oclc/30319111","WorldCat Record")</f>
        <v/>
      </c>
      <c r="AW226" t="inlineStr">
        <is>
          <t>836987839:eng</t>
        </is>
      </c>
      <c r="AX226" t="inlineStr">
        <is>
          <t>30319111</t>
        </is>
      </c>
      <c r="AY226" t="inlineStr">
        <is>
          <t>991001403169702656</t>
        </is>
      </c>
      <c r="AZ226" t="inlineStr">
        <is>
          <t>991001403169702656</t>
        </is>
      </c>
      <c r="BA226" t="inlineStr">
        <is>
          <t>2265440100002656</t>
        </is>
      </c>
      <c r="BB226" t="inlineStr">
        <is>
          <t>BOOK</t>
        </is>
      </c>
      <c r="BD226" t="inlineStr">
        <is>
          <t>9780815314974</t>
        </is>
      </c>
      <c r="BE226" t="inlineStr">
        <is>
          <t>30001003149061</t>
        </is>
      </c>
      <c r="BF226" t="inlineStr">
        <is>
          <t>893279073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QW504 J33i 2001</t>
        </is>
      </c>
      <c r="E227" t="inlineStr">
        <is>
          <t>0                      QW 0504000J  33i         2001</t>
        </is>
      </c>
      <c r="F227" t="inlineStr">
        <is>
          <t>Immunobiology : the immune system in health and disease / Charles A. Janeway, Jr.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Yes</t>
        </is>
      </c>
      <c r="L227" t="inlineStr">
        <is>
          <t>0</t>
        </is>
      </c>
      <c r="N227" t="inlineStr">
        <is>
          <t>New York : Garland Pub., 2001.</t>
        </is>
      </c>
      <c r="O227" t="inlineStr">
        <is>
          <t>2001</t>
        </is>
      </c>
      <c r="P227" t="inlineStr">
        <is>
          <t>5th ed.</t>
        </is>
      </c>
      <c r="Q227" t="inlineStr">
        <is>
          <t>eng</t>
        </is>
      </c>
      <c r="R227" t="inlineStr">
        <is>
          <t>nyu</t>
        </is>
      </c>
      <c r="T227" t="inlineStr">
        <is>
          <t xml:space="preserve">QW </t>
        </is>
      </c>
      <c r="U227" t="n">
        <v>10</v>
      </c>
      <c r="V227" t="n">
        <v>10</v>
      </c>
      <c r="W227" t="inlineStr">
        <is>
          <t>2009-09-24</t>
        </is>
      </c>
      <c r="X227" t="inlineStr">
        <is>
          <t>2009-09-24</t>
        </is>
      </c>
      <c r="Y227" t="inlineStr">
        <is>
          <t>2002-01-17</t>
        </is>
      </c>
      <c r="Z227" t="inlineStr">
        <is>
          <t>2002-01-17</t>
        </is>
      </c>
      <c r="AA227" t="n">
        <v>152</v>
      </c>
      <c r="AB227" t="n">
        <v>62</v>
      </c>
      <c r="AC227" t="n">
        <v>801</v>
      </c>
      <c r="AD227" t="n">
        <v>1</v>
      </c>
      <c r="AE227" t="n">
        <v>5</v>
      </c>
      <c r="AF227" t="n">
        <v>1</v>
      </c>
      <c r="AG227" t="n">
        <v>33</v>
      </c>
      <c r="AH227" t="n">
        <v>1</v>
      </c>
      <c r="AI227" t="n">
        <v>13</v>
      </c>
      <c r="AJ227" t="n">
        <v>0</v>
      </c>
      <c r="AK227" t="n">
        <v>8</v>
      </c>
      <c r="AL227" t="n">
        <v>0</v>
      </c>
      <c r="AM227" t="n">
        <v>17</v>
      </c>
      <c r="AN227" t="n">
        <v>0</v>
      </c>
      <c r="AO227" t="n">
        <v>3</v>
      </c>
      <c r="AP227" t="n">
        <v>0</v>
      </c>
      <c r="AQ227" t="n">
        <v>0</v>
      </c>
      <c r="AR227" t="inlineStr">
        <is>
          <t>No</t>
        </is>
      </c>
      <c r="AS227" t="inlineStr">
        <is>
          <t>No</t>
        </is>
      </c>
      <c r="AU22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V227">
        <f>HYPERLINK("http://www.worldcat.org/oclc/48684898","WorldCat Record")</f>
        <v/>
      </c>
      <c r="AW227" t="inlineStr">
        <is>
          <t>836987839:eng</t>
        </is>
      </c>
      <c r="AX227" t="inlineStr">
        <is>
          <t>48684898</t>
        </is>
      </c>
      <c r="AY227" t="inlineStr">
        <is>
          <t>991000303219702656</t>
        </is>
      </c>
      <c r="AZ227" t="inlineStr">
        <is>
          <t>991000303219702656</t>
        </is>
      </c>
      <c r="BA227" t="inlineStr">
        <is>
          <t>2264078150002656</t>
        </is>
      </c>
      <c r="BB227" t="inlineStr">
        <is>
          <t>BOOK</t>
        </is>
      </c>
      <c r="BD227" t="inlineStr">
        <is>
          <t>9780815336426</t>
        </is>
      </c>
      <c r="BE227" t="inlineStr">
        <is>
          <t>30001004236453</t>
        </is>
      </c>
      <c r="BF227" t="inlineStr">
        <is>
          <t>893136466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QW 504 K49i 1990</t>
        </is>
      </c>
      <c r="E228" t="inlineStr">
        <is>
          <t>0                      QW 0504000K  49i         1990</t>
        </is>
      </c>
      <c r="F228" t="inlineStr">
        <is>
          <t>Introduction to immunology / John W. Kimball.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Kimball, John W.</t>
        </is>
      </c>
      <c r="N228" t="inlineStr">
        <is>
          <t>New York : Macmillan ; London : Collier Macmillan, c1990.</t>
        </is>
      </c>
      <c r="O228" t="inlineStr">
        <is>
          <t>1990</t>
        </is>
      </c>
      <c r="P228" t="inlineStr">
        <is>
          <t>3rd ed.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QW </t>
        </is>
      </c>
      <c r="U228" t="n">
        <v>3</v>
      </c>
      <c r="V228" t="n">
        <v>3</v>
      </c>
      <c r="W228" t="inlineStr">
        <is>
          <t>1997-10-05</t>
        </is>
      </c>
      <c r="X228" t="inlineStr">
        <is>
          <t>1997-10-05</t>
        </is>
      </c>
      <c r="Y228" t="inlineStr">
        <is>
          <t>1989-12-15</t>
        </is>
      </c>
      <c r="Z228" t="inlineStr">
        <is>
          <t>1989-12-15</t>
        </is>
      </c>
      <c r="AA228" t="n">
        <v>166</v>
      </c>
      <c r="AB228" t="n">
        <v>101</v>
      </c>
      <c r="AC228" t="n">
        <v>264</v>
      </c>
      <c r="AD228" t="n">
        <v>2</v>
      </c>
      <c r="AE228" t="n">
        <v>2</v>
      </c>
      <c r="AF228" t="n">
        <v>5</v>
      </c>
      <c r="AG228" t="n">
        <v>11</v>
      </c>
      <c r="AH228" t="n">
        <v>1</v>
      </c>
      <c r="AI228" t="n">
        <v>3</v>
      </c>
      <c r="AJ228" t="n">
        <v>2</v>
      </c>
      <c r="AK228" t="n">
        <v>3</v>
      </c>
      <c r="AL228" t="n">
        <v>3</v>
      </c>
      <c r="AM228" t="n">
        <v>7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HYPERLINK("http://catalog.hathitrust.org/Record/003792714","HathiTrust Record")</f>
        <v/>
      </c>
      <c r="AU22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V228">
        <f>HYPERLINK("http://www.worldcat.org/oclc/20168023","WorldCat Record")</f>
        <v/>
      </c>
      <c r="AW228" t="inlineStr">
        <is>
          <t>4355900:eng</t>
        </is>
      </c>
      <c r="AX228" t="inlineStr">
        <is>
          <t>20168023</t>
        </is>
      </c>
      <c r="AY228" t="inlineStr">
        <is>
          <t>991001363679702656</t>
        </is>
      </c>
      <c r="AZ228" t="inlineStr">
        <is>
          <t>991001363679702656</t>
        </is>
      </c>
      <c r="BA228" t="inlineStr">
        <is>
          <t>2257878510002656</t>
        </is>
      </c>
      <c r="BB228" t="inlineStr">
        <is>
          <t>BOOK</t>
        </is>
      </c>
      <c r="BD228" t="inlineStr">
        <is>
          <t>9780023638350</t>
        </is>
      </c>
      <c r="BE228" t="inlineStr">
        <is>
          <t>30001001797093</t>
        </is>
      </c>
      <c r="BF228" t="inlineStr">
        <is>
          <t>893465436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QW 504 K59u 1983</t>
        </is>
      </c>
      <c r="E229" t="inlineStr">
        <is>
          <t>0                      QW 0504000K  59u         1983</t>
        </is>
      </c>
      <c r="F229" t="inlineStr">
        <is>
          <t>Understanding medical immunology / Evelyne M. Kirkwood and Catriona J. Lewis.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Kirkwood, Evelyne M.</t>
        </is>
      </c>
      <c r="N229" t="inlineStr">
        <is>
          <t>Chichester ; New York : Wiley, c1983.</t>
        </is>
      </c>
      <c r="O229" t="inlineStr">
        <is>
          <t>1983</t>
        </is>
      </c>
      <c r="Q229" t="inlineStr">
        <is>
          <t>eng</t>
        </is>
      </c>
      <c r="R229" t="inlineStr">
        <is>
          <t>enk</t>
        </is>
      </c>
      <c r="S229" t="inlineStr">
        <is>
          <t>A Wiley medical publication</t>
        </is>
      </c>
      <c r="T229" t="inlineStr">
        <is>
          <t xml:space="preserve">QW </t>
        </is>
      </c>
      <c r="U229" t="n">
        <v>26</v>
      </c>
      <c r="V229" t="n">
        <v>26</v>
      </c>
      <c r="W229" t="inlineStr">
        <is>
          <t>1999-02-18</t>
        </is>
      </c>
      <c r="X229" t="inlineStr">
        <is>
          <t>1999-02-18</t>
        </is>
      </c>
      <c r="Y229" t="inlineStr">
        <is>
          <t>1988-09-23</t>
        </is>
      </c>
      <c r="Z229" t="inlineStr">
        <is>
          <t>1988-09-23</t>
        </is>
      </c>
      <c r="AA229" t="n">
        <v>123</v>
      </c>
      <c r="AB229" t="n">
        <v>72</v>
      </c>
      <c r="AC229" t="n">
        <v>83</v>
      </c>
      <c r="AD229" t="n">
        <v>1</v>
      </c>
      <c r="AE229" t="n">
        <v>1</v>
      </c>
      <c r="AF229" t="n">
        <v>4</v>
      </c>
      <c r="AG229" t="n">
        <v>5</v>
      </c>
      <c r="AH229" t="n">
        <v>2</v>
      </c>
      <c r="AI229" t="n">
        <v>3</v>
      </c>
      <c r="AJ229" t="n">
        <v>1</v>
      </c>
      <c r="AK229" t="n">
        <v>1</v>
      </c>
      <c r="AL229" t="n">
        <v>4</v>
      </c>
      <c r="AM229" t="n">
        <v>4</v>
      </c>
      <c r="AN229" t="n">
        <v>0</v>
      </c>
      <c r="AO229" t="n">
        <v>0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HYPERLINK("http://catalog.hathitrust.org/Record/000779614","HathiTrust Record")</f>
        <v/>
      </c>
      <c r="AU22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V229">
        <f>HYPERLINK("http://www.worldcat.org/oclc/8670255","WorldCat Record")</f>
        <v/>
      </c>
      <c r="AW229" t="inlineStr">
        <is>
          <t>489485:eng</t>
        </is>
      </c>
      <c r="AX229" t="inlineStr">
        <is>
          <t>8670255</t>
        </is>
      </c>
      <c r="AY229" t="inlineStr">
        <is>
          <t>991000998859702656</t>
        </is>
      </c>
      <c r="AZ229" t="inlineStr">
        <is>
          <t>991000998859702656</t>
        </is>
      </c>
      <c r="BA229" t="inlineStr">
        <is>
          <t>2267565830002656</t>
        </is>
      </c>
      <c r="BB229" t="inlineStr">
        <is>
          <t>BOOK</t>
        </is>
      </c>
      <c r="BD229" t="inlineStr">
        <is>
          <t>9780471105299</t>
        </is>
      </c>
      <c r="BE229" t="inlineStr">
        <is>
          <t>30001000229858</t>
        </is>
      </c>
      <c r="BF229" t="inlineStr">
        <is>
          <t>893450750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QW 504 K95i 1997</t>
        </is>
      </c>
      <c r="E230" t="inlineStr">
        <is>
          <t>0                      QW 0504000K  95i         1997</t>
        </is>
      </c>
      <c r="F230" t="inlineStr">
        <is>
          <t>Immunology / Janis Kuby.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Yes</t>
        </is>
      </c>
      <c r="L230" t="inlineStr">
        <is>
          <t>0</t>
        </is>
      </c>
      <c r="M230" t="inlineStr">
        <is>
          <t>Kuby, Janis.</t>
        </is>
      </c>
      <c r="N230" t="inlineStr">
        <is>
          <t>New York : W.H. Freeman, c1997.</t>
        </is>
      </c>
      <c r="O230" t="inlineStr">
        <is>
          <t>1997</t>
        </is>
      </c>
      <c r="P230" t="inlineStr">
        <is>
          <t>3rd ed.</t>
        </is>
      </c>
      <c r="Q230" t="inlineStr">
        <is>
          <t>eng</t>
        </is>
      </c>
      <c r="R230" t="inlineStr">
        <is>
          <t>nyu</t>
        </is>
      </c>
      <c r="T230" t="inlineStr">
        <is>
          <t xml:space="preserve">QW </t>
        </is>
      </c>
      <c r="U230" t="n">
        <v>42</v>
      </c>
      <c r="V230" t="n">
        <v>42</v>
      </c>
      <c r="W230" t="inlineStr">
        <is>
          <t>2009-09-22</t>
        </is>
      </c>
      <c r="X230" t="inlineStr">
        <is>
          <t>2009-09-22</t>
        </is>
      </c>
      <c r="Y230" t="inlineStr">
        <is>
          <t>1999-04-27</t>
        </is>
      </c>
      <c r="Z230" t="inlineStr">
        <is>
          <t>1999-04-27</t>
        </is>
      </c>
      <c r="AA230" t="n">
        <v>322</v>
      </c>
      <c r="AB230" t="n">
        <v>182</v>
      </c>
      <c r="AC230" t="n">
        <v>445</v>
      </c>
      <c r="AD230" t="n">
        <v>2</v>
      </c>
      <c r="AE230" t="n">
        <v>6</v>
      </c>
      <c r="AF230" t="n">
        <v>7</v>
      </c>
      <c r="AG230" t="n">
        <v>15</v>
      </c>
      <c r="AH230" t="n">
        <v>4</v>
      </c>
      <c r="AI230" t="n">
        <v>6</v>
      </c>
      <c r="AJ230" t="n">
        <v>2</v>
      </c>
      <c r="AK230" t="n">
        <v>5</v>
      </c>
      <c r="AL230" t="n">
        <v>0</v>
      </c>
      <c r="AM230" t="n">
        <v>3</v>
      </c>
      <c r="AN230" t="n">
        <v>1</v>
      </c>
      <c r="AO230" t="n">
        <v>4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V230">
        <f>HYPERLINK("http://www.worldcat.org/oclc/36127172","WorldCat Record")</f>
        <v/>
      </c>
      <c r="AW230" t="inlineStr">
        <is>
          <t>51580467:eng</t>
        </is>
      </c>
      <c r="AX230" t="inlineStr">
        <is>
          <t>36127172</t>
        </is>
      </c>
      <c r="AY230" t="inlineStr">
        <is>
          <t>991000784769702656</t>
        </is>
      </c>
      <c r="AZ230" t="inlineStr">
        <is>
          <t>991000784769702656</t>
        </is>
      </c>
      <c r="BA230" t="inlineStr">
        <is>
          <t>2266564440002656</t>
        </is>
      </c>
      <c r="BB230" t="inlineStr">
        <is>
          <t>BOOK</t>
        </is>
      </c>
      <c r="BD230" t="inlineStr">
        <is>
          <t>9780716728689</t>
        </is>
      </c>
      <c r="BE230" t="inlineStr">
        <is>
          <t>30001004072247</t>
        </is>
      </c>
      <c r="BF230" t="inlineStr">
        <is>
          <t>893373731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QW 504 M489 1997</t>
        </is>
      </c>
      <c r="E231" t="inlineStr">
        <is>
          <t>0                      QW 0504000M  489         1997</t>
        </is>
      </c>
      <c r="F231" t="inlineStr">
        <is>
          <t>Medical immunology / edited by Daniel P. Stites, Abba I. Terr, Tristram G. Parslow.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Yes</t>
        </is>
      </c>
      <c r="L231" t="inlineStr">
        <is>
          <t>0</t>
        </is>
      </c>
      <c r="N231" t="inlineStr">
        <is>
          <t>Stamford, Conn. : Appleton &amp; Lange, c1997.</t>
        </is>
      </c>
      <c r="O231" t="inlineStr">
        <is>
          <t>1997</t>
        </is>
      </c>
      <c r="P231" t="inlineStr">
        <is>
          <t>9th ed.</t>
        </is>
      </c>
      <c r="Q231" t="inlineStr">
        <is>
          <t>eng</t>
        </is>
      </c>
      <c r="R231" t="inlineStr">
        <is>
          <t>ctu</t>
        </is>
      </c>
      <c r="T231" t="inlineStr">
        <is>
          <t xml:space="preserve">QW </t>
        </is>
      </c>
      <c r="U231" t="n">
        <v>15</v>
      </c>
      <c r="V231" t="n">
        <v>15</v>
      </c>
      <c r="W231" t="inlineStr">
        <is>
          <t>2001-01-15</t>
        </is>
      </c>
      <c r="X231" t="inlineStr">
        <is>
          <t>2001-01-15</t>
        </is>
      </c>
      <c r="Y231" t="inlineStr">
        <is>
          <t>1997-06-17</t>
        </is>
      </c>
      <c r="Z231" t="inlineStr">
        <is>
          <t>1997-06-17</t>
        </is>
      </c>
      <c r="AA231" t="n">
        <v>235</v>
      </c>
      <c r="AB231" t="n">
        <v>159</v>
      </c>
      <c r="AC231" t="n">
        <v>306</v>
      </c>
      <c r="AD231" t="n">
        <v>1</v>
      </c>
      <c r="AE231" t="n">
        <v>2</v>
      </c>
      <c r="AF231" t="n">
        <v>2</v>
      </c>
      <c r="AG231" t="n">
        <v>7</v>
      </c>
      <c r="AH231" t="n">
        <v>0</v>
      </c>
      <c r="AI231" t="n">
        <v>1</v>
      </c>
      <c r="AJ231" t="n">
        <v>2</v>
      </c>
      <c r="AK231" t="n">
        <v>4</v>
      </c>
      <c r="AL231" t="n">
        <v>2</v>
      </c>
      <c r="AM231" t="n">
        <v>3</v>
      </c>
      <c r="AN231" t="n">
        <v>0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HYPERLINK("http://catalog.hathitrust.org/Record/003154540","HathiTrust Record")</f>
        <v/>
      </c>
      <c r="AU23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V231">
        <f>HYPERLINK("http://www.worldcat.org/oclc/36789107","WorldCat Record")</f>
        <v/>
      </c>
      <c r="AW231" t="inlineStr">
        <is>
          <t>2487753769:eng</t>
        </is>
      </c>
      <c r="AX231" t="inlineStr">
        <is>
          <t>36789107</t>
        </is>
      </c>
      <c r="AY231" t="inlineStr">
        <is>
          <t>991001254379702656</t>
        </is>
      </c>
      <c r="AZ231" t="inlineStr">
        <is>
          <t>991001254379702656</t>
        </is>
      </c>
      <c r="BA231" t="inlineStr">
        <is>
          <t>2258554460002656</t>
        </is>
      </c>
      <c r="BB231" t="inlineStr">
        <is>
          <t>BOOK</t>
        </is>
      </c>
      <c r="BD231" t="inlineStr">
        <is>
          <t>9780838505861</t>
        </is>
      </c>
      <c r="BE231" t="inlineStr">
        <is>
          <t>30001003683812</t>
        </is>
      </c>
      <c r="BF231" t="inlineStr">
        <is>
          <t>893134393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QW504 M662w 2000</t>
        </is>
      </c>
      <c r="E232" t="inlineStr">
        <is>
          <t>0                      QW 0504000M  662w        2000</t>
        </is>
      </c>
      <c r="F232" t="inlineStr">
        <is>
          <t>The war within us : everyman's guide to infection and immunity / Cedric Mims.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1</t>
        </is>
      </c>
      <c r="M232" t="inlineStr">
        <is>
          <t>Mims, Cedric A.</t>
        </is>
      </c>
      <c r="N232" t="inlineStr">
        <is>
          <t>San Diego, CA. : Academic Press, c2000.</t>
        </is>
      </c>
      <c r="O232" t="inlineStr">
        <is>
          <t>2000</t>
        </is>
      </c>
      <c r="Q232" t="inlineStr">
        <is>
          <t>eng</t>
        </is>
      </c>
      <c r="R232" t="inlineStr">
        <is>
          <t>enk</t>
        </is>
      </c>
      <c r="T232" t="inlineStr">
        <is>
          <t xml:space="preserve">QW </t>
        </is>
      </c>
      <c r="U232" t="n">
        <v>1</v>
      </c>
      <c r="V232" t="n">
        <v>1</v>
      </c>
      <c r="W232" t="inlineStr">
        <is>
          <t>2003-04-08</t>
        </is>
      </c>
      <c r="X232" t="inlineStr">
        <is>
          <t>2003-04-08</t>
        </is>
      </c>
      <c r="Y232" t="inlineStr">
        <is>
          <t>2003-03-20</t>
        </is>
      </c>
      <c r="Z232" t="inlineStr">
        <is>
          <t>2003-03-20</t>
        </is>
      </c>
      <c r="AA232" t="n">
        <v>259</v>
      </c>
      <c r="AB232" t="n">
        <v>191</v>
      </c>
      <c r="AC232" t="n">
        <v>926</v>
      </c>
      <c r="AD232" t="n">
        <v>2</v>
      </c>
      <c r="AE232" t="n">
        <v>14</v>
      </c>
      <c r="AF232" t="n">
        <v>8</v>
      </c>
      <c r="AG232" t="n">
        <v>35</v>
      </c>
      <c r="AH232" t="n">
        <v>2</v>
      </c>
      <c r="AI232" t="n">
        <v>11</v>
      </c>
      <c r="AJ232" t="n">
        <v>2</v>
      </c>
      <c r="AK232" t="n">
        <v>8</v>
      </c>
      <c r="AL232" t="n">
        <v>4</v>
      </c>
      <c r="AM232" t="n">
        <v>9</v>
      </c>
      <c r="AN232" t="n">
        <v>1</v>
      </c>
      <c r="AO232" t="n">
        <v>12</v>
      </c>
      <c r="AP232" t="n">
        <v>0</v>
      </c>
      <c r="AQ232" t="n">
        <v>1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HYPERLINK("http://catalog.hathitrust.org/Record/004166543","HathiTrust Record")</f>
        <v/>
      </c>
      <c r="AU23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V232">
        <f>HYPERLINK("http://www.worldcat.org/oclc/44603902","WorldCat Record")</f>
        <v/>
      </c>
      <c r="AW232" t="inlineStr">
        <is>
          <t>801446100:eng</t>
        </is>
      </c>
      <c r="AX232" t="inlineStr">
        <is>
          <t>44603902</t>
        </is>
      </c>
      <c r="AY232" t="inlineStr">
        <is>
          <t>991000341949702656</t>
        </is>
      </c>
      <c r="AZ232" t="inlineStr">
        <is>
          <t>991000341949702656</t>
        </is>
      </c>
      <c r="BA232" t="inlineStr">
        <is>
          <t>2261806650002656</t>
        </is>
      </c>
      <c r="BB232" t="inlineStr">
        <is>
          <t>BOOK</t>
        </is>
      </c>
      <c r="BD232" t="inlineStr">
        <is>
          <t>9780124982512</t>
        </is>
      </c>
      <c r="BE232" t="inlineStr">
        <is>
          <t>30001004503688</t>
        </is>
      </c>
      <c r="BF232" t="inlineStr">
        <is>
          <t>893832776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QW 504 P895 1983</t>
        </is>
      </c>
      <c r="E233" t="inlineStr">
        <is>
          <t>0                      QW 0504000P  895         1983</t>
        </is>
      </c>
      <c r="F233" t="inlineStr">
        <is>
          <t>Practical allergy and immunology / edited by William B. Klaustermeyer.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New York : Wiley, c1983.</t>
        </is>
      </c>
      <c r="O233" t="inlineStr">
        <is>
          <t>1983</t>
        </is>
      </c>
      <c r="Q233" t="inlineStr">
        <is>
          <t>eng</t>
        </is>
      </c>
      <c r="R233" t="inlineStr">
        <is>
          <t>xxu</t>
        </is>
      </c>
      <c r="S233" t="inlineStr">
        <is>
          <t>Family practice today</t>
        </is>
      </c>
      <c r="T233" t="inlineStr">
        <is>
          <t xml:space="preserve">QW </t>
        </is>
      </c>
      <c r="U233" t="n">
        <v>7</v>
      </c>
      <c r="V233" t="n">
        <v>7</v>
      </c>
      <c r="W233" t="inlineStr">
        <is>
          <t>1997-11-18</t>
        </is>
      </c>
      <c r="X233" t="inlineStr">
        <is>
          <t>1997-11-18</t>
        </is>
      </c>
      <c r="Y233" t="inlineStr">
        <is>
          <t>1988-01-28</t>
        </is>
      </c>
      <c r="Z233" t="inlineStr">
        <is>
          <t>1988-01-28</t>
        </is>
      </c>
      <c r="AA233" t="n">
        <v>93</v>
      </c>
      <c r="AB233" t="n">
        <v>73</v>
      </c>
      <c r="AC233" t="n">
        <v>75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HYPERLINK("http://catalog.hathitrust.org/Record/000124528","HathiTrust Record")</f>
        <v/>
      </c>
      <c r="AU23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V233">
        <f>HYPERLINK("http://www.worldcat.org/oclc/8847220","WorldCat Record")</f>
        <v/>
      </c>
      <c r="AW233" t="inlineStr">
        <is>
          <t>43276571:eng</t>
        </is>
      </c>
      <c r="AX233" t="inlineStr">
        <is>
          <t>8847220</t>
        </is>
      </c>
      <c r="AY233" t="inlineStr">
        <is>
          <t>991000998639702656</t>
        </is>
      </c>
      <c r="AZ233" t="inlineStr">
        <is>
          <t>991000998639702656</t>
        </is>
      </c>
      <c r="BA233" t="inlineStr">
        <is>
          <t>2265211690002656</t>
        </is>
      </c>
      <c r="BB233" t="inlineStr">
        <is>
          <t>BOOK</t>
        </is>
      </c>
      <c r="BD233" t="inlineStr">
        <is>
          <t>9780471095644</t>
        </is>
      </c>
      <c r="BE233" t="inlineStr">
        <is>
          <t>30001000229585</t>
        </is>
      </c>
      <c r="BF233" t="inlineStr">
        <is>
          <t>893374189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QW 504 R294 1987</t>
        </is>
      </c>
      <c r="E234" t="inlineStr">
        <is>
          <t>0                      QW 0504000R  294         1987</t>
        </is>
      </c>
      <c r="F234" t="inlineStr">
        <is>
          <t>Recent advances in clinical immunology. No. 4 / edited by R. A. Thompson.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N234" t="inlineStr">
        <is>
          <t>Edinburgh : Churchill Livingstone, 1987.</t>
        </is>
      </c>
      <c r="O234" t="inlineStr">
        <is>
          <t>1987</t>
        </is>
      </c>
      <c r="Q234" t="inlineStr">
        <is>
          <t>eng</t>
        </is>
      </c>
      <c r="R234" t="inlineStr">
        <is>
          <t>stk</t>
        </is>
      </c>
      <c r="T234" t="inlineStr">
        <is>
          <t xml:space="preserve">QW </t>
        </is>
      </c>
      <c r="U234" t="n">
        <v>2</v>
      </c>
      <c r="V234" t="n">
        <v>2</v>
      </c>
      <c r="W234" t="inlineStr">
        <is>
          <t>1989-11-22</t>
        </is>
      </c>
      <c r="X234" t="inlineStr">
        <is>
          <t>1989-11-22</t>
        </is>
      </c>
      <c r="Y234" t="inlineStr">
        <is>
          <t>1988-01-28</t>
        </is>
      </c>
      <c r="Z234" t="inlineStr">
        <is>
          <t>1988-01-28</t>
        </is>
      </c>
      <c r="AA234" t="n">
        <v>16</v>
      </c>
      <c r="AB234" t="n">
        <v>3</v>
      </c>
      <c r="AC234" t="n">
        <v>3</v>
      </c>
      <c r="AD234" t="n">
        <v>1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No</t>
        </is>
      </c>
      <c r="AU23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V234">
        <f>HYPERLINK("http://www.worldcat.org/oclc/15198570","WorldCat Record")</f>
        <v/>
      </c>
      <c r="AW234" t="inlineStr">
        <is>
          <t>5090570228:eng</t>
        </is>
      </c>
      <c r="AX234" t="inlineStr">
        <is>
          <t>15198570</t>
        </is>
      </c>
      <c r="AY234" t="inlineStr">
        <is>
          <t>991001265989702656</t>
        </is>
      </c>
      <c r="AZ234" t="inlineStr">
        <is>
          <t>991001265989702656</t>
        </is>
      </c>
      <c r="BA234" t="inlineStr">
        <is>
          <t>2260540920002656</t>
        </is>
      </c>
      <c r="BB234" t="inlineStr">
        <is>
          <t>BOOK</t>
        </is>
      </c>
      <c r="BD234" t="inlineStr">
        <is>
          <t>9780443034947</t>
        </is>
      </c>
      <c r="BE234" t="inlineStr">
        <is>
          <t>30001000352874</t>
        </is>
      </c>
      <c r="BF234" t="inlineStr">
        <is>
          <t>893832048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QW504 R719e 2001</t>
        </is>
      </c>
      <c r="E235" t="inlineStr">
        <is>
          <t>0                      QW 0504000R  719e        2001</t>
        </is>
      </c>
      <c r="F235" t="inlineStr">
        <is>
          <t>Roitt's essential immunology / Ivan M. Roitt, Peter J. Delves.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Yes</t>
        </is>
      </c>
      <c r="L235" t="inlineStr">
        <is>
          <t>0</t>
        </is>
      </c>
      <c r="M235" t="inlineStr">
        <is>
          <t>Roitt, Ivan M. (Ivan Maurice)</t>
        </is>
      </c>
      <c r="N235" t="inlineStr">
        <is>
          <t>Oxford ; Malden, MA : Blackwell Science, 2001.</t>
        </is>
      </c>
      <c r="O235" t="inlineStr">
        <is>
          <t>2001</t>
        </is>
      </c>
      <c r="P235" t="inlineStr">
        <is>
          <t>10th ed.</t>
        </is>
      </c>
      <c r="Q235" t="inlineStr">
        <is>
          <t>eng</t>
        </is>
      </c>
      <c r="R235" t="inlineStr">
        <is>
          <t>enk</t>
        </is>
      </c>
      <c r="T235" t="inlineStr">
        <is>
          <t xml:space="preserve">QW </t>
        </is>
      </c>
      <c r="U235" t="n">
        <v>19</v>
      </c>
      <c r="V235" t="n">
        <v>19</v>
      </c>
      <c r="W235" t="inlineStr">
        <is>
          <t>2007-04-23</t>
        </is>
      </c>
      <c r="X235" t="inlineStr">
        <is>
          <t>2007-04-23</t>
        </is>
      </c>
      <c r="Y235" t="inlineStr">
        <is>
          <t>2001-12-20</t>
        </is>
      </c>
      <c r="Z235" t="inlineStr">
        <is>
          <t>2001-12-20</t>
        </is>
      </c>
      <c r="AA235" t="n">
        <v>423</v>
      </c>
      <c r="AB235" t="n">
        <v>271</v>
      </c>
      <c r="AC235" t="n">
        <v>956</v>
      </c>
      <c r="AD235" t="n">
        <v>3</v>
      </c>
      <c r="AE235" t="n">
        <v>8</v>
      </c>
      <c r="AF235" t="n">
        <v>8</v>
      </c>
      <c r="AG235" t="n">
        <v>33</v>
      </c>
      <c r="AH235" t="n">
        <v>1</v>
      </c>
      <c r="AI235" t="n">
        <v>10</v>
      </c>
      <c r="AJ235" t="n">
        <v>3</v>
      </c>
      <c r="AK235" t="n">
        <v>8</v>
      </c>
      <c r="AL235" t="n">
        <v>6</v>
      </c>
      <c r="AM235" t="n">
        <v>14</v>
      </c>
      <c r="AN235" t="n">
        <v>0</v>
      </c>
      <c r="AO235" t="n">
        <v>5</v>
      </c>
      <c r="AP235" t="n">
        <v>0</v>
      </c>
      <c r="AQ235" t="n">
        <v>1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V235">
        <f>HYPERLINK("http://www.worldcat.org/oclc/46402574","WorldCat Record")</f>
        <v/>
      </c>
      <c r="AW235" t="inlineStr">
        <is>
          <t>4206827137:eng</t>
        </is>
      </c>
      <c r="AX235" t="inlineStr">
        <is>
          <t>46402574</t>
        </is>
      </c>
      <c r="AY235" t="inlineStr">
        <is>
          <t>991000298819702656</t>
        </is>
      </c>
      <c r="AZ235" t="inlineStr">
        <is>
          <t>991000298819702656</t>
        </is>
      </c>
      <c r="BA235" t="inlineStr">
        <is>
          <t>2263796210002656</t>
        </is>
      </c>
      <c r="BB235" t="inlineStr">
        <is>
          <t>BOOK</t>
        </is>
      </c>
      <c r="BD235" t="inlineStr">
        <is>
          <t>9780632059027</t>
        </is>
      </c>
      <c r="BE235" t="inlineStr">
        <is>
          <t>30001004560324</t>
        </is>
      </c>
      <c r="BF235" t="inlineStr">
        <is>
          <t>893633691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QW 504 R813c 1996</t>
        </is>
      </c>
      <c r="E236" t="inlineStr">
        <is>
          <t>0                      QW 0504000R  813c        1996</t>
        </is>
      </c>
      <c r="F236" t="inlineStr">
        <is>
          <t>Case studies in immunology : a clinical companion / Fred S. Rosen, Raif S. Geha.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Rosen, Fred S.</t>
        </is>
      </c>
      <c r="N236" t="inlineStr">
        <is>
          <t>London ; San Francisco : Current Biology Ltd. ; New York : Garland Pub., c1996.</t>
        </is>
      </c>
      <c r="O236" t="inlineStr">
        <is>
          <t>1996</t>
        </is>
      </c>
      <c r="Q236" t="inlineStr">
        <is>
          <t>eng</t>
        </is>
      </c>
      <c r="R236" t="inlineStr">
        <is>
          <t>enk</t>
        </is>
      </c>
      <c r="T236" t="inlineStr">
        <is>
          <t xml:space="preserve">QW </t>
        </is>
      </c>
      <c r="U236" t="n">
        <v>4</v>
      </c>
      <c r="V236" t="n">
        <v>4</v>
      </c>
      <c r="W236" t="inlineStr">
        <is>
          <t>2007-02-07</t>
        </is>
      </c>
      <c r="X236" t="inlineStr">
        <is>
          <t>2007-02-07</t>
        </is>
      </c>
      <c r="Y236" t="inlineStr">
        <is>
          <t>1997-08-27</t>
        </is>
      </c>
      <c r="Z236" t="inlineStr">
        <is>
          <t>1997-08-27</t>
        </is>
      </c>
      <c r="AA236" t="n">
        <v>116</v>
      </c>
      <c r="AB236" t="n">
        <v>71</v>
      </c>
      <c r="AC236" t="n">
        <v>419</v>
      </c>
      <c r="AD236" t="n">
        <v>1</v>
      </c>
      <c r="AE236" t="n">
        <v>4</v>
      </c>
      <c r="AF236" t="n">
        <v>2</v>
      </c>
      <c r="AG236" t="n">
        <v>16</v>
      </c>
      <c r="AH236" t="n">
        <v>1</v>
      </c>
      <c r="AI236" t="n">
        <v>7</v>
      </c>
      <c r="AJ236" t="n">
        <v>0</v>
      </c>
      <c r="AK236" t="n">
        <v>3</v>
      </c>
      <c r="AL236" t="n">
        <v>1</v>
      </c>
      <c r="AM236" t="n">
        <v>5</v>
      </c>
      <c r="AN236" t="n">
        <v>0</v>
      </c>
      <c r="AO236" t="n">
        <v>3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HYPERLINK("http://catalog.hathitrust.org/Record/003090401","HathiTrust Record")</f>
        <v/>
      </c>
      <c r="AU23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V236">
        <f>HYPERLINK("http://www.worldcat.org/oclc/34471146","WorldCat Record")</f>
        <v/>
      </c>
      <c r="AW236" t="inlineStr">
        <is>
          <t>13012834:eng</t>
        </is>
      </c>
      <c r="AX236" t="inlineStr">
        <is>
          <t>34471146</t>
        </is>
      </c>
      <c r="AY236" t="inlineStr">
        <is>
          <t>991001270569702656</t>
        </is>
      </c>
      <c r="AZ236" t="inlineStr">
        <is>
          <t>991001270569702656</t>
        </is>
      </c>
      <c r="BA236" t="inlineStr">
        <is>
          <t>2264577150002656</t>
        </is>
      </c>
      <c r="BB236" t="inlineStr">
        <is>
          <t>BOOK</t>
        </is>
      </c>
      <c r="BD236" t="inlineStr">
        <is>
          <t>9780443057250</t>
        </is>
      </c>
      <c r="BE236" t="inlineStr">
        <is>
          <t>30001003694678</t>
        </is>
      </c>
      <c r="BF236" t="inlineStr">
        <is>
          <t>893465339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QW 504 S546i 1999</t>
        </is>
      </c>
      <c r="E237" t="inlineStr">
        <is>
          <t>0                      QW 0504000S  546i        1999</t>
        </is>
      </c>
      <c r="F237" t="inlineStr">
        <is>
          <t>Immunology for pharmacy students / Wei-Chiang Shen and Stan G. Louie.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Shen, Wei-Chiang, 1942-</t>
        </is>
      </c>
      <c r="N237" t="inlineStr">
        <is>
          <t>Australia : Harwood Academic Publishers, c1999.</t>
        </is>
      </c>
      <c r="O237" t="inlineStr">
        <is>
          <t>1999</t>
        </is>
      </c>
      <c r="Q237" t="inlineStr">
        <is>
          <t>eng</t>
        </is>
      </c>
      <c r="R237" t="inlineStr">
        <is>
          <t xml:space="preserve">at </t>
        </is>
      </c>
      <c r="T237" t="inlineStr">
        <is>
          <t xml:space="preserve">QW </t>
        </is>
      </c>
      <c r="U237" t="n">
        <v>2</v>
      </c>
      <c r="V237" t="n">
        <v>2</v>
      </c>
      <c r="W237" t="inlineStr">
        <is>
          <t>2000-08-22</t>
        </is>
      </c>
      <c r="X237" t="inlineStr">
        <is>
          <t>2000-08-22</t>
        </is>
      </c>
      <c r="Y237" t="inlineStr">
        <is>
          <t>2000-01-18</t>
        </is>
      </c>
      <c r="Z237" t="inlineStr">
        <is>
          <t>2000-01-18</t>
        </is>
      </c>
      <c r="AA237" t="n">
        <v>68</v>
      </c>
      <c r="AB237" t="n">
        <v>41</v>
      </c>
      <c r="AC237" t="n">
        <v>89</v>
      </c>
      <c r="AD237" t="n">
        <v>1</v>
      </c>
      <c r="AE237" t="n">
        <v>1</v>
      </c>
      <c r="AF237" t="n">
        <v>2</v>
      </c>
      <c r="AG237" t="n">
        <v>2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V237">
        <f>HYPERLINK("http://www.worldcat.org/oclc/40990991","WorldCat Record")</f>
        <v/>
      </c>
      <c r="AW237" t="inlineStr">
        <is>
          <t>882939:eng</t>
        </is>
      </c>
      <c r="AX237" t="inlineStr">
        <is>
          <t>40990991</t>
        </is>
      </c>
      <c r="AY237" t="inlineStr">
        <is>
          <t>991001405939702656</t>
        </is>
      </c>
      <c r="AZ237" t="inlineStr">
        <is>
          <t>991001405939702656</t>
        </is>
      </c>
      <c r="BA237" t="inlineStr">
        <is>
          <t>2258587690002656</t>
        </is>
      </c>
      <c r="BB237" t="inlineStr">
        <is>
          <t>BOOK</t>
        </is>
      </c>
      <c r="BD237" t="inlineStr">
        <is>
          <t>9789057023804</t>
        </is>
      </c>
      <c r="BE237" t="inlineStr">
        <is>
          <t>30001003820117</t>
        </is>
      </c>
      <c r="BF237" t="inlineStr">
        <is>
          <t>893451148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QW 504 W425i 1977</t>
        </is>
      </c>
      <c r="E238" t="inlineStr">
        <is>
          <t>0                      QW 0504000W  425i        1977</t>
        </is>
      </c>
      <c r="F238" t="inlineStr">
        <is>
          <t>Immunology : an outline for students of medicine and biology / D. M. Weir.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Weir, D. M. (Donald Mackay)</t>
        </is>
      </c>
      <c r="N238" t="inlineStr">
        <is>
          <t>Edinburgh ; New York : Churchill Livingstone ; New York : [distributed in the U. S. by Longman], 1977.</t>
        </is>
      </c>
      <c r="O238" t="inlineStr">
        <is>
          <t>1977</t>
        </is>
      </c>
      <c r="P238" t="inlineStr">
        <is>
          <t>-- 4th ed. --</t>
        </is>
      </c>
      <c r="Q238" t="inlineStr">
        <is>
          <t>eng</t>
        </is>
      </c>
      <c r="R238" t="inlineStr">
        <is>
          <t>enk</t>
        </is>
      </c>
      <c r="T238" t="inlineStr">
        <is>
          <t xml:space="preserve">QW </t>
        </is>
      </c>
      <c r="U238" t="n">
        <v>6</v>
      </c>
      <c r="V238" t="n">
        <v>6</v>
      </c>
      <c r="W238" t="inlineStr">
        <is>
          <t>1997-10-06</t>
        </is>
      </c>
      <c r="X238" t="inlineStr">
        <is>
          <t>1997-10-06</t>
        </is>
      </c>
      <c r="Y238" t="inlineStr">
        <is>
          <t>1988-02-04</t>
        </is>
      </c>
      <c r="Z238" t="inlineStr">
        <is>
          <t>1988-02-04</t>
        </is>
      </c>
      <c r="AA238" t="n">
        <v>169</v>
      </c>
      <c r="AB238" t="n">
        <v>87</v>
      </c>
      <c r="AC238" t="n">
        <v>131</v>
      </c>
      <c r="AD238" t="n">
        <v>1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HYPERLINK("http://catalog.hathitrust.org/Record/000251140","HathiTrust Record")</f>
        <v/>
      </c>
      <c r="AU23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V238">
        <f>HYPERLINK("http://www.worldcat.org/oclc/3002061","WorldCat Record")</f>
        <v/>
      </c>
      <c r="AW238" t="inlineStr">
        <is>
          <t>3805380421:eng</t>
        </is>
      </c>
      <c r="AX238" t="inlineStr">
        <is>
          <t>3002061</t>
        </is>
      </c>
      <c r="AY238" t="inlineStr">
        <is>
          <t>991000998229702656</t>
        </is>
      </c>
      <c r="AZ238" t="inlineStr">
        <is>
          <t>991000998229702656</t>
        </is>
      </c>
      <c r="BA238" t="inlineStr">
        <is>
          <t>2272257330002656</t>
        </is>
      </c>
      <c r="BB238" t="inlineStr">
        <is>
          <t>BOOK</t>
        </is>
      </c>
      <c r="BD238" t="inlineStr">
        <is>
          <t>9780443015229</t>
        </is>
      </c>
      <c r="BE238" t="inlineStr">
        <is>
          <t>30001000229338</t>
        </is>
      </c>
      <c r="BF238" t="inlineStr">
        <is>
          <t>893816024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QW 504.3 I334 1979</t>
        </is>
      </c>
      <c r="E239" t="inlineStr">
        <is>
          <t>0                      QW 0504300I  334         1979</t>
        </is>
      </c>
      <c r="F239" t="inlineStr">
        <is>
          <t>Immunology : basic processes / Joseph A. Bellanti.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N239" t="inlineStr">
        <is>
          <t>Philadelphia : Saunders, 1979.</t>
        </is>
      </c>
      <c r="O239" t="inlineStr">
        <is>
          <t>1979</t>
        </is>
      </c>
      <c r="Q239" t="inlineStr">
        <is>
          <t>eng</t>
        </is>
      </c>
      <c r="R239" t="inlineStr">
        <is>
          <t>pau</t>
        </is>
      </c>
      <c r="T239" t="inlineStr">
        <is>
          <t xml:space="preserve">QW </t>
        </is>
      </c>
      <c r="U239" t="n">
        <v>7</v>
      </c>
      <c r="V239" t="n">
        <v>7</v>
      </c>
      <c r="W239" t="inlineStr">
        <is>
          <t>1997-10-12</t>
        </is>
      </c>
      <c r="X239" t="inlineStr">
        <is>
          <t>1997-10-12</t>
        </is>
      </c>
      <c r="Y239" t="inlineStr">
        <is>
          <t>1989-01-26</t>
        </is>
      </c>
      <c r="Z239" t="inlineStr">
        <is>
          <t>1989-01-26</t>
        </is>
      </c>
      <c r="AA239" t="n">
        <v>154</v>
      </c>
      <c r="AB239" t="n">
        <v>112</v>
      </c>
      <c r="AC239" t="n">
        <v>472</v>
      </c>
      <c r="AD239" t="n">
        <v>1</v>
      </c>
      <c r="AE239" t="n">
        <v>4</v>
      </c>
      <c r="AF239" t="n">
        <v>2</v>
      </c>
      <c r="AG239" t="n">
        <v>15</v>
      </c>
      <c r="AH239" t="n">
        <v>1</v>
      </c>
      <c r="AI239" t="n">
        <v>6</v>
      </c>
      <c r="AJ239" t="n">
        <v>0</v>
      </c>
      <c r="AK239" t="n">
        <v>4</v>
      </c>
      <c r="AL239" t="n">
        <v>1</v>
      </c>
      <c r="AM239" t="n">
        <v>7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HYPERLINK("http://catalog.hathitrust.org/Record/004421334","HathiTrust Record")</f>
        <v/>
      </c>
      <c r="AU23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V239">
        <f>HYPERLINK("http://www.worldcat.org/oclc/5102088","WorldCat Record")</f>
        <v/>
      </c>
      <c r="AW239" t="inlineStr">
        <is>
          <t>1251561:eng</t>
        </is>
      </c>
      <c r="AX239" t="inlineStr">
        <is>
          <t>5102088</t>
        </is>
      </c>
      <c r="AY239" t="inlineStr">
        <is>
          <t>991000999139702656</t>
        </is>
      </c>
      <c r="AZ239" t="inlineStr">
        <is>
          <t>991000999139702656</t>
        </is>
      </c>
      <c r="BA239" t="inlineStr">
        <is>
          <t>2269163940002656</t>
        </is>
      </c>
      <c r="BB239" t="inlineStr">
        <is>
          <t>BOOK</t>
        </is>
      </c>
      <c r="BD239" t="inlineStr">
        <is>
          <t>9780721616773</t>
        </is>
      </c>
      <c r="BE239" t="inlineStr">
        <is>
          <t>30001000230005</t>
        </is>
      </c>
      <c r="BF239" t="inlineStr">
        <is>
          <t>893831838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QW 504.5 A648 1993</t>
        </is>
      </c>
      <c r="E240" t="inlineStr">
        <is>
          <t>0                      QW 0504500A  648         1993</t>
        </is>
      </c>
      <c r="F240" t="inlineStr">
        <is>
          <t>Applied immunohistochemistry for the surgical pathologist / edited by Anthony S-Y. Leong.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N240" t="inlineStr">
        <is>
          <t>London ; Boston : E. Arnold ; Boston : Distributed in the Americas by Little, Brown, c1993.</t>
        </is>
      </c>
      <c r="O240" t="inlineStr">
        <is>
          <t>1993</t>
        </is>
      </c>
      <c r="Q240" t="inlineStr">
        <is>
          <t>eng</t>
        </is>
      </c>
      <c r="R240" t="inlineStr">
        <is>
          <t>enk</t>
        </is>
      </c>
      <c r="T240" t="inlineStr">
        <is>
          <t xml:space="preserve">QW </t>
        </is>
      </c>
      <c r="U240" t="n">
        <v>4</v>
      </c>
      <c r="V240" t="n">
        <v>4</v>
      </c>
      <c r="W240" t="inlineStr">
        <is>
          <t>1998-09-17</t>
        </is>
      </c>
      <c r="X240" t="inlineStr">
        <is>
          <t>1998-09-17</t>
        </is>
      </c>
      <c r="Y240" t="inlineStr">
        <is>
          <t>1994-09-13</t>
        </is>
      </c>
      <c r="Z240" t="inlineStr">
        <is>
          <t>1994-09-13</t>
        </is>
      </c>
      <c r="AA240" t="n">
        <v>61</v>
      </c>
      <c r="AB240" t="n">
        <v>26</v>
      </c>
      <c r="AC240" t="n">
        <v>26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V240">
        <f>HYPERLINK("http://www.worldcat.org/oclc/31208636","WorldCat Record")</f>
        <v/>
      </c>
      <c r="AW240" t="inlineStr">
        <is>
          <t>478799727:eng</t>
        </is>
      </c>
      <c r="AX240" t="inlineStr">
        <is>
          <t>31208636</t>
        </is>
      </c>
      <c r="AY240" t="inlineStr">
        <is>
          <t>991000680699702656</t>
        </is>
      </c>
      <c r="AZ240" t="inlineStr">
        <is>
          <t>991000680699702656</t>
        </is>
      </c>
      <c r="BA240" t="inlineStr">
        <is>
          <t>2256577490002656</t>
        </is>
      </c>
      <c r="BB240" t="inlineStr">
        <is>
          <t>BOOK</t>
        </is>
      </c>
      <c r="BD240" t="inlineStr">
        <is>
          <t>9780340551486</t>
        </is>
      </c>
      <c r="BE240" t="inlineStr">
        <is>
          <t>30001002697375</t>
        </is>
      </c>
      <c r="BF240" t="inlineStr">
        <is>
          <t>893450082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QW 504.5 C641 1984</t>
        </is>
      </c>
      <c r="E241" t="inlineStr">
        <is>
          <t>0                      QW 0504500C  641         1984</t>
        </is>
      </c>
      <c r="F241" t="inlineStr">
        <is>
          <t>Clinical immunochemistry : principles of methods and applications / edited by Robert C. Boguslaski, Edward T. Maggio, Robert M. Nakamura.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N241" t="inlineStr">
        <is>
          <t>Boston : Little, Brown and Co., c1984.</t>
        </is>
      </c>
      <c r="O241" t="inlineStr">
        <is>
          <t>1984</t>
        </is>
      </c>
      <c r="Q241" t="inlineStr">
        <is>
          <t>eng</t>
        </is>
      </c>
      <c r="R241" t="inlineStr">
        <is>
          <t>mau</t>
        </is>
      </c>
      <c r="S241" t="inlineStr">
        <is>
          <t>Series in laboratory medicine</t>
        </is>
      </c>
      <c r="T241" t="inlineStr">
        <is>
          <t xml:space="preserve">QW </t>
        </is>
      </c>
      <c r="U241" t="n">
        <v>8</v>
      </c>
      <c r="V241" t="n">
        <v>8</v>
      </c>
      <c r="W241" t="inlineStr">
        <is>
          <t>1992-12-09</t>
        </is>
      </c>
      <c r="X241" t="inlineStr">
        <is>
          <t>1992-12-09</t>
        </is>
      </c>
      <c r="Y241" t="inlineStr">
        <is>
          <t>1988-02-04</t>
        </is>
      </c>
      <c r="Z241" t="inlineStr">
        <is>
          <t>1988-02-04</t>
        </is>
      </c>
      <c r="AA241" t="n">
        <v>115</v>
      </c>
      <c r="AB241" t="n">
        <v>92</v>
      </c>
      <c r="AC241" t="n">
        <v>94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HYPERLINK("http://catalog.hathitrust.org/Record/000576200","HathiTrust Record")</f>
        <v/>
      </c>
      <c r="AU24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V241">
        <f>HYPERLINK("http://www.worldcat.org/oclc/11190365","WorldCat Record")</f>
        <v/>
      </c>
      <c r="AW241" t="inlineStr">
        <is>
          <t>836679163:eng</t>
        </is>
      </c>
      <c r="AX241" t="inlineStr">
        <is>
          <t>11190365</t>
        </is>
      </c>
      <c r="AY241" t="inlineStr">
        <is>
          <t>991000998419702656</t>
        </is>
      </c>
      <c r="AZ241" t="inlineStr">
        <is>
          <t>991000998419702656</t>
        </is>
      </c>
      <c r="BA241" t="inlineStr">
        <is>
          <t>2258545270002656</t>
        </is>
      </c>
      <c r="BB241" t="inlineStr">
        <is>
          <t>BOOK</t>
        </is>
      </c>
      <c r="BD241" t="inlineStr">
        <is>
          <t>9780316100878</t>
        </is>
      </c>
      <c r="BE241" t="inlineStr">
        <is>
          <t>30001000229403</t>
        </is>
      </c>
      <c r="BF241" t="inlineStr">
        <is>
          <t>893161609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QW 504.5 I33 1977</t>
        </is>
      </c>
      <c r="E242" t="inlineStr">
        <is>
          <t>0                      QW 0504500I  33          1977</t>
        </is>
      </c>
      <c r="F242" t="inlineStr">
        <is>
          <t>Immunochemistry : an advanced textbook / edited by L. E. Glynn and M. W. Steward.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N242" t="inlineStr">
        <is>
          <t>Chichester ; New York : Wiley, c1977.</t>
        </is>
      </c>
      <c r="O242" t="inlineStr">
        <is>
          <t>1977</t>
        </is>
      </c>
      <c r="Q242" t="inlineStr">
        <is>
          <t>eng</t>
        </is>
      </c>
      <c r="R242" t="inlineStr">
        <is>
          <t>enk</t>
        </is>
      </c>
      <c r="T242" t="inlineStr">
        <is>
          <t xml:space="preserve">QW </t>
        </is>
      </c>
      <c r="U242" t="n">
        <v>4</v>
      </c>
      <c r="V242" t="n">
        <v>4</v>
      </c>
      <c r="W242" t="inlineStr">
        <is>
          <t>1992-08-27</t>
        </is>
      </c>
      <c r="X242" t="inlineStr">
        <is>
          <t>1992-08-27</t>
        </is>
      </c>
      <c r="Y242" t="inlineStr">
        <is>
          <t>1988-02-04</t>
        </is>
      </c>
      <c r="Z242" t="inlineStr">
        <is>
          <t>1988-02-04</t>
        </is>
      </c>
      <c r="AA242" t="n">
        <v>266</v>
      </c>
      <c r="AB242" t="n">
        <v>177</v>
      </c>
      <c r="AC242" t="n">
        <v>184</v>
      </c>
      <c r="AD242" t="n">
        <v>1</v>
      </c>
      <c r="AE242" t="n">
        <v>1</v>
      </c>
      <c r="AF242" t="n">
        <v>4</v>
      </c>
      <c r="AG242" t="n">
        <v>4</v>
      </c>
      <c r="AH242" t="n">
        <v>2</v>
      </c>
      <c r="AI242" t="n">
        <v>2</v>
      </c>
      <c r="AJ242" t="n">
        <v>1</v>
      </c>
      <c r="AK242" t="n">
        <v>1</v>
      </c>
      <c r="AL242" t="n">
        <v>3</v>
      </c>
      <c r="AM242" t="n">
        <v>3</v>
      </c>
      <c r="AN242" t="n">
        <v>0</v>
      </c>
      <c r="AO242" t="n">
        <v>0</v>
      </c>
      <c r="AP242" t="n">
        <v>0</v>
      </c>
      <c r="AQ242" t="n">
        <v>0</v>
      </c>
      <c r="AR242" t="inlineStr">
        <is>
          <t>No</t>
        </is>
      </c>
      <c r="AS242" t="inlineStr">
        <is>
          <t>Yes</t>
        </is>
      </c>
      <c r="AT242">
        <f>HYPERLINK("http://catalog.hathitrust.org/Record/000210590","HathiTrust Record")</f>
        <v/>
      </c>
      <c r="AU24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V242">
        <f>HYPERLINK("http://www.worldcat.org/oclc/2818500","WorldCat Record")</f>
        <v/>
      </c>
      <c r="AW242" t="inlineStr">
        <is>
          <t>5453775134:eng</t>
        </is>
      </c>
      <c r="AX242" t="inlineStr">
        <is>
          <t>2818500</t>
        </is>
      </c>
      <c r="AY242" t="inlineStr">
        <is>
          <t>991000998459702656</t>
        </is>
      </c>
      <c r="AZ242" t="inlineStr">
        <is>
          <t>991000998459702656</t>
        </is>
      </c>
      <c r="BA242" t="inlineStr">
        <is>
          <t>2267788300002656</t>
        </is>
      </c>
      <c r="BB242" t="inlineStr">
        <is>
          <t>BOOK</t>
        </is>
      </c>
      <c r="BD242" t="inlineStr">
        <is>
          <t>9780471995081</t>
        </is>
      </c>
      <c r="BE242" t="inlineStr">
        <is>
          <t>30001000229411</t>
        </is>
      </c>
      <c r="BF242" t="inlineStr">
        <is>
          <t>893740662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QW 504.5 I334 1989</t>
        </is>
      </c>
      <c r="E243" t="inlineStr">
        <is>
          <t>0                      QW 0504500I  334         1989</t>
        </is>
      </c>
      <c r="F243" t="inlineStr">
        <is>
          <t>Immunogold-labeling in cell biology / editors, A.J. Verkleij, J.L.M. Leunissen.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N243" t="inlineStr">
        <is>
          <t>Boca Raton, Fla. : CRC Press, c1989.</t>
        </is>
      </c>
      <c r="O243" t="inlineStr">
        <is>
          <t>1989</t>
        </is>
      </c>
      <c r="Q243" t="inlineStr">
        <is>
          <t>eng</t>
        </is>
      </c>
      <c r="R243" t="inlineStr">
        <is>
          <t>xxu</t>
        </is>
      </c>
      <c r="T243" t="inlineStr">
        <is>
          <t xml:space="preserve">QW </t>
        </is>
      </c>
      <c r="U243" t="n">
        <v>15</v>
      </c>
      <c r="V243" t="n">
        <v>15</v>
      </c>
      <c r="W243" t="inlineStr">
        <is>
          <t>1997-08-21</t>
        </is>
      </c>
      <c r="X243" t="inlineStr">
        <is>
          <t>1997-08-21</t>
        </is>
      </c>
      <c r="Y243" t="inlineStr">
        <is>
          <t>1990-01-30</t>
        </is>
      </c>
      <c r="Z243" t="inlineStr">
        <is>
          <t>1990-01-30</t>
        </is>
      </c>
      <c r="AA243" t="n">
        <v>205</v>
      </c>
      <c r="AB243" t="n">
        <v>152</v>
      </c>
      <c r="AC243" t="n">
        <v>152</v>
      </c>
      <c r="AD243" t="n">
        <v>1</v>
      </c>
      <c r="AE243" t="n">
        <v>1</v>
      </c>
      <c r="AF243" t="n">
        <v>4</v>
      </c>
      <c r="AG243" t="n">
        <v>4</v>
      </c>
      <c r="AH243" t="n">
        <v>0</v>
      </c>
      <c r="AI243" t="n">
        <v>0</v>
      </c>
      <c r="AJ243" t="n">
        <v>2</v>
      </c>
      <c r="AK243" t="n">
        <v>2</v>
      </c>
      <c r="AL243" t="n">
        <v>4</v>
      </c>
      <c r="AM243" t="n">
        <v>4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No</t>
        </is>
      </c>
      <c r="AU24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V243">
        <f>HYPERLINK("http://www.worldcat.org/oclc/18521378","WorldCat Record")</f>
        <v/>
      </c>
      <c r="AW243" t="inlineStr">
        <is>
          <t>152299403:eng</t>
        </is>
      </c>
      <c r="AX243" t="inlineStr">
        <is>
          <t>18521378</t>
        </is>
      </c>
      <c r="AY243" t="inlineStr">
        <is>
          <t>991001445369702656</t>
        </is>
      </c>
      <c r="AZ243" t="inlineStr">
        <is>
          <t>991001445369702656</t>
        </is>
      </c>
      <c r="BA243" t="inlineStr">
        <is>
          <t>2257485200002656</t>
        </is>
      </c>
      <c r="BB243" t="inlineStr">
        <is>
          <t>BOOK</t>
        </is>
      </c>
      <c r="BD243" t="inlineStr">
        <is>
          <t>9780849360534</t>
        </is>
      </c>
      <c r="BE243" t="inlineStr">
        <is>
          <t>30001001880352</t>
        </is>
      </c>
      <c r="BF243" t="inlineStr">
        <is>
          <t>893832197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QW 504.5 L334i 1988</t>
        </is>
      </c>
      <c r="E244" t="inlineStr">
        <is>
          <t>0                      QW 0504500L  334i        1988</t>
        </is>
      </c>
      <c r="F244" t="inlineStr">
        <is>
          <t>Immunocytochemistry : theory and practice / author, Lars-Inge Larsson.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Larsson, Lars-Inge.</t>
        </is>
      </c>
      <c r="N244" t="inlineStr">
        <is>
          <t>Boca Raton, Fla. : CRC Press, c1988.</t>
        </is>
      </c>
      <c r="O244" t="inlineStr">
        <is>
          <t>1988</t>
        </is>
      </c>
      <c r="Q244" t="inlineStr">
        <is>
          <t>eng</t>
        </is>
      </c>
      <c r="R244" t="inlineStr">
        <is>
          <t>xxu</t>
        </is>
      </c>
      <c r="T244" t="inlineStr">
        <is>
          <t xml:space="preserve">QW </t>
        </is>
      </c>
      <c r="U244" t="n">
        <v>29</v>
      </c>
      <c r="V244" t="n">
        <v>29</v>
      </c>
      <c r="W244" t="inlineStr">
        <is>
          <t>2006-02-16</t>
        </is>
      </c>
      <c r="X244" t="inlineStr">
        <is>
          <t>2006-02-16</t>
        </is>
      </c>
      <c r="Y244" t="inlineStr">
        <is>
          <t>1990-01-30</t>
        </is>
      </c>
      <c r="Z244" t="inlineStr">
        <is>
          <t>1990-01-30</t>
        </is>
      </c>
      <c r="AA244" t="n">
        <v>244</v>
      </c>
      <c r="AB244" t="n">
        <v>187</v>
      </c>
      <c r="AC244" t="n">
        <v>200</v>
      </c>
      <c r="AD244" t="n">
        <v>2</v>
      </c>
      <c r="AE244" t="n">
        <v>2</v>
      </c>
      <c r="AF244" t="n">
        <v>4</v>
      </c>
      <c r="AG244" t="n">
        <v>4</v>
      </c>
      <c r="AH244" t="n">
        <v>0</v>
      </c>
      <c r="AI244" t="n">
        <v>0</v>
      </c>
      <c r="AJ244" t="n">
        <v>2</v>
      </c>
      <c r="AK244" t="n">
        <v>2</v>
      </c>
      <c r="AL244" t="n">
        <v>4</v>
      </c>
      <c r="AM244" t="n">
        <v>4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No</t>
        </is>
      </c>
      <c r="AU24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V244">
        <f>HYPERLINK("http://www.worldcat.org/oclc/16683217","WorldCat Record")</f>
        <v/>
      </c>
      <c r="AW244" t="inlineStr">
        <is>
          <t>197870889:eng</t>
        </is>
      </c>
      <c r="AX244" t="inlineStr">
        <is>
          <t>16683217</t>
        </is>
      </c>
      <c r="AY244" t="inlineStr">
        <is>
          <t>991001445409702656</t>
        </is>
      </c>
      <c r="AZ244" t="inlineStr">
        <is>
          <t>991001445409702656</t>
        </is>
      </c>
      <c r="BA244" t="inlineStr">
        <is>
          <t>2261075610002656</t>
        </is>
      </c>
      <c r="BB244" t="inlineStr">
        <is>
          <t>BOOK</t>
        </is>
      </c>
      <c r="BD244" t="inlineStr">
        <is>
          <t>9780849360787</t>
        </is>
      </c>
      <c r="BE244" t="inlineStr">
        <is>
          <t>30001001880360</t>
        </is>
      </c>
      <c r="BF244" t="inlineStr">
        <is>
          <t>893168201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QW 504.5 M468i 1980</t>
        </is>
      </c>
      <c r="E245" t="inlineStr">
        <is>
          <t>0                      QW 0504500M  468i        1980</t>
        </is>
      </c>
      <c r="F245" t="inlineStr">
        <is>
          <t>Immunochemical methods in the biological sciences : enzymes and proteins / R.J. Mayer and J.H. Walker.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Mayer, R. J.</t>
        </is>
      </c>
      <c r="N245" t="inlineStr">
        <is>
          <t>London ; New York : Academic Press, c1980.</t>
        </is>
      </c>
      <c r="O245" t="inlineStr">
        <is>
          <t>1980</t>
        </is>
      </c>
      <c r="Q245" t="inlineStr">
        <is>
          <t>eng</t>
        </is>
      </c>
      <c r="R245" t="inlineStr">
        <is>
          <t>enk</t>
        </is>
      </c>
      <c r="S245" t="inlineStr">
        <is>
          <t>Biological techniques series ; 3</t>
        </is>
      </c>
      <c r="T245" t="inlineStr">
        <is>
          <t xml:space="preserve">QW </t>
        </is>
      </c>
      <c r="U245" t="n">
        <v>5</v>
      </c>
      <c r="V245" t="n">
        <v>5</v>
      </c>
      <c r="W245" t="inlineStr">
        <is>
          <t>1992-11-09</t>
        </is>
      </c>
      <c r="X245" t="inlineStr">
        <is>
          <t>1992-11-09</t>
        </is>
      </c>
      <c r="Y245" t="inlineStr">
        <is>
          <t>1988-02-04</t>
        </is>
      </c>
      <c r="Z245" t="inlineStr">
        <is>
          <t>1988-02-04</t>
        </is>
      </c>
      <c r="AA245" t="n">
        <v>357</v>
      </c>
      <c r="AB245" t="n">
        <v>250</v>
      </c>
      <c r="AC245" t="n">
        <v>253</v>
      </c>
      <c r="AD245" t="n">
        <v>1</v>
      </c>
      <c r="AE245" t="n">
        <v>1</v>
      </c>
      <c r="AF245" t="n">
        <v>8</v>
      </c>
      <c r="AG245" t="n">
        <v>8</v>
      </c>
      <c r="AH245" t="n">
        <v>2</v>
      </c>
      <c r="AI245" t="n">
        <v>2</v>
      </c>
      <c r="AJ245" t="n">
        <v>5</v>
      </c>
      <c r="AK245" t="n">
        <v>5</v>
      </c>
      <c r="AL245" t="n">
        <v>4</v>
      </c>
      <c r="AM245" t="n">
        <v>4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HYPERLINK("http://catalog.hathitrust.org/Record/000709878","HathiTrust Record")</f>
        <v/>
      </c>
      <c r="AU24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V245">
        <f>HYPERLINK("http://www.worldcat.org/oclc/6825693","WorldCat Record")</f>
        <v/>
      </c>
      <c r="AW245" t="inlineStr">
        <is>
          <t>197011670:eng</t>
        </is>
      </c>
      <c r="AX245" t="inlineStr">
        <is>
          <t>6825693</t>
        </is>
      </c>
      <c r="AY245" t="inlineStr">
        <is>
          <t>991001329499702656</t>
        </is>
      </c>
      <c r="AZ245" t="inlineStr">
        <is>
          <t>991001329499702656</t>
        </is>
      </c>
      <c r="BA245" t="inlineStr">
        <is>
          <t>2269738700002656</t>
        </is>
      </c>
      <c r="BB245" t="inlineStr">
        <is>
          <t>BOOK</t>
        </is>
      </c>
      <c r="BD245" t="inlineStr">
        <is>
          <t>9780124807501</t>
        </is>
      </c>
      <c r="BE245" t="inlineStr">
        <is>
          <t>30001000422115</t>
        </is>
      </c>
      <c r="BF245" t="inlineStr">
        <is>
          <t>893743741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QW 504.5 M7179 1996</t>
        </is>
      </c>
      <c r="E246" t="inlineStr">
        <is>
          <t>0                      QW 0504500M  7179        1996</t>
        </is>
      </c>
      <c r="F246" t="inlineStr">
        <is>
          <t>Molecular immunology / edited by B. David Hames and David M. Glover.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Oxford ; New York : IRL Press, c1996.</t>
        </is>
      </c>
      <c r="O246" t="inlineStr">
        <is>
          <t>1996</t>
        </is>
      </c>
      <c r="P246" t="inlineStr">
        <is>
          <t>2nd ed.</t>
        </is>
      </c>
      <c r="Q246" t="inlineStr">
        <is>
          <t>eng</t>
        </is>
      </c>
      <c r="R246" t="inlineStr">
        <is>
          <t>enk</t>
        </is>
      </c>
      <c r="S246" t="inlineStr">
        <is>
          <t>Frontiers in molecular biology ; 11</t>
        </is>
      </c>
      <c r="T246" t="inlineStr">
        <is>
          <t xml:space="preserve">QW </t>
        </is>
      </c>
      <c r="U246" t="n">
        <v>9</v>
      </c>
      <c r="V246" t="n">
        <v>9</v>
      </c>
      <c r="W246" t="inlineStr">
        <is>
          <t>2008-05-19</t>
        </is>
      </c>
      <c r="X246" t="inlineStr">
        <is>
          <t>2008-05-19</t>
        </is>
      </c>
      <c r="Y246" t="inlineStr">
        <is>
          <t>1997-02-14</t>
        </is>
      </c>
      <c r="Z246" t="inlineStr">
        <is>
          <t>1997-02-14</t>
        </is>
      </c>
      <c r="AA246" t="n">
        <v>266</v>
      </c>
      <c r="AB246" t="n">
        <v>159</v>
      </c>
      <c r="AC246" t="n">
        <v>260</v>
      </c>
      <c r="AD246" t="n">
        <v>1</v>
      </c>
      <c r="AE246" t="n">
        <v>1</v>
      </c>
      <c r="AF246" t="n">
        <v>5</v>
      </c>
      <c r="AG246" t="n">
        <v>10</v>
      </c>
      <c r="AH246" t="n">
        <v>0</v>
      </c>
      <c r="AI246" t="n">
        <v>2</v>
      </c>
      <c r="AJ246" t="n">
        <v>4</v>
      </c>
      <c r="AK246" t="n">
        <v>5</v>
      </c>
      <c r="AL246" t="n">
        <v>3</v>
      </c>
      <c r="AM246" t="n">
        <v>7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HYPERLINK("http://catalog.hathitrust.org/Record/003054858","HathiTrust Record")</f>
        <v/>
      </c>
      <c r="AU24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V246">
        <f>HYPERLINK("http://www.worldcat.org/oclc/32589202","WorldCat Record")</f>
        <v/>
      </c>
      <c r="AW246" t="inlineStr">
        <is>
          <t>364622424:eng</t>
        </is>
      </c>
      <c r="AX246" t="inlineStr">
        <is>
          <t>32589202</t>
        </is>
      </c>
      <c r="AY246" t="inlineStr">
        <is>
          <t>991001558859702656</t>
        </is>
      </c>
      <c r="AZ246" t="inlineStr">
        <is>
          <t>991001558859702656</t>
        </is>
      </c>
      <c r="BA246" t="inlineStr">
        <is>
          <t>2261037810002656</t>
        </is>
      </c>
      <c r="BB246" t="inlineStr">
        <is>
          <t>BOOK</t>
        </is>
      </c>
      <c r="BD246" t="inlineStr">
        <is>
          <t>9780199633784</t>
        </is>
      </c>
      <c r="BE246" t="inlineStr">
        <is>
          <t>30001003474592</t>
        </is>
      </c>
      <c r="BF246" t="inlineStr">
        <is>
          <t>893268641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QW 504.5 P563a 1992</t>
        </is>
      </c>
      <c r="E247" t="inlineStr">
        <is>
          <t>0                      QW 0504500P  563a        1992</t>
        </is>
      </c>
      <c r="F247" t="inlineStr">
        <is>
          <t>Analytical techniques in immunochemistry / Terry M. Phillips.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Phillips, Terry M.</t>
        </is>
      </c>
      <c r="N247" t="inlineStr">
        <is>
          <t>New York : Dekker, c1992.</t>
        </is>
      </c>
      <c r="O247" t="inlineStr">
        <is>
          <t>1992</t>
        </is>
      </c>
      <c r="Q247" t="inlineStr">
        <is>
          <t>eng</t>
        </is>
      </c>
      <c r="R247" t="inlineStr">
        <is>
          <t>nyu</t>
        </is>
      </c>
      <c r="T247" t="inlineStr">
        <is>
          <t xml:space="preserve">QW </t>
        </is>
      </c>
      <c r="U247" t="n">
        <v>14</v>
      </c>
      <c r="V247" t="n">
        <v>14</v>
      </c>
      <c r="W247" t="inlineStr">
        <is>
          <t>1995-10-30</t>
        </is>
      </c>
      <c r="X247" t="inlineStr">
        <is>
          <t>1995-10-30</t>
        </is>
      </c>
      <c r="Y247" t="inlineStr">
        <is>
          <t>1994-03-14</t>
        </is>
      </c>
      <c r="Z247" t="inlineStr">
        <is>
          <t>1994-03-14</t>
        </is>
      </c>
      <c r="AA247" t="n">
        <v>134</v>
      </c>
      <c r="AB247" t="n">
        <v>88</v>
      </c>
      <c r="AC247" t="n">
        <v>88</v>
      </c>
      <c r="AD247" t="n">
        <v>1</v>
      </c>
      <c r="AE247" t="n">
        <v>1</v>
      </c>
      <c r="AF247" t="n">
        <v>1</v>
      </c>
      <c r="AG247" t="n">
        <v>1</v>
      </c>
      <c r="AH247" t="n">
        <v>0</v>
      </c>
      <c r="AI247" t="n">
        <v>0</v>
      </c>
      <c r="AJ247" t="n">
        <v>1</v>
      </c>
      <c r="AK247" t="n">
        <v>1</v>
      </c>
      <c r="AL247" t="n">
        <v>1</v>
      </c>
      <c r="AM247" t="n">
        <v>1</v>
      </c>
      <c r="AN247" t="n">
        <v>0</v>
      </c>
      <c r="AO247" t="n">
        <v>0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V247">
        <f>HYPERLINK("http://www.worldcat.org/oclc/24795853","WorldCat Record")</f>
        <v/>
      </c>
      <c r="AW247" t="inlineStr">
        <is>
          <t>43419748:eng</t>
        </is>
      </c>
      <c r="AX247" t="inlineStr">
        <is>
          <t>24795853</t>
        </is>
      </c>
      <c r="AY247" t="inlineStr">
        <is>
          <t>991001197079702656</t>
        </is>
      </c>
      <c r="AZ247" t="inlineStr">
        <is>
          <t>991001197079702656</t>
        </is>
      </c>
      <c r="BA247" t="inlineStr">
        <is>
          <t>2259757680002656</t>
        </is>
      </c>
      <c r="BB247" t="inlineStr">
        <is>
          <t>BOOK</t>
        </is>
      </c>
      <c r="BD247" t="inlineStr">
        <is>
          <t>9780824784775</t>
        </is>
      </c>
      <c r="BE247" t="inlineStr">
        <is>
          <t>30001002984831</t>
        </is>
      </c>
      <c r="BF247" t="inlineStr">
        <is>
          <t>893363860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QW 504.5 S839i 1979</t>
        </is>
      </c>
      <c r="E248" t="inlineStr">
        <is>
          <t>0                      QW 0504500S  839i        1979</t>
        </is>
      </c>
      <c r="F248" t="inlineStr">
        <is>
          <t>Immunocytochemistry / Ludwig A. Sternberger.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Sternberger, Ludwig A.</t>
        </is>
      </c>
      <c r="N248" t="inlineStr">
        <is>
          <t>New York : Wiley, c1979.</t>
        </is>
      </c>
      <c r="O248" t="inlineStr">
        <is>
          <t>1979</t>
        </is>
      </c>
      <c r="P248" t="inlineStr">
        <is>
          <t>2nd ed.</t>
        </is>
      </c>
      <c r="Q248" t="inlineStr">
        <is>
          <t>eng</t>
        </is>
      </c>
      <c r="R248" t="inlineStr">
        <is>
          <t>nyu</t>
        </is>
      </c>
      <c r="S248" t="inlineStr">
        <is>
          <t>A Wiley medical publication</t>
        </is>
      </c>
      <c r="T248" t="inlineStr">
        <is>
          <t xml:space="preserve">QW </t>
        </is>
      </c>
      <c r="U248" t="n">
        <v>9</v>
      </c>
      <c r="V248" t="n">
        <v>9</v>
      </c>
      <c r="W248" t="inlineStr">
        <is>
          <t>2000-07-24</t>
        </is>
      </c>
      <c r="X248" t="inlineStr">
        <is>
          <t>2000-07-24</t>
        </is>
      </c>
      <c r="Y248" t="inlineStr">
        <is>
          <t>1988-02-04</t>
        </is>
      </c>
      <c r="Z248" t="inlineStr">
        <is>
          <t>1988-02-04</t>
        </is>
      </c>
      <c r="AA248" t="n">
        <v>323</v>
      </c>
      <c r="AB248" t="n">
        <v>227</v>
      </c>
      <c r="AC248" t="n">
        <v>477</v>
      </c>
      <c r="AD248" t="n">
        <v>2</v>
      </c>
      <c r="AE248" t="n">
        <v>2</v>
      </c>
      <c r="AF248" t="n">
        <v>3</v>
      </c>
      <c r="AG248" t="n">
        <v>11</v>
      </c>
      <c r="AH248" t="n">
        <v>0</v>
      </c>
      <c r="AI248" t="n">
        <v>2</v>
      </c>
      <c r="AJ248" t="n">
        <v>2</v>
      </c>
      <c r="AK248" t="n">
        <v>5</v>
      </c>
      <c r="AL248" t="n">
        <v>3</v>
      </c>
      <c r="AM248" t="n">
        <v>8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HYPERLINK("http://catalog.hathitrust.org/Record/000215969","HathiTrust Record")</f>
        <v/>
      </c>
      <c r="AU24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V248">
        <f>HYPERLINK("http://www.worldcat.org/oclc/4194096","WorldCat Record")</f>
        <v/>
      </c>
      <c r="AW248" t="inlineStr">
        <is>
          <t>1598315:eng</t>
        </is>
      </c>
      <c r="AX248" t="inlineStr">
        <is>
          <t>4194096</t>
        </is>
      </c>
      <c r="AY248" t="inlineStr">
        <is>
          <t>991000491529702656</t>
        </is>
      </c>
      <c r="AZ248" t="inlineStr">
        <is>
          <t>991000491529702656</t>
        </is>
      </c>
      <c r="BA248" t="inlineStr">
        <is>
          <t>2262449660002656</t>
        </is>
      </c>
      <c r="BB248" t="inlineStr">
        <is>
          <t>BOOK</t>
        </is>
      </c>
      <c r="BD248" t="inlineStr">
        <is>
          <t>9780471033868</t>
        </is>
      </c>
      <c r="BE248" t="inlineStr">
        <is>
          <t>30001000229437</t>
        </is>
      </c>
      <c r="BF248" t="inlineStr">
        <is>
          <t>893634263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QW 504.5 T255 1982-83</t>
        </is>
      </c>
      <c r="E249" t="inlineStr">
        <is>
          <t>0                      QW 0504500T  255         1982                                        -83</t>
        </is>
      </c>
      <c r="F249" t="inlineStr">
        <is>
          <t>Techniques in immunocytochemistry / edited by Gillian R. Bullock and Peter Petrusz.</t>
        </is>
      </c>
      <c r="G249" t="inlineStr">
        <is>
          <t>V. 2</t>
        </is>
      </c>
      <c r="H249" t="inlineStr">
        <is>
          <t>Yes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N249" t="inlineStr">
        <is>
          <t>London ; New York : Academic Press, c1982-83.</t>
        </is>
      </c>
      <c r="O249" t="inlineStr">
        <is>
          <t>1982</t>
        </is>
      </c>
      <c r="Q249" t="inlineStr">
        <is>
          <t>eng</t>
        </is>
      </c>
      <c r="R249" t="inlineStr">
        <is>
          <t>enk</t>
        </is>
      </c>
      <c r="T249" t="inlineStr">
        <is>
          <t xml:space="preserve">QW </t>
        </is>
      </c>
      <c r="U249" t="n">
        <v>13</v>
      </c>
      <c r="V249" t="n">
        <v>31</v>
      </c>
      <c r="W249" t="inlineStr">
        <is>
          <t>2008-01-07</t>
        </is>
      </c>
      <c r="X249" t="inlineStr">
        <is>
          <t>2008-01-07</t>
        </is>
      </c>
      <c r="Y249" t="inlineStr">
        <is>
          <t>1988-02-04</t>
        </is>
      </c>
      <c r="Z249" t="inlineStr">
        <is>
          <t>1988-02-04</t>
        </is>
      </c>
      <c r="AA249" t="n">
        <v>329</v>
      </c>
      <c r="AB249" t="n">
        <v>235</v>
      </c>
      <c r="AC249" t="n">
        <v>243</v>
      </c>
      <c r="AD249" t="n">
        <v>1</v>
      </c>
      <c r="AE249" t="n">
        <v>1</v>
      </c>
      <c r="AF249" t="n">
        <v>6</v>
      </c>
      <c r="AG249" t="n">
        <v>6</v>
      </c>
      <c r="AH249" t="n">
        <v>1</v>
      </c>
      <c r="AI249" t="n">
        <v>1</v>
      </c>
      <c r="AJ249" t="n">
        <v>2</v>
      </c>
      <c r="AK249" t="n">
        <v>2</v>
      </c>
      <c r="AL249" t="n">
        <v>5</v>
      </c>
      <c r="AM249" t="n">
        <v>5</v>
      </c>
      <c r="AN249" t="n">
        <v>0</v>
      </c>
      <c r="AO249" t="n">
        <v>0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HYPERLINK("http://catalog.hathitrust.org/Record/000767842","HathiTrust Record")</f>
        <v/>
      </c>
      <c r="AU24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49">
        <f>HYPERLINK("http://www.worldcat.org/oclc/10017952","WorldCat Record")</f>
        <v/>
      </c>
      <c r="AW249" t="inlineStr">
        <is>
          <t>5092811414:eng</t>
        </is>
      </c>
      <c r="AX249" t="inlineStr">
        <is>
          <t>10017952</t>
        </is>
      </c>
      <c r="AY249" t="inlineStr">
        <is>
          <t>991000998509702656</t>
        </is>
      </c>
      <c r="AZ249" t="inlineStr">
        <is>
          <t>991000998509702656</t>
        </is>
      </c>
      <c r="BA249" t="inlineStr">
        <is>
          <t>2269656000002656</t>
        </is>
      </c>
      <c r="BB249" t="inlineStr">
        <is>
          <t>BOOK</t>
        </is>
      </c>
      <c r="BD249" t="inlineStr">
        <is>
          <t>9780121404017</t>
        </is>
      </c>
      <c r="BE249" t="inlineStr">
        <is>
          <t>30001000229452</t>
        </is>
      </c>
      <c r="BF249" t="inlineStr">
        <is>
          <t>893557500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QW 504.5 T255 1982-83</t>
        </is>
      </c>
      <c r="E250" t="inlineStr">
        <is>
          <t>0                      QW 0504500T  255         1982                                        -83</t>
        </is>
      </c>
      <c r="F250" t="inlineStr">
        <is>
          <t>Techniques in immunocytochemistry / edited by Gillian R. Bullock and Peter Petrusz.</t>
        </is>
      </c>
      <c r="G250" t="inlineStr">
        <is>
          <t>V. 1</t>
        </is>
      </c>
      <c r="H250" t="inlineStr">
        <is>
          <t>Yes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N250" t="inlineStr">
        <is>
          <t>London ; New York : Academic Press, c1982-83.</t>
        </is>
      </c>
      <c r="O250" t="inlineStr">
        <is>
          <t>1982</t>
        </is>
      </c>
      <c r="Q250" t="inlineStr">
        <is>
          <t>eng</t>
        </is>
      </c>
      <c r="R250" t="inlineStr">
        <is>
          <t>enk</t>
        </is>
      </c>
      <c r="T250" t="inlineStr">
        <is>
          <t xml:space="preserve">QW </t>
        </is>
      </c>
      <c r="U250" t="n">
        <v>18</v>
      </c>
      <c r="V250" t="n">
        <v>31</v>
      </c>
      <c r="W250" t="inlineStr">
        <is>
          <t>2008-01-07</t>
        </is>
      </c>
      <c r="X250" t="inlineStr">
        <is>
          <t>2008-01-07</t>
        </is>
      </c>
      <c r="Y250" t="inlineStr">
        <is>
          <t>1988-02-04</t>
        </is>
      </c>
      <c r="Z250" t="inlineStr">
        <is>
          <t>1988-02-04</t>
        </is>
      </c>
      <c r="AA250" t="n">
        <v>329</v>
      </c>
      <c r="AB250" t="n">
        <v>235</v>
      </c>
      <c r="AC250" t="n">
        <v>243</v>
      </c>
      <c r="AD250" t="n">
        <v>1</v>
      </c>
      <c r="AE250" t="n">
        <v>1</v>
      </c>
      <c r="AF250" t="n">
        <v>6</v>
      </c>
      <c r="AG250" t="n">
        <v>6</v>
      </c>
      <c r="AH250" t="n">
        <v>1</v>
      </c>
      <c r="AI250" t="n">
        <v>1</v>
      </c>
      <c r="AJ250" t="n">
        <v>2</v>
      </c>
      <c r="AK250" t="n">
        <v>2</v>
      </c>
      <c r="AL250" t="n">
        <v>5</v>
      </c>
      <c r="AM250" t="n">
        <v>5</v>
      </c>
      <c r="AN250" t="n">
        <v>0</v>
      </c>
      <c r="AO250" t="n">
        <v>0</v>
      </c>
      <c r="AP250" t="n">
        <v>0</v>
      </c>
      <c r="AQ250" t="n">
        <v>0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HYPERLINK("http://catalog.hathitrust.org/Record/000767842","HathiTrust Record")</f>
        <v/>
      </c>
      <c r="AU25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50">
        <f>HYPERLINK("http://www.worldcat.org/oclc/10017952","WorldCat Record")</f>
        <v/>
      </c>
      <c r="AW250" t="inlineStr">
        <is>
          <t>5092811414:eng</t>
        </is>
      </c>
      <c r="AX250" t="inlineStr">
        <is>
          <t>10017952</t>
        </is>
      </c>
      <c r="AY250" t="inlineStr">
        <is>
          <t>991000998509702656</t>
        </is>
      </c>
      <c r="AZ250" t="inlineStr">
        <is>
          <t>991000998509702656</t>
        </is>
      </c>
      <c r="BA250" t="inlineStr">
        <is>
          <t>2269656000002656</t>
        </is>
      </c>
      <c r="BB250" t="inlineStr">
        <is>
          <t>BOOK</t>
        </is>
      </c>
      <c r="BD250" t="inlineStr">
        <is>
          <t>9780121404017</t>
        </is>
      </c>
      <c r="BE250" t="inlineStr">
        <is>
          <t>30001000229460</t>
        </is>
      </c>
      <c r="BF250" t="inlineStr">
        <is>
          <t>893546294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QW 504.5 T255 1985 v.3</t>
        </is>
      </c>
      <c r="E251" t="inlineStr">
        <is>
          <t>0                      QW 0504500T  255         1985                                        v.3</t>
        </is>
      </c>
      <c r="F251" t="inlineStr">
        <is>
          <t>Techniques in immunocytochemistry. vol. 3 / edited by G.R. Bullock and P. Petrusz.</t>
        </is>
      </c>
      <c r="G251" t="inlineStr">
        <is>
          <t>V.3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London : Academic Press, c1985.</t>
        </is>
      </c>
      <c r="O251" t="inlineStr">
        <is>
          <t>1985</t>
        </is>
      </c>
      <c r="Q251" t="inlineStr">
        <is>
          <t>eng</t>
        </is>
      </c>
      <c r="R251" t="inlineStr">
        <is>
          <t>enk</t>
        </is>
      </c>
      <c r="T251" t="inlineStr">
        <is>
          <t xml:space="preserve">QW </t>
        </is>
      </c>
      <c r="U251" t="n">
        <v>12</v>
      </c>
      <c r="V251" t="n">
        <v>12</v>
      </c>
      <c r="W251" t="inlineStr">
        <is>
          <t>2008-01-07</t>
        </is>
      </c>
      <c r="X251" t="inlineStr">
        <is>
          <t>2008-01-07</t>
        </is>
      </c>
      <c r="Y251" t="inlineStr">
        <is>
          <t>1988-10-06</t>
        </is>
      </c>
      <c r="Z251" t="inlineStr">
        <is>
          <t>1988-10-06</t>
        </is>
      </c>
      <c r="AA251" t="n">
        <v>29</v>
      </c>
      <c r="AB251" t="n">
        <v>10</v>
      </c>
      <c r="AC251" t="n">
        <v>10</v>
      </c>
      <c r="AD251" t="n">
        <v>2</v>
      </c>
      <c r="AE251" t="n">
        <v>2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V251">
        <f>HYPERLINK("http://www.worldcat.org/oclc/16774764","WorldCat Record")</f>
        <v/>
      </c>
      <c r="AW251" t="inlineStr">
        <is>
          <t>4915099277:eng</t>
        </is>
      </c>
      <c r="AX251" t="inlineStr">
        <is>
          <t>16774764</t>
        </is>
      </c>
      <c r="AY251" t="inlineStr">
        <is>
          <t>991001425189702656</t>
        </is>
      </c>
      <c r="AZ251" t="inlineStr">
        <is>
          <t>991001425189702656</t>
        </is>
      </c>
      <c r="BA251" t="inlineStr">
        <is>
          <t>2258340570002656</t>
        </is>
      </c>
      <c r="BB251" t="inlineStr">
        <is>
          <t>BOOK</t>
        </is>
      </c>
      <c r="BD251" t="inlineStr">
        <is>
          <t>9780121404031</t>
        </is>
      </c>
      <c r="BE251" t="inlineStr">
        <is>
          <t>30001001184086</t>
        </is>
      </c>
      <c r="BF251" t="inlineStr">
        <is>
          <t>893121485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QW 511 P233v 1968</t>
        </is>
      </c>
      <c r="E252" t="inlineStr">
        <is>
          <t>0                      QW 0511000P  233v        1968</t>
        </is>
      </c>
      <c r="F252" t="inlineStr">
        <is>
          <t>Victory with vaccines : the story of immunization / H. J. Parish.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Parish, H. J. (Henry James)</t>
        </is>
      </c>
      <c r="N252" t="inlineStr">
        <is>
          <t>Edinburgh, London : E. &amp; S. Livingstone, 1968.</t>
        </is>
      </c>
      <c r="O252" t="inlineStr">
        <is>
          <t>1968</t>
        </is>
      </c>
      <c r="Q252" t="inlineStr">
        <is>
          <t>eng</t>
        </is>
      </c>
      <c r="R252" t="inlineStr">
        <is>
          <t>stk</t>
        </is>
      </c>
      <c r="T252" t="inlineStr">
        <is>
          <t xml:space="preserve">QW </t>
        </is>
      </c>
      <c r="U252" t="n">
        <v>16</v>
      </c>
      <c r="V252" t="n">
        <v>16</v>
      </c>
      <c r="W252" t="inlineStr">
        <is>
          <t>2006-10-03</t>
        </is>
      </c>
      <c r="X252" t="inlineStr">
        <is>
          <t>2006-10-03</t>
        </is>
      </c>
      <c r="Y252" t="inlineStr">
        <is>
          <t>1988-03-03</t>
        </is>
      </c>
      <c r="Z252" t="inlineStr">
        <is>
          <t>1988-03-03</t>
        </is>
      </c>
      <c r="AA252" t="n">
        <v>240</v>
      </c>
      <c r="AB252" t="n">
        <v>144</v>
      </c>
      <c r="AC252" t="n">
        <v>146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1</v>
      </c>
      <c r="AK252" t="n">
        <v>1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HYPERLINK("http://catalog.hathitrust.org/Record/001556571","HathiTrust Record")</f>
        <v/>
      </c>
      <c r="AU25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V252">
        <f>HYPERLINK("http://www.worldcat.org/oclc/219807","WorldCat Record")</f>
        <v/>
      </c>
      <c r="AW252" t="inlineStr">
        <is>
          <t>224722501:eng</t>
        </is>
      </c>
      <c r="AX252" t="inlineStr">
        <is>
          <t>219807</t>
        </is>
      </c>
      <c r="AY252" t="inlineStr">
        <is>
          <t>991000998599702656</t>
        </is>
      </c>
      <c r="AZ252" t="inlineStr">
        <is>
          <t>991000998599702656</t>
        </is>
      </c>
      <c r="BA252" t="inlineStr">
        <is>
          <t>2258159130002656</t>
        </is>
      </c>
      <c r="BB252" t="inlineStr">
        <is>
          <t>BOOK</t>
        </is>
      </c>
      <c r="BD252" t="inlineStr">
        <is>
          <t>9780443005794</t>
        </is>
      </c>
      <c r="BE252" t="inlineStr">
        <is>
          <t>30001000229536</t>
        </is>
      </c>
      <c r="BF252" t="inlineStr">
        <is>
          <t>893632647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QW 513 E56 1992</t>
        </is>
      </c>
      <c r="E253" t="inlineStr">
        <is>
          <t>0                      QW 0513000E  56          1992</t>
        </is>
      </c>
      <c r="F253" t="inlineStr">
        <is>
          <t>Encyclopedia of immunology / editor-in-chief, Ivan M. Roitt ; executive editor, Peter J. Delves.</t>
        </is>
      </c>
      <c r="G253" t="inlineStr">
        <is>
          <t>V. 1</t>
        </is>
      </c>
      <c r="H253" t="inlineStr">
        <is>
          <t>Yes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London ; San Diego : Academic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enk</t>
        </is>
      </c>
      <c r="T253" t="inlineStr">
        <is>
          <t xml:space="preserve">QW </t>
        </is>
      </c>
      <c r="U253" t="n">
        <v>4</v>
      </c>
      <c r="V253" t="n">
        <v>13</v>
      </c>
      <c r="W253" t="inlineStr">
        <is>
          <t>1992-09-09</t>
        </is>
      </c>
      <c r="X253" t="inlineStr">
        <is>
          <t>1992-09-09</t>
        </is>
      </c>
      <c r="Y253" t="inlineStr">
        <is>
          <t>1995-01-31</t>
        </is>
      </c>
      <c r="Z253" t="inlineStr">
        <is>
          <t>1995-01-31</t>
        </is>
      </c>
      <c r="AA253" t="n">
        <v>347</v>
      </c>
      <c r="AB253" t="n">
        <v>236</v>
      </c>
      <c r="AC253" t="n">
        <v>241</v>
      </c>
      <c r="AD253" t="n">
        <v>1</v>
      </c>
      <c r="AE253" t="n">
        <v>1</v>
      </c>
      <c r="AF253" t="n">
        <v>4</v>
      </c>
      <c r="AG253" t="n">
        <v>4</v>
      </c>
      <c r="AH253" t="n">
        <v>1</v>
      </c>
      <c r="AI253" t="n">
        <v>1</v>
      </c>
      <c r="AJ253" t="n">
        <v>3</v>
      </c>
      <c r="AK253" t="n">
        <v>3</v>
      </c>
      <c r="AL253" t="n">
        <v>1</v>
      </c>
      <c r="AM253" t="n">
        <v>1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HYPERLINK("http://catalog.hathitrust.org/Record/002561254","HathiTrust Record")</f>
        <v/>
      </c>
      <c r="AU25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3">
        <f>HYPERLINK("http://www.worldcat.org/oclc/26934366","WorldCat Record")</f>
        <v/>
      </c>
      <c r="AW253" t="inlineStr">
        <is>
          <t>5534243211:eng</t>
        </is>
      </c>
      <c r="AX253" t="inlineStr">
        <is>
          <t>26934366</t>
        </is>
      </c>
      <c r="AY253" t="inlineStr">
        <is>
          <t>991000686099702656</t>
        </is>
      </c>
      <c r="AZ253" t="inlineStr">
        <is>
          <t>991000686099702656</t>
        </is>
      </c>
      <c r="BA253" t="inlineStr">
        <is>
          <t>2261862460002656</t>
        </is>
      </c>
      <c r="BB253" t="inlineStr">
        <is>
          <t>BOOK</t>
        </is>
      </c>
      <c r="BD253" t="inlineStr">
        <is>
          <t>9780122267604</t>
        </is>
      </c>
      <c r="BE253" t="inlineStr">
        <is>
          <t>30001002699058</t>
        </is>
      </c>
      <c r="BF253" t="inlineStr">
        <is>
          <t>893540225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QW 513 E56 1992</t>
        </is>
      </c>
      <c r="E254" t="inlineStr">
        <is>
          <t>0                      QW 0513000E  56          1992</t>
        </is>
      </c>
      <c r="F254" t="inlineStr">
        <is>
          <t>Encyclopedia of immunology / editor-in-chief, Ivan M. Roitt ; executive editor, Peter J. Delves.</t>
        </is>
      </c>
      <c r="G254" t="inlineStr">
        <is>
          <t>V. 2</t>
        </is>
      </c>
      <c r="H254" t="inlineStr">
        <is>
          <t>Yes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N254" t="inlineStr">
        <is>
          <t>London ; San Diego : Academic Press, c1992.</t>
        </is>
      </c>
      <c r="O254" t="inlineStr">
        <is>
          <t>1992</t>
        </is>
      </c>
      <c r="Q254" t="inlineStr">
        <is>
          <t>eng</t>
        </is>
      </c>
      <c r="R254" t="inlineStr">
        <is>
          <t>enk</t>
        </is>
      </c>
      <c r="T254" t="inlineStr">
        <is>
          <t xml:space="preserve">QW </t>
        </is>
      </c>
      <c r="U254" t="n">
        <v>6</v>
      </c>
      <c r="V254" t="n">
        <v>13</v>
      </c>
      <c r="W254" t="inlineStr">
        <is>
          <t>1992-09-09</t>
        </is>
      </c>
      <c r="X254" t="inlineStr">
        <is>
          <t>1992-09-09</t>
        </is>
      </c>
      <c r="Y254" t="inlineStr">
        <is>
          <t>1995-01-31</t>
        </is>
      </c>
      <c r="Z254" t="inlineStr">
        <is>
          <t>1995-01-31</t>
        </is>
      </c>
      <c r="AA254" t="n">
        <v>347</v>
      </c>
      <c r="AB254" t="n">
        <v>236</v>
      </c>
      <c r="AC254" t="n">
        <v>241</v>
      </c>
      <c r="AD254" t="n">
        <v>1</v>
      </c>
      <c r="AE254" t="n">
        <v>1</v>
      </c>
      <c r="AF254" t="n">
        <v>4</v>
      </c>
      <c r="AG254" t="n">
        <v>4</v>
      </c>
      <c r="AH254" t="n">
        <v>1</v>
      </c>
      <c r="AI254" t="n">
        <v>1</v>
      </c>
      <c r="AJ254" t="n">
        <v>3</v>
      </c>
      <c r="AK254" t="n">
        <v>3</v>
      </c>
      <c r="AL254" t="n">
        <v>1</v>
      </c>
      <c r="AM254" t="n">
        <v>1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HYPERLINK("http://catalog.hathitrust.org/Record/002561254","HathiTrust Record")</f>
        <v/>
      </c>
      <c r="AU25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4">
        <f>HYPERLINK("http://www.worldcat.org/oclc/26934366","WorldCat Record")</f>
        <v/>
      </c>
      <c r="AW254" t="inlineStr">
        <is>
          <t>5534243211:eng</t>
        </is>
      </c>
      <c r="AX254" t="inlineStr">
        <is>
          <t>26934366</t>
        </is>
      </c>
      <c r="AY254" t="inlineStr">
        <is>
          <t>991000686099702656</t>
        </is>
      </c>
      <c r="AZ254" t="inlineStr">
        <is>
          <t>991000686099702656</t>
        </is>
      </c>
      <c r="BA254" t="inlineStr">
        <is>
          <t>2261862460002656</t>
        </is>
      </c>
      <c r="BB254" t="inlineStr">
        <is>
          <t>BOOK</t>
        </is>
      </c>
      <c r="BD254" t="inlineStr">
        <is>
          <t>9780122267604</t>
        </is>
      </c>
      <c r="BE254" t="inlineStr">
        <is>
          <t>30001002699066</t>
        </is>
      </c>
      <c r="BF254" t="inlineStr">
        <is>
          <t>893551291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QW 513 E56 1992</t>
        </is>
      </c>
      <c r="E255" t="inlineStr">
        <is>
          <t>0                      QW 0513000E  56          1992</t>
        </is>
      </c>
      <c r="F255" t="inlineStr">
        <is>
          <t>Encyclopedia of immunology / editor-in-chief, Ivan M. Roitt ; executive editor, Peter J. Delves.</t>
        </is>
      </c>
      <c r="G255" t="inlineStr">
        <is>
          <t>V. 3</t>
        </is>
      </c>
      <c r="H255" t="inlineStr">
        <is>
          <t>Yes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N255" t="inlineStr">
        <is>
          <t>London ; San Diego : Academic Press, c1992.</t>
        </is>
      </c>
      <c r="O255" t="inlineStr">
        <is>
          <t>1992</t>
        </is>
      </c>
      <c r="Q255" t="inlineStr">
        <is>
          <t>eng</t>
        </is>
      </c>
      <c r="R255" t="inlineStr">
        <is>
          <t>enk</t>
        </is>
      </c>
      <c r="T255" t="inlineStr">
        <is>
          <t xml:space="preserve">QW </t>
        </is>
      </c>
      <c r="U255" t="n">
        <v>3</v>
      </c>
      <c r="V255" t="n">
        <v>13</v>
      </c>
      <c r="W255" t="inlineStr">
        <is>
          <t>1992-09-09</t>
        </is>
      </c>
      <c r="X255" t="inlineStr">
        <is>
          <t>1992-09-09</t>
        </is>
      </c>
      <c r="Y255" t="inlineStr">
        <is>
          <t>1995-01-31</t>
        </is>
      </c>
      <c r="Z255" t="inlineStr">
        <is>
          <t>1995-01-31</t>
        </is>
      </c>
      <c r="AA255" t="n">
        <v>347</v>
      </c>
      <c r="AB255" t="n">
        <v>236</v>
      </c>
      <c r="AC255" t="n">
        <v>241</v>
      </c>
      <c r="AD255" t="n">
        <v>1</v>
      </c>
      <c r="AE255" t="n">
        <v>1</v>
      </c>
      <c r="AF255" t="n">
        <v>4</v>
      </c>
      <c r="AG255" t="n">
        <v>4</v>
      </c>
      <c r="AH255" t="n">
        <v>1</v>
      </c>
      <c r="AI255" t="n">
        <v>1</v>
      </c>
      <c r="AJ255" t="n">
        <v>3</v>
      </c>
      <c r="AK255" t="n">
        <v>3</v>
      </c>
      <c r="AL255" t="n">
        <v>1</v>
      </c>
      <c r="AM255" t="n">
        <v>1</v>
      </c>
      <c r="AN255" t="n">
        <v>0</v>
      </c>
      <c r="AO255" t="n">
        <v>0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HYPERLINK("http://catalog.hathitrust.org/Record/002561254","HathiTrust Record")</f>
        <v/>
      </c>
      <c r="AU25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5">
        <f>HYPERLINK("http://www.worldcat.org/oclc/26934366","WorldCat Record")</f>
        <v/>
      </c>
      <c r="AW255" t="inlineStr">
        <is>
          <t>5534243211:eng</t>
        </is>
      </c>
      <c r="AX255" t="inlineStr">
        <is>
          <t>26934366</t>
        </is>
      </c>
      <c r="AY255" t="inlineStr">
        <is>
          <t>991000686099702656</t>
        </is>
      </c>
      <c r="AZ255" t="inlineStr">
        <is>
          <t>991000686099702656</t>
        </is>
      </c>
      <c r="BA255" t="inlineStr">
        <is>
          <t>2261862460002656</t>
        </is>
      </c>
      <c r="BB255" t="inlineStr">
        <is>
          <t>BOOK</t>
        </is>
      </c>
      <c r="BD255" t="inlineStr">
        <is>
          <t>9780122267604</t>
        </is>
      </c>
      <c r="BE255" t="inlineStr">
        <is>
          <t>30001002699074</t>
        </is>
      </c>
      <c r="BF255" t="inlineStr">
        <is>
          <t>893560394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QW 517 A881 2006</t>
        </is>
      </c>
      <c r="E256" t="inlineStr">
        <is>
          <t>0                      QW 0517000A  881         2006</t>
        </is>
      </c>
      <c r="F256" t="inlineStr">
        <is>
          <t>Atlas of allergies and clinical immunology / [edited by] Philip Fireman.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Philadelphia, PA : Mosby, c2006.</t>
        </is>
      </c>
      <c r="O256" t="inlineStr">
        <is>
          <t>2006</t>
        </is>
      </c>
      <c r="P256" t="inlineStr">
        <is>
          <t>3rd ed.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QW </t>
        </is>
      </c>
      <c r="U256" t="n">
        <v>0</v>
      </c>
      <c r="V256" t="n">
        <v>0</v>
      </c>
      <c r="W256" t="inlineStr">
        <is>
          <t>2009-08-24</t>
        </is>
      </c>
      <c r="X256" t="inlineStr">
        <is>
          <t>2009-08-24</t>
        </is>
      </c>
      <c r="Y256" t="inlineStr">
        <is>
          <t>2009-08-24</t>
        </is>
      </c>
      <c r="Z256" t="inlineStr">
        <is>
          <t>2009-08-24</t>
        </is>
      </c>
      <c r="AA256" t="n">
        <v>136</v>
      </c>
      <c r="AB256" t="n">
        <v>84</v>
      </c>
      <c r="AC256" t="n">
        <v>87</v>
      </c>
      <c r="AD256" t="n">
        <v>1</v>
      </c>
      <c r="AE256" t="n">
        <v>1</v>
      </c>
      <c r="AF256" t="n">
        <v>3</v>
      </c>
      <c r="AG256" t="n">
        <v>3</v>
      </c>
      <c r="AH256" t="n">
        <v>2</v>
      </c>
      <c r="AI256" t="n">
        <v>2</v>
      </c>
      <c r="AJ256" t="n">
        <v>0</v>
      </c>
      <c r="AK256" t="n">
        <v>0</v>
      </c>
      <c r="AL256" t="n">
        <v>1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V256">
        <f>HYPERLINK("http://www.worldcat.org/oclc/56567155","WorldCat Record")</f>
        <v/>
      </c>
      <c r="AW256" t="inlineStr">
        <is>
          <t>2866240370:eng</t>
        </is>
      </c>
      <c r="AX256" t="inlineStr">
        <is>
          <t>56567155</t>
        </is>
      </c>
      <c r="AY256" t="inlineStr">
        <is>
          <t>991001487449702656</t>
        </is>
      </c>
      <c r="AZ256" t="inlineStr">
        <is>
          <t>991001487449702656</t>
        </is>
      </c>
      <c r="BA256" t="inlineStr">
        <is>
          <t>2267501500002656</t>
        </is>
      </c>
      <c r="BB256" t="inlineStr">
        <is>
          <t>BOOK</t>
        </is>
      </c>
      <c r="BD256" t="inlineStr">
        <is>
          <t>9780323024952</t>
        </is>
      </c>
      <c r="BE256" t="inlineStr">
        <is>
          <t>30001004919272</t>
        </is>
      </c>
      <c r="BF256" t="inlineStr">
        <is>
          <t>893727670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QW 525 B915L 1986</t>
        </is>
      </c>
      <c r="E257" t="inlineStr">
        <is>
          <t>0                      QW 0525000B  915L        1986</t>
        </is>
      </c>
      <c r="F257" t="inlineStr">
        <is>
          <t>Laboratory immunology and serology / Neville J. Bryant.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Bryant, Neville J.</t>
        </is>
      </c>
      <c r="N257" t="inlineStr">
        <is>
          <t>Philadelphia : Saunders, c1986.</t>
        </is>
      </c>
      <c r="O257" t="inlineStr">
        <is>
          <t>1986</t>
        </is>
      </c>
      <c r="P257" t="inlineStr">
        <is>
          <t>2nd ed.</t>
        </is>
      </c>
      <c r="Q257" t="inlineStr">
        <is>
          <t>eng</t>
        </is>
      </c>
      <c r="R257" t="inlineStr">
        <is>
          <t>xxu</t>
        </is>
      </c>
      <c r="T257" t="inlineStr">
        <is>
          <t xml:space="preserve">QW </t>
        </is>
      </c>
      <c r="U257" t="n">
        <v>4</v>
      </c>
      <c r="V257" t="n">
        <v>4</v>
      </c>
      <c r="W257" t="inlineStr">
        <is>
          <t>1991-09-13</t>
        </is>
      </c>
      <c r="X257" t="inlineStr">
        <is>
          <t>1991-09-13</t>
        </is>
      </c>
      <c r="Y257" t="inlineStr">
        <is>
          <t>1991-09-12</t>
        </is>
      </c>
      <c r="Z257" t="inlineStr">
        <is>
          <t>1991-09-12</t>
        </is>
      </c>
      <c r="AA257" t="n">
        <v>170</v>
      </c>
      <c r="AB257" t="n">
        <v>122</v>
      </c>
      <c r="AC257" t="n">
        <v>315</v>
      </c>
      <c r="AD257" t="n">
        <v>1</v>
      </c>
      <c r="AE257" t="n">
        <v>2</v>
      </c>
      <c r="AF257" t="n">
        <v>1</v>
      </c>
      <c r="AG257" t="n">
        <v>8</v>
      </c>
      <c r="AH257" t="n">
        <v>0</v>
      </c>
      <c r="AI257" t="n">
        <v>4</v>
      </c>
      <c r="AJ257" t="n">
        <v>0</v>
      </c>
      <c r="AK257" t="n">
        <v>1</v>
      </c>
      <c r="AL257" t="n">
        <v>0</v>
      </c>
      <c r="AM257" t="n">
        <v>4</v>
      </c>
      <c r="AN257" t="n">
        <v>0</v>
      </c>
      <c r="AO257" t="n">
        <v>1</v>
      </c>
      <c r="AP257" t="n">
        <v>1</v>
      </c>
      <c r="AQ257" t="n">
        <v>1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HYPERLINK("http://catalog.hathitrust.org/Record/000810440","HathiTrust Record")</f>
        <v/>
      </c>
      <c r="AU25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V257">
        <f>HYPERLINK("http://www.worldcat.org/oclc/12133711","WorldCat Record")</f>
        <v/>
      </c>
      <c r="AW257" t="inlineStr">
        <is>
          <t>5153830:eng</t>
        </is>
      </c>
      <c r="AX257" t="inlineStr">
        <is>
          <t>12133711</t>
        </is>
      </c>
      <c r="AY257" t="inlineStr">
        <is>
          <t>991001014039702656</t>
        </is>
      </c>
      <c r="AZ257" t="inlineStr">
        <is>
          <t>991001014039702656</t>
        </is>
      </c>
      <c r="BA257" t="inlineStr">
        <is>
          <t>2262565140002656</t>
        </is>
      </c>
      <c r="BB257" t="inlineStr">
        <is>
          <t>BOOK</t>
        </is>
      </c>
      <c r="BD257" t="inlineStr">
        <is>
          <t>9780721610597</t>
        </is>
      </c>
      <c r="BE257" t="inlineStr">
        <is>
          <t>30001002240358</t>
        </is>
      </c>
      <c r="BF257" t="inlineStr">
        <is>
          <t>893736146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QW 525 H886p 1980</t>
        </is>
      </c>
      <c r="E258" t="inlineStr">
        <is>
          <t>0                      QW 0525000H  886p        1980</t>
        </is>
      </c>
      <c r="F258" t="inlineStr">
        <is>
          <t>Practical immunology / Leslie Hudson, Frank C. Hay.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Hudson, Leslie.</t>
        </is>
      </c>
      <c r="N258" t="inlineStr">
        <is>
          <t>Oxford ; Boston : Blackwell Scientific ; St. Louis, Mo. : Blackwell Mosby Book Distributors, 1980.</t>
        </is>
      </c>
      <c r="O258" t="inlineStr">
        <is>
          <t>1980</t>
        </is>
      </c>
      <c r="P258" t="inlineStr">
        <is>
          <t>2nd ed.</t>
        </is>
      </c>
      <c r="Q258" t="inlineStr">
        <is>
          <t>eng</t>
        </is>
      </c>
      <c r="R258" t="inlineStr">
        <is>
          <t>enk</t>
        </is>
      </c>
      <c r="T258" t="inlineStr">
        <is>
          <t xml:space="preserve">QW </t>
        </is>
      </c>
      <c r="U258" t="n">
        <v>8</v>
      </c>
      <c r="V258" t="n">
        <v>8</v>
      </c>
      <c r="W258" t="inlineStr">
        <is>
          <t>1995-11-25</t>
        </is>
      </c>
      <c r="X258" t="inlineStr">
        <is>
          <t>1995-11-25</t>
        </is>
      </c>
      <c r="Y258" t="inlineStr">
        <is>
          <t>1988-02-09</t>
        </is>
      </c>
      <c r="Z258" t="inlineStr">
        <is>
          <t>1988-02-09</t>
        </is>
      </c>
      <c r="AA258" t="n">
        <v>239</v>
      </c>
      <c r="AB258" t="n">
        <v>144</v>
      </c>
      <c r="AC258" t="n">
        <v>395</v>
      </c>
      <c r="AD258" t="n">
        <v>4</v>
      </c>
      <c r="AE258" t="n">
        <v>5</v>
      </c>
      <c r="AF258" t="n">
        <v>6</v>
      </c>
      <c r="AG258" t="n">
        <v>11</v>
      </c>
      <c r="AH258" t="n">
        <v>2</v>
      </c>
      <c r="AI258" t="n">
        <v>4</v>
      </c>
      <c r="AJ258" t="n">
        <v>1</v>
      </c>
      <c r="AK258" t="n">
        <v>3</v>
      </c>
      <c r="AL258" t="n">
        <v>2</v>
      </c>
      <c r="AM258" t="n">
        <v>4</v>
      </c>
      <c r="AN258" t="n">
        <v>2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V258">
        <f>HYPERLINK("http://www.worldcat.org/oclc/7739506","WorldCat Record")</f>
        <v/>
      </c>
      <c r="AW258" t="inlineStr">
        <is>
          <t>5744617:eng</t>
        </is>
      </c>
      <c r="AX258" t="inlineStr">
        <is>
          <t>7739506</t>
        </is>
      </c>
      <c r="AY258" t="inlineStr">
        <is>
          <t>991000975549702656</t>
        </is>
      </c>
      <c r="AZ258" t="inlineStr">
        <is>
          <t>991000975549702656</t>
        </is>
      </c>
      <c r="BA258" t="inlineStr">
        <is>
          <t>2264724300002656</t>
        </is>
      </c>
      <c r="BB258" t="inlineStr">
        <is>
          <t>BOOK</t>
        </is>
      </c>
      <c r="BD258" t="inlineStr">
        <is>
          <t>9780632003532</t>
        </is>
      </c>
      <c r="BE258" t="inlineStr">
        <is>
          <t>30001000210049</t>
        </is>
      </c>
      <c r="BF258" t="inlineStr">
        <is>
          <t>893834508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QW 525 J73i 1987</t>
        </is>
      </c>
      <c r="E259" t="inlineStr">
        <is>
          <t>0                      QW 0525000J  73i         1987</t>
        </is>
      </c>
      <c r="F259" t="inlineStr">
        <is>
          <t>Immunochemistry in practice / Alan Johnstone, Robin Thorpe.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Johnstone, Alan.</t>
        </is>
      </c>
      <c r="N259" t="inlineStr">
        <is>
          <t>Oxford : Blackwell Scientific, c1987.</t>
        </is>
      </c>
      <c r="O259" t="inlineStr">
        <is>
          <t>1987</t>
        </is>
      </c>
      <c r="P259" t="inlineStr">
        <is>
          <t>2nd ed.</t>
        </is>
      </c>
      <c r="Q259" t="inlineStr">
        <is>
          <t>eng</t>
        </is>
      </c>
      <c r="R259" t="inlineStr">
        <is>
          <t>enk</t>
        </is>
      </c>
      <c r="T259" t="inlineStr">
        <is>
          <t xml:space="preserve">QW </t>
        </is>
      </c>
      <c r="U259" t="n">
        <v>9</v>
      </c>
      <c r="V259" t="n">
        <v>9</v>
      </c>
      <c r="W259" t="inlineStr">
        <is>
          <t>2002-06-20</t>
        </is>
      </c>
      <c r="X259" t="inlineStr">
        <is>
          <t>2002-06-20</t>
        </is>
      </c>
      <c r="Y259" t="inlineStr">
        <is>
          <t>1988-04-15</t>
        </is>
      </c>
      <c r="Z259" t="inlineStr">
        <is>
          <t>1988-04-15</t>
        </is>
      </c>
      <c r="AA259" t="n">
        <v>172</v>
      </c>
      <c r="AB259" t="n">
        <v>88</v>
      </c>
      <c r="AC259" t="n">
        <v>206</v>
      </c>
      <c r="AD259" t="n">
        <v>1</v>
      </c>
      <c r="AE259" t="n">
        <v>4</v>
      </c>
      <c r="AF259" t="n">
        <v>1</v>
      </c>
      <c r="AG259" t="n">
        <v>6</v>
      </c>
      <c r="AH259" t="n">
        <v>0</v>
      </c>
      <c r="AI259" t="n">
        <v>0</v>
      </c>
      <c r="AJ259" t="n">
        <v>0</v>
      </c>
      <c r="AK259" t="n">
        <v>1</v>
      </c>
      <c r="AL259" t="n">
        <v>1</v>
      </c>
      <c r="AM259" t="n">
        <v>3</v>
      </c>
      <c r="AN259" t="n">
        <v>0</v>
      </c>
      <c r="AO259" t="n">
        <v>2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V259">
        <f>HYPERLINK("http://www.worldcat.org/oclc/18835049","WorldCat Record")</f>
        <v/>
      </c>
      <c r="AW259" t="inlineStr">
        <is>
          <t>18987349:eng</t>
        </is>
      </c>
      <c r="AX259" t="inlineStr">
        <is>
          <t>18835049</t>
        </is>
      </c>
      <c r="AY259" t="inlineStr">
        <is>
          <t>991001184889702656</t>
        </is>
      </c>
      <c r="AZ259" t="inlineStr">
        <is>
          <t>991001184889702656</t>
        </is>
      </c>
      <c r="BA259" t="inlineStr">
        <is>
          <t>2265119580002656</t>
        </is>
      </c>
      <c r="BB259" t="inlineStr">
        <is>
          <t>BOOK</t>
        </is>
      </c>
      <c r="BD259" t="inlineStr">
        <is>
          <t>9780632017232</t>
        </is>
      </c>
      <c r="BE259" t="inlineStr">
        <is>
          <t>30001000977712</t>
        </is>
      </c>
      <c r="BF259" t="inlineStr">
        <is>
          <t>893134327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QW 525 M592 1963</t>
        </is>
      </c>
      <c r="E260" t="inlineStr">
        <is>
          <t>0                      QW 0525000M  592         1963</t>
        </is>
      </c>
      <c r="F260" t="inlineStr">
        <is>
          <t>Methods in immunology : a laboratory text for instruction and research / Dan H. Campbell [and others]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Yes</t>
        </is>
      </c>
      <c r="L260" t="inlineStr">
        <is>
          <t>0</t>
        </is>
      </c>
      <c r="M260" t="inlineStr">
        <is>
          <t>Campbell, Dan Hampton, 1908-1974.</t>
        </is>
      </c>
      <c r="N260" t="inlineStr">
        <is>
          <t>New York : W. A. Benjamin, 1963.</t>
        </is>
      </c>
      <c r="O260" t="inlineStr">
        <is>
          <t>1963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QW </t>
        </is>
      </c>
      <c r="U260" t="n">
        <v>1</v>
      </c>
      <c r="V260" t="n">
        <v>1</v>
      </c>
      <c r="W260" t="inlineStr">
        <is>
          <t>1995-02-02</t>
        </is>
      </c>
      <c r="X260" t="inlineStr">
        <is>
          <t>1995-02-02</t>
        </is>
      </c>
      <c r="Y260" t="inlineStr">
        <is>
          <t>1988-03-03</t>
        </is>
      </c>
      <c r="Z260" t="inlineStr">
        <is>
          <t>1988-03-03</t>
        </is>
      </c>
      <c r="AA260" t="n">
        <v>253</v>
      </c>
      <c r="AB260" t="n">
        <v>206</v>
      </c>
      <c r="AC260" t="n">
        <v>526</v>
      </c>
      <c r="AD260" t="n">
        <v>1</v>
      </c>
      <c r="AE260" t="n">
        <v>5</v>
      </c>
      <c r="AF260" t="n">
        <v>9</v>
      </c>
      <c r="AG260" t="n">
        <v>19</v>
      </c>
      <c r="AH260" t="n">
        <v>2</v>
      </c>
      <c r="AI260" t="n">
        <v>4</v>
      </c>
      <c r="AJ260" t="n">
        <v>2</v>
      </c>
      <c r="AK260" t="n">
        <v>4</v>
      </c>
      <c r="AL260" t="n">
        <v>8</v>
      </c>
      <c r="AM260" t="n">
        <v>12</v>
      </c>
      <c r="AN260" t="n">
        <v>0</v>
      </c>
      <c r="AO260" t="n">
        <v>3</v>
      </c>
      <c r="AP260" t="n">
        <v>0</v>
      </c>
      <c r="AQ260" t="n">
        <v>0</v>
      </c>
      <c r="AR260" t="inlineStr">
        <is>
          <t>Yes</t>
        </is>
      </c>
      <c r="AS260" t="inlineStr">
        <is>
          <t>Yes</t>
        </is>
      </c>
      <c r="AT260">
        <f>HYPERLINK("http://catalog.hathitrust.org/Record/000227028","HathiTrust Record")</f>
        <v/>
      </c>
      <c r="AU26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V260">
        <f>HYPERLINK("http://www.worldcat.org/oclc/562528","WorldCat Record")</f>
        <v/>
      </c>
      <c r="AW260" t="inlineStr">
        <is>
          <t>1047353111:eng</t>
        </is>
      </c>
      <c r="AX260" t="inlineStr">
        <is>
          <t>562528</t>
        </is>
      </c>
      <c r="AY260" t="inlineStr">
        <is>
          <t>991000975569702656</t>
        </is>
      </c>
      <c r="AZ260" t="inlineStr">
        <is>
          <t>991000975569702656</t>
        </is>
      </c>
      <c r="BA260" t="inlineStr">
        <is>
          <t>2254711910002656</t>
        </is>
      </c>
      <c r="BB260" t="inlineStr">
        <is>
          <t>BOOK</t>
        </is>
      </c>
      <c r="BE260" t="inlineStr">
        <is>
          <t>30001000210064</t>
        </is>
      </c>
      <c r="BF260" t="inlineStr">
        <is>
          <t>893727142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QW525 T936i 2003</t>
        </is>
      </c>
      <c r="E261" t="inlineStr">
        <is>
          <t>0                      QW 0525000T  936i        2003</t>
        </is>
      </c>
      <c r="F261" t="inlineStr">
        <is>
          <t>Immunology &amp; serology in laboratory medicine / Mary Louise Turgeon.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Turgeon, Mary Louise.</t>
        </is>
      </c>
      <c r="N261" t="inlineStr">
        <is>
          <t>St. Louis : Mosby, c2003.</t>
        </is>
      </c>
      <c r="O261" t="inlineStr">
        <is>
          <t>2003</t>
        </is>
      </c>
      <c r="P261" t="inlineStr">
        <is>
          <t>3rd ed.</t>
        </is>
      </c>
      <c r="Q261" t="inlineStr">
        <is>
          <t>eng</t>
        </is>
      </c>
      <c r="R261" t="inlineStr">
        <is>
          <t>mou</t>
        </is>
      </c>
      <c r="T261" t="inlineStr">
        <is>
          <t xml:space="preserve">QW </t>
        </is>
      </c>
      <c r="U261" t="n">
        <v>3</v>
      </c>
      <c r="V261" t="n">
        <v>3</v>
      </c>
      <c r="W261" t="inlineStr">
        <is>
          <t>2007-08-14</t>
        </is>
      </c>
      <c r="X261" t="inlineStr">
        <is>
          <t>2007-08-14</t>
        </is>
      </c>
      <c r="Y261" t="inlineStr">
        <is>
          <t>2006-01-19</t>
        </is>
      </c>
      <c r="Z261" t="inlineStr">
        <is>
          <t>2006-01-19</t>
        </is>
      </c>
      <c r="AA261" t="n">
        <v>212</v>
      </c>
      <c r="AB261" t="n">
        <v>171</v>
      </c>
      <c r="AC261" t="n">
        <v>489</v>
      </c>
      <c r="AD261" t="n">
        <v>1</v>
      </c>
      <c r="AE261" t="n">
        <v>3</v>
      </c>
      <c r="AF261" t="n">
        <v>3</v>
      </c>
      <c r="AG261" t="n">
        <v>8</v>
      </c>
      <c r="AH261" t="n">
        <v>1</v>
      </c>
      <c r="AI261" t="n">
        <v>4</v>
      </c>
      <c r="AJ261" t="n">
        <v>1</v>
      </c>
      <c r="AK261" t="n">
        <v>2</v>
      </c>
      <c r="AL261" t="n">
        <v>2</v>
      </c>
      <c r="AM261" t="n">
        <v>4</v>
      </c>
      <c r="AN261" t="n">
        <v>0</v>
      </c>
      <c r="AO261" t="n">
        <v>1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HYPERLINK("http://catalog.hathitrust.org/Record/004321163","HathiTrust Record")</f>
        <v/>
      </c>
      <c r="AU26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V261">
        <f>HYPERLINK("http://www.worldcat.org/oclc/51278445","WorldCat Record")</f>
        <v/>
      </c>
      <c r="AW261" t="inlineStr">
        <is>
          <t>679681:eng</t>
        </is>
      </c>
      <c r="AX261" t="inlineStr">
        <is>
          <t>51278445</t>
        </is>
      </c>
      <c r="AY261" t="inlineStr">
        <is>
          <t>991000456329702656</t>
        </is>
      </c>
      <c r="AZ261" t="inlineStr">
        <is>
          <t>991000456329702656</t>
        </is>
      </c>
      <c r="BA261" t="inlineStr">
        <is>
          <t>2254775850002656</t>
        </is>
      </c>
      <c r="BB261" t="inlineStr">
        <is>
          <t>BOOK</t>
        </is>
      </c>
      <c r="BD261" t="inlineStr">
        <is>
          <t>9780323023719</t>
        </is>
      </c>
      <c r="BE261" t="inlineStr">
        <is>
          <t>30001004912863</t>
        </is>
      </c>
      <c r="BF261" t="inlineStr">
        <is>
          <t>893461509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QW 539 J54p 1999</t>
        </is>
      </c>
      <c r="E262" t="inlineStr">
        <is>
          <t>0                      QW 0539000J  54p         1999</t>
        </is>
      </c>
      <c r="F262" t="inlineStr">
        <is>
          <t>Pocket guide to vaccination and prophylaxis / Hal B. Jenson.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Jenson, Hal B.</t>
        </is>
      </c>
      <c r="N262" t="inlineStr">
        <is>
          <t>Philadelphia : W.B. Saunders, c1999.</t>
        </is>
      </c>
      <c r="O262" t="inlineStr">
        <is>
          <t>1999</t>
        </is>
      </c>
      <c r="Q262" t="inlineStr">
        <is>
          <t>eng</t>
        </is>
      </c>
      <c r="R262" t="inlineStr">
        <is>
          <t>pau</t>
        </is>
      </c>
      <c r="T262" t="inlineStr">
        <is>
          <t xml:space="preserve">QW </t>
        </is>
      </c>
      <c r="U262" t="n">
        <v>5</v>
      </c>
      <c r="V262" t="n">
        <v>5</v>
      </c>
      <c r="W262" t="inlineStr">
        <is>
          <t>1999-04-05</t>
        </is>
      </c>
      <c r="X262" t="inlineStr">
        <is>
          <t>1999-04-05</t>
        </is>
      </c>
      <c r="Y262" t="inlineStr">
        <is>
          <t>1999-04-01</t>
        </is>
      </c>
      <c r="Z262" t="inlineStr">
        <is>
          <t>1999-04-01</t>
        </is>
      </c>
      <c r="AA262" t="n">
        <v>75</v>
      </c>
      <c r="AB262" t="n">
        <v>54</v>
      </c>
      <c r="AC262" t="n">
        <v>54</v>
      </c>
      <c r="AD262" t="n">
        <v>1</v>
      </c>
      <c r="AE262" t="n">
        <v>1</v>
      </c>
      <c r="AF262" t="n">
        <v>2</v>
      </c>
      <c r="AG262" t="n">
        <v>2</v>
      </c>
      <c r="AH262" t="n">
        <v>0</v>
      </c>
      <c r="AI262" t="n">
        <v>0</v>
      </c>
      <c r="AJ262" t="n">
        <v>0</v>
      </c>
      <c r="AK262" t="n">
        <v>0</v>
      </c>
      <c r="AL262" t="n">
        <v>2</v>
      </c>
      <c r="AM262" t="n">
        <v>2</v>
      </c>
      <c r="AN262" t="n">
        <v>0</v>
      </c>
      <c r="AO262" t="n">
        <v>0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V262">
        <f>HYPERLINK("http://www.worldcat.org/oclc/39625424","WorldCat Record")</f>
        <v/>
      </c>
      <c r="AW262" t="inlineStr">
        <is>
          <t>5574905871:eng</t>
        </is>
      </c>
      <c r="AX262" t="inlineStr">
        <is>
          <t>39625424</t>
        </is>
      </c>
      <c r="AY262" t="inlineStr">
        <is>
          <t>991000783489702656</t>
        </is>
      </c>
      <c r="AZ262" t="inlineStr">
        <is>
          <t>991000783489702656</t>
        </is>
      </c>
      <c r="BA262" t="inlineStr">
        <is>
          <t>2261855750002656</t>
        </is>
      </c>
      <c r="BB262" t="inlineStr">
        <is>
          <t>BOOK</t>
        </is>
      </c>
      <c r="BD262" t="inlineStr">
        <is>
          <t>9780721679938</t>
        </is>
      </c>
      <c r="BE262" t="inlineStr">
        <is>
          <t>30001004071017</t>
        </is>
      </c>
      <c r="BF262" t="inlineStr">
        <is>
          <t>893283749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QW540 F981 1999</t>
        </is>
      </c>
      <c r="E263" t="inlineStr">
        <is>
          <t>0                      QW 0540000F  981         1999</t>
        </is>
      </c>
      <c r="F263" t="inlineStr">
        <is>
          <t>Fundamental immunology / editor, William E. Paul.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N263" t="inlineStr">
        <is>
          <t>Philadelphia : Lippincott-Raven, c1999.</t>
        </is>
      </c>
      <c r="O263" t="inlineStr">
        <is>
          <t>1999</t>
        </is>
      </c>
      <c r="P263" t="inlineStr">
        <is>
          <t>4th ed.</t>
        </is>
      </c>
      <c r="Q263" t="inlineStr">
        <is>
          <t>eng</t>
        </is>
      </c>
      <c r="R263" t="inlineStr">
        <is>
          <t>pau</t>
        </is>
      </c>
      <c r="T263" t="inlineStr">
        <is>
          <t xml:space="preserve">QW </t>
        </is>
      </c>
      <c r="U263" t="n">
        <v>4</v>
      </c>
      <c r="V263" t="n">
        <v>4</v>
      </c>
      <c r="W263" t="inlineStr">
        <is>
          <t>2003-04-10</t>
        </is>
      </c>
      <c r="X263" t="inlineStr">
        <is>
          <t>2003-04-10</t>
        </is>
      </c>
      <c r="Y263" t="inlineStr">
        <is>
          <t>2002-12-19</t>
        </is>
      </c>
      <c r="Z263" t="inlineStr">
        <is>
          <t>2002-12-19</t>
        </is>
      </c>
      <c r="AA263" t="n">
        <v>300</v>
      </c>
      <c r="AB263" t="n">
        <v>219</v>
      </c>
      <c r="AC263" t="n">
        <v>1228</v>
      </c>
      <c r="AD263" t="n">
        <v>1</v>
      </c>
      <c r="AE263" t="n">
        <v>13</v>
      </c>
      <c r="AF263" t="n">
        <v>4</v>
      </c>
      <c r="AG263" t="n">
        <v>47</v>
      </c>
      <c r="AH263" t="n">
        <v>2</v>
      </c>
      <c r="AI263" t="n">
        <v>17</v>
      </c>
      <c r="AJ263" t="n">
        <v>1</v>
      </c>
      <c r="AK263" t="n">
        <v>11</v>
      </c>
      <c r="AL263" t="n">
        <v>2</v>
      </c>
      <c r="AM263" t="n">
        <v>13</v>
      </c>
      <c r="AN263" t="n">
        <v>0</v>
      </c>
      <c r="AO263" t="n">
        <v>10</v>
      </c>
      <c r="AP263" t="n">
        <v>0</v>
      </c>
      <c r="AQ263" t="n">
        <v>1</v>
      </c>
      <c r="AR263" t="inlineStr">
        <is>
          <t>No</t>
        </is>
      </c>
      <c r="AS263" t="inlineStr">
        <is>
          <t>No</t>
        </is>
      </c>
      <c r="AU26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V263">
        <f>HYPERLINK("http://www.worldcat.org/oclc/38757937","WorldCat Record")</f>
        <v/>
      </c>
      <c r="AW263" t="inlineStr">
        <is>
          <t>54573882:eng</t>
        </is>
      </c>
      <c r="AX263" t="inlineStr">
        <is>
          <t>38757937</t>
        </is>
      </c>
      <c r="AY263" t="inlineStr">
        <is>
          <t>991000333849702656</t>
        </is>
      </c>
      <c r="AZ263" t="inlineStr">
        <is>
          <t>991000333849702656</t>
        </is>
      </c>
      <c r="BA263" t="inlineStr">
        <is>
          <t>2266561000002656</t>
        </is>
      </c>
      <c r="BB263" t="inlineStr">
        <is>
          <t>BOOK</t>
        </is>
      </c>
      <c r="BD263" t="inlineStr">
        <is>
          <t>9780781714129</t>
        </is>
      </c>
      <c r="BE263" t="inlineStr">
        <is>
          <t>30001004500833</t>
        </is>
      </c>
      <c r="BF263" t="inlineStr">
        <is>
          <t>893264140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QW540 F981 2003</t>
        </is>
      </c>
      <c r="E264" t="inlineStr">
        <is>
          <t>0                      QW 0540000F  981         2003</t>
        </is>
      </c>
      <c r="F264" t="inlineStr">
        <is>
          <t>Fundamental immunology / editor, William E. Paul.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Yes</t>
        </is>
      </c>
      <c r="L264" t="inlineStr">
        <is>
          <t>0</t>
        </is>
      </c>
      <c r="N264" t="inlineStr">
        <is>
          <t>Philadelphia : Lippincott Williams &amp; Wilkins, c2003.</t>
        </is>
      </c>
      <c r="O264" t="inlineStr">
        <is>
          <t>2003</t>
        </is>
      </c>
      <c r="P264" t="inlineStr">
        <is>
          <t>5th ed.</t>
        </is>
      </c>
      <c r="Q264" t="inlineStr">
        <is>
          <t>eng</t>
        </is>
      </c>
      <c r="R264" t="inlineStr">
        <is>
          <t>pau</t>
        </is>
      </c>
      <c r="T264" t="inlineStr">
        <is>
          <t xml:space="preserve">QW </t>
        </is>
      </c>
      <c r="U264" t="n">
        <v>7</v>
      </c>
      <c r="V264" t="n">
        <v>7</v>
      </c>
      <c r="W264" t="inlineStr">
        <is>
          <t>2009-09-24</t>
        </is>
      </c>
      <c r="X264" t="inlineStr">
        <is>
          <t>2009-09-24</t>
        </is>
      </c>
      <c r="Y264" t="inlineStr">
        <is>
          <t>2004-11-22</t>
        </is>
      </c>
      <c r="Z264" t="inlineStr">
        <is>
          <t>2004-11-22</t>
        </is>
      </c>
      <c r="AA264" t="n">
        <v>363</v>
      </c>
      <c r="AB264" t="n">
        <v>266</v>
      </c>
      <c r="AC264" t="n">
        <v>1228</v>
      </c>
      <c r="AD264" t="n">
        <v>2</v>
      </c>
      <c r="AE264" t="n">
        <v>13</v>
      </c>
      <c r="AF264" t="n">
        <v>7</v>
      </c>
      <c r="AG264" t="n">
        <v>47</v>
      </c>
      <c r="AH264" t="n">
        <v>2</v>
      </c>
      <c r="AI264" t="n">
        <v>17</v>
      </c>
      <c r="AJ264" t="n">
        <v>2</v>
      </c>
      <c r="AK264" t="n">
        <v>11</v>
      </c>
      <c r="AL264" t="n">
        <v>4</v>
      </c>
      <c r="AM264" t="n">
        <v>13</v>
      </c>
      <c r="AN264" t="n">
        <v>0</v>
      </c>
      <c r="AO264" t="n">
        <v>10</v>
      </c>
      <c r="AP264" t="n">
        <v>0</v>
      </c>
      <c r="AQ264" t="n">
        <v>1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V264">
        <f>HYPERLINK("http://www.worldcat.org/oclc/51804795","WorldCat Record")</f>
        <v/>
      </c>
      <c r="AW264" t="inlineStr">
        <is>
          <t>54573882:eng</t>
        </is>
      </c>
      <c r="AX264" t="inlineStr">
        <is>
          <t>51804795</t>
        </is>
      </c>
      <c r="AY264" t="inlineStr">
        <is>
          <t>991000414079702656</t>
        </is>
      </c>
      <c r="AZ264" t="inlineStr">
        <is>
          <t>991000414079702656</t>
        </is>
      </c>
      <c r="BA264" t="inlineStr">
        <is>
          <t>2268857000002656</t>
        </is>
      </c>
      <c r="BB264" t="inlineStr">
        <is>
          <t>BOOK</t>
        </is>
      </c>
      <c r="BD264" t="inlineStr">
        <is>
          <t>9780781735148</t>
        </is>
      </c>
      <c r="BE264" t="inlineStr">
        <is>
          <t>30001004925683</t>
        </is>
      </c>
      <c r="BF264" t="inlineStr">
        <is>
          <t>893811467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QW 540 I436 2005</t>
        </is>
      </c>
      <c r="E265" t="inlineStr">
        <is>
          <t>0                      QW 0540000I  436         2005</t>
        </is>
      </c>
      <c r="F265" t="inlineStr">
        <is>
          <t>Infectious diseases and substance abuse / edited by Herman Friedman, Thomas W. Klein and Mauro Bendinelli.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1</t>
        </is>
      </c>
      <c r="N265" t="inlineStr">
        <is>
          <t>New York : Springer Science+Business Media, c2005.</t>
        </is>
      </c>
      <c r="O265" t="inlineStr">
        <is>
          <t>2005</t>
        </is>
      </c>
      <c r="Q265" t="inlineStr">
        <is>
          <t>eng</t>
        </is>
      </c>
      <c r="R265" t="inlineStr">
        <is>
          <t>nyu</t>
        </is>
      </c>
      <c r="S265" t="inlineStr">
        <is>
          <t>Infectious agents and pathogenesis</t>
        </is>
      </c>
      <c r="T265" t="inlineStr">
        <is>
          <t xml:space="preserve">QW </t>
        </is>
      </c>
      <c r="U265" t="n">
        <v>0</v>
      </c>
      <c r="V265" t="n">
        <v>0</v>
      </c>
      <c r="W265" t="inlineStr">
        <is>
          <t>2007-02-09</t>
        </is>
      </c>
      <c r="X265" t="inlineStr">
        <is>
          <t>2007-02-09</t>
        </is>
      </c>
      <c r="Y265" t="inlineStr">
        <is>
          <t>2007-02-06</t>
        </is>
      </c>
      <c r="Z265" t="inlineStr">
        <is>
          <t>2007-02-06</t>
        </is>
      </c>
      <c r="AA265" t="n">
        <v>102</v>
      </c>
      <c r="AB265" t="n">
        <v>71</v>
      </c>
      <c r="AC265" t="n">
        <v>308</v>
      </c>
      <c r="AD265" t="n">
        <v>2</v>
      </c>
      <c r="AE265" t="n">
        <v>3</v>
      </c>
      <c r="AF265" t="n">
        <v>2</v>
      </c>
      <c r="AG265" t="n">
        <v>6</v>
      </c>
      <c r="AH265" t="n">
        <v>1</v>
      </c>
      <c r="AI265" t="n">
        <v>3</v>
      </c>
      <c r="AJ265" t="n">
        <v>0</v>
      </c>
      <c r="AK265" t="n">
        <v>1</v>
      </c>
      <c r="AL265" t="n">
        <v>0</v>
      </c>
      <c r="AM265" t="n">
        <v>4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No</t>
        </is>
      </c>
      <c r="AU26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V265">
        <f>HYPERLINK("http://www.worldcat.org/oclc/55955709","WorldCat Record")</f>
        <v/>
      </c>
      <c r="AW265" t="inlineStr">
        <is>
          <t>865315476:eng</t>
        </is>
      </c>
      <c r="AX265" t="inlineStr">
        <is>
          <t>55955709</t>
        </is>
      </c>
      <c r="AY265" t="inlineStr">
        <is>
          <t>991000592669702656</t>
        </is>
      </c>
      <c r="AZ265" t="inlineStr">
        <is>
          <t>991000592669702656</t>
        </is>
      </c>
      <c r="BA265" t="inlineStr">
        <is>
          <t>2268381690002656</t>
        </is>
      </c>
      <c r="BB265" t="inlineStr">
        <is>
          <t>BOOK</t>
        </is>
      </c>
      <c r="BD265" t="inlineStr">
        <is>
          <t>9780306486876</t>
        </is>
      </c>
      <c r="BE265" t="inlineStr">
        <is>
          <t>30001005175288</t>
        </is>
      </c>
      <c r="BF265" t="inlineStr">
        <is>
          <t>893454043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QW 540 S531b 1998</t>
        </is>
      </c>
      <c r="E266" t="inlineStr">
        <is>
          <t>0                      QW 0540000S  531b        1998</t>
        </is>
      </c>
      <c r="F266" t="inlineStr">
        <is>
          <t>Basic immunology / Jacqueline Sharon.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Sharon, Jacqueline.</t>
        </is>
      </c>
      <c r="N266" t="inlineStr">
        <is>
          <t>Baltimore : Williams &amp; Wilkins, c1998.</t>
        </is>
      </c>
      <c r="O266" t="inlineStr">
        <is>
          <t>1998</t>
        </is>
      </c>
      <c r="Q266" t="inlineStr">
        <is>
          <t>eng</t>
        </is>
      </c>
      <c r="R266" t="inlineStr">
        <is>
          <t>mdu</t>
        </is>
      </c>
      <c r="T266" t="inlineStr">
        <is>
          <t xml:space="preserve">QW </t>
        </is>
      </c>
      <c r="U266" t="n">
        <v>47</v>
      </c>
      <c r="V266" t="n">
        <v>47</v>
      </c>
      <c r="W266" t="inlineStr">
        <is>
          <t>2007-04-23</t>
        </is>
      </c>
      <c r="X266" t="inlineStr">
        <is>
          <t>2007-04-23</t>
        </is>
      </c>
      <c r="Y266" t="inlineStr">
        <is>
          <t>1998-11-03</t>
        </is>
      </c>
      <c r="Z266" t="inlineStr">
        <is>
          <t>1998-11-03</t>
        </is>
      </c>
      <c r="AA266" t="n">
        <v>226</v>
      </c>
      <c r="AB266" t="n">
        <v>172</v>
      </c>
      <c r="AC266" t="n">
        <v>174</v>
      </c>
      <c r="AD266" t="n">
        <v>1</v>
      </c>
      <c r="AE266" t="n">
        <v>1</v>
      </c>
      <c r="AF266" t="n">
        <v>6</v>
      </c>
      <c r="AG266" t="n">
        <v>6</v>
      </c>
      <c r="AH266" t="n">
        <v>1</v>
      </c>
      <c r="AI266" t="n">
        <v>1</v>
      </c>
      <c r="AJ266" t="n">
        <v>2</v>
      </c>
      <c r="AK266" t="n">
        <v>2</v>
      </c>
      <c r="AL266" t="n">
        <v>4</v>
      </c>
      <c r="AM266" t="n">
        <v>4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HYPERLINK("http://catalog.hathitrust.org/Record/003304815","HathiTrust Record")</f>
        <v/>
      </c>
      <c r="AU26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V266">
        <f>HYPERLINK("http://www.worldcat.org/oclc/37616764","WorldCat Record")</f>
        <v/>
      </c>
      <c r="AW266" t="inlineStr">
        <is>
          <t>571767:eng</t>
        </is>
      </c>
      <c r="AX266" t="inlineStr">
        <is>
          <t>37616764</t>
        </is>
      </c>
      <c r="AY266" t="inlineStr">
        <is>
          <t>991000822429702656</t>
        </is>
      </c>
      <c r="AZ266" t="inlineStr">
        <is>
          <t>991000822429702656</t>
        </is>
      </c>
      <c r="BA266" t="inlineStr">
        <is>
          <t>2268774090002656</t>
        </is>
      </c>
      <c r="BB266" t="inlineStr">
        <is>
          <t>BOOK</t>
        </is>
      </c>
      <c r="BD266" t="inlineStr">
        <is>
          <t>9780683077292</t>
        </is>
      </c>
      <c r="BE266" t="inlineStr">
        <is>
          <t>30001004091726</t>
        </is>
      </c>
      <c r="BF266" t="inlineStr">
        <is>
          <t>893740373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QW 541 N532 2008</t>
        </is>
      </c>
      <c r="E267" t="inlineStr">
        <is>
          <t>0                      QW 0541000N  532         2008</t>
        </is>
      </c>
      <c r="F267" t="inlineStr">
        <is>
          <t>New research on innate immunity / Mathis Durand and Clara V. Morel (editors).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Nova Science, c2008.</t>
        </is>
      </c>
      <c r="O267" t="inlineStr">
        <is>
          <t>2008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QW </t>
        </is>
      </c>
      <c r="U267" t="n">
        <v>2</v>
      </c>
      <c r="V267" t="n">
        <v>2</v>
      </c>
      <c r="W267" t="inlineStr">
        <is>
          <t>2009-05-21</t>
        </is>
      </c>
      <c r="X267" t="inlineStr">
        <is>
          <t>2009-05-21</t>
        </is>
      </c>
      <c r="Y267" t="inlineStr">
        <is>
          <t>2009-05-21</t>
        </is>
      </c>
      <c r="Z267" t="inlineStr">
        <is>
          <t>2009-05-21</t>
        </is>
      </c>
      <c r="AA267" t="n">
        <v>33</v>
      </c>
      <c r="AB267" t="n">
        <v>20</v>
      </c>
      <c r="AC267" t="n">
        <v>20</v>
      </c>
      <c r="AD267" t="n">
        <v>1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No</t>
        </is>
      </c>
      <c r="AU26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V267">
        <f>HYPERLINK("http://www.worldcat.org/oclc/213480096","WorldCat Record")</f>
        <v/>
      </c>
      <c r="AW267" t="inlineStr">
        <is>
          <t>131430445:eng</t>
        </is>
      </c>
      <c r="AX267" t="inlineStr">
        <is>
          <t>213480096</t>
        </is>
      </c>
      <c r="AY267" t="inlineStr">
        <is>
          <t>991001462349702656</t>
        </is>
      </c>
      <c r="AZ267" t="inlineStr">
        <is>
          <t>991001462349702656</t>
        </is>
      </c>
      <c r="BA267" t="inlineStr">
        <is>
          <t>2269084220002656</t>
        </is>
      </c>
      <c r="BB267" t="inlineStr">
        <is>
          <t>BOOK</t>
        </is>
      </c>
      <c r="BD267" t="inlineStr">
        <is>
          <t>9781604565492</t>
        </is>
      </c>
      <c r="BE267" t="inlineStr">
        <is>
          <t>30001004916179</t>
        </is>
      </c>
      <c r="BF267" t="inlineStr">
        <is>
          <t>893287434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QW 568 B615 1979</t>
        </is>
      </c>
      <c r="E268" t="inlineStr">
        <is>
          <t>0                      QW 0568000B  615         1979</t>
        </is>
      </c>
      <c r="F268" t="inlineStr">
        <is>
          <t>Biology of the lymphokines / edited by Stanley Cohen, Edgar Pick, Joost J. Oppenheim.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N268" t="inlineStr">
        <is>
          <t>-- New York : Academic Press, 1979.</t>
        </is>
      </c>
      <c r="O268" t="inlineStr">
        <is>
          <t>1979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QW </t>
        </is>
      </c>
      <c r="U268" t="n">
        <v>4</v>
      </c>
      <c r="V268" t="n">
        <v>4</v>
      </c>
      <c r="W268" t="inlineStr">
        <is>
          <t>1993-05-27</t>
        </is>
      </c>
      <c r="X268" t="inlineStr">
        <is>
          <t>1993-05-27</t>
        </is>
      </c>
      <c r="Y268" t="inlineStr">
        <is>
          <t>1988-02-09</t>
        </is>
      </c>
      <c r="Z268" t="inlineStr">
        <is>
          <t>1988-02-09</t>
        </is>
      </c>
      <c r="AA268" t="n">
        <v>263</v>
      </c>
      <c r="AB268" t="n">
        <v>201</v>
      </c>
      <c r="AC268" t="n">
        <v>245</v>
      </c>
      <c r="AD268" t="n">
        <v>3</v>
      </c>
      <c r="AE268" t="n">
        <v>3</v>
      </c>
      <c r="AF268" t="n">
        <v>5</v>
      </c>
      <c r="AG268" t="n">
        <v>7</v>
      </c>
      <c r="AH268" t="n">
        <v>0</v>
      </c>
      <c r="AI268" t="n">
        <v>1</v>
      </c>
      <c r="AJ268" t="n">
        <v>1</v>
      </c>
      <c r="AK268" t="n">
        <v>2</v>
      </c>
      <c r="AL268" t="n">
        <v>3</v>
      </c>
      <c r="AM268" t="n">
        <v>3</v>
      </c>
      <c r="AN268" t="n">
        <v>2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HYPERLINK("http://catalog.hathitrust.org/Record/000029551","HathiTrust Record")</f>
        <v/>
      </c>
      <c r="AU26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V268">
        <f>HYPERLINK("http://www.worldcat.org/oclc/4835266","WorldCat Record")</f>
        <v/>
      </c>
      <c r="AW268" t="inlineStr">
        <is>
          <t>355899643:eng</t>
        </is>
      </c>
      <c r="AX268" t="inlineStr">
        <is>
          <t>4835266</t>
        </is>
      </c>
      <c r="AY268" t="inlineStr">
        <is>
          <t>991000975679702656</t>
        </is>
      </c>
      <c r="AZ268" t="inlineStr">
        <is>
          <t>991000975679702656</t>
        </is>
      </c>
      <c r="BA268" t="inlineStr">
        <is>
          <t>2268143690002656</t>
        </is>
      </c>
      <c r="BB268" t="inlineStr">
        <is>
          <t>BOOK</t>
        </is>
      </c>
      <c r="BD268" t="inlineStr">
        <is>
          <t>9780121782504</t>
        </is>
      </c>
      <c r="BE268" t="inlineStr">
        <is>
          <t>30001000210114</t>
        </is>
      </c>
      <c r="BF268" t="inlineStr">
        <is>
          <t>893267894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QW 568 C6407 1993</t>
        </is>
      </c>
      <c r="E269" t="inlineStr">
        <is>
          <t>0                      QW 0568000C  6407        1993</t>
        </is>
      </c>
      <c r="F269" t="inlineStr">
        <is>
          <t>Clinical applications of cytokines : role in pathogenesis, diagnosis, and therapy / edited by Joost J. Oppenheim, Jeffrey L. Rossio, Andrew J.H. Gearing.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N269" t="inlineStr">
        <is>
          <t>New York : Oxford University Press,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nyu</t>
        </is>
      </c>
      <c r="T269" t="inlineStr">
        <is>
          <t xml:space="preserve">QW </t>
        </is>
      </c>
      <c r="U269" t="n">
        <v>11</v>
      </c>
      <c r="V269" t="n">
        <v>11</v>
      </c>
      <c r="W269" t="inlineStr">
        <is>
          <t>2002-06-11</t>
        </is>
      </c>
      <c r="X269" t="inlineStr">
        <is>
          <t>2002-06-11</t>
        </is>
      </c>
      <c r="Y269" t="inlineStr">
        <is>
          <t>1994-02-17</t>
        </is>
      </c>
      <c r="Z269" t="inlineStr">
        <is>
          <t>1994-02-17</t>
        </is>
      </c>
      <c r="AA269" t="n">
        <v>136</v>
      </c>
      <c r="AB269" t="n">
        <v>88</v>
      </c>
      <c r="AC269" t="n">
        <v>92</v>
      </c>
      <c r="AD269" t="n">
        <v>1</v>
      </c>
      <c r="AE269" t="n">
        <v>1</v>
      </c>
      <c r="AF269" t="n">
        <v>2</v>
      </c>
      <c r="AG269" t="n">
        <v>2</v>
      </c>
      <c r="AH269" t="n">
        <v>0</v>
      </c>
      <c r="AI269" t="n">
        <v>0</v>
      </c>
      <c r="AJ269" t="n">
        <v>1</v>
      </c>
      <c r="AK269" t="n">
        <v>1</v>
      </c>
      <c r="AL269" t="n">
        <v>1</v>
      </c>
      <c r="AM269" t="n">
        <v>1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HYPERLINK("http://catalog.hathitrust.org/Record/002794785","HathiTrust Record")</f>
        <v/>
      </c>
      <c r="AU26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V269">
        <f>HYPERLINK("http://www.worldcat.org/oclc/27036251","WorldCat Record")</f>
        <v/>
      </c>
      <c r="AW269" t="inlineStr">
        <is>
          <t>807166560:eng</t>
        </is>
      </c>
      <c r="AX269" t="inlineStr">
        <is>
          <t>27036251</t>
        </is>
      </c>
      <c r="AY269" t="inlineStr">
        <is>
          <t>991000552789702656</t>
        </is>
      </c>
      <c r="AZ269" t="inlineStr">
        <is>
          <t>991000552789702656</t>
        </is>
      </c>
      <c r="BA269" t="inlineStr">
        <is>
          <t>2272459220002656</t>
        </is>
      </c>
      <c r="BB269" t="inlineStr">
        <is>
          <t>BOOK</t>
        </is>
      </c>
      <c r="BD269" t="inlineStr">
        <is>
          <t>9780195071290</t>
        </is>
      </c>
      <c r="BE269" t="inlineStr">
        <is>
          <t>30001002671487</t>
        </is>
      </c>
      <c r="BF269" t="inlineStr">
        <is>
          <t>893729991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QW 568 C9943 1998</t>
        </is>
      </c>
      <c r="E270" t="inlineStr">
        <is>
          <t>0                      QW 0568000C  9943        1998</t>
        </is>
      </c>
      <c r="F270" t="inlineStr">
        <is>
          <t>Cytokine knockouts / edited by Scott K. Durum and Kathrin Muegge ; foreword by Klaus Rajewsky.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N270" t="inlineStr">
        <is>
          <t>Totowa, N.J. : Humana Press, c1998.</t>
        </is>
      </c>
      <c r="O270" t="inlineStr">
        <is>
          <t>1998</t>
        </is>
      </c>
      <c r="Q270" t="inlineStr">
        <is>
          <t>eng</t>
        </is>
      </c>
      <c r="R270" t="inlineStr">
        <is>
          <t>nju</t>
        </is>
      </c>
      <c r="S270" t="inlineStr">
        <is>
          <t>Contemporary immunology</t>
        </is>
      </c>
      <c r="T270" t="inlineStr">
        <is>
          <t xml:space="preserve">QW </t>
        </is>
      </c>
      <c r="U270" t="n">
        <v>8</v>
      </c>
      <c r="V270" t="n">
        <v>8</v>
      </c>
      <c r="W270" t="inlineStr">
        <is>
          <t>2001-10-11</t>
        </is>
      </c>
      <c r="X270" t="inlineStr">
        <is>
          <t>2001-10-11</t>
        </is>
      </c>
      <c r="Y270" t="inlineStr">
        <is>
          <t>1999-10-08</t>
        </is>
      </c>
      <c r="Z270" t="inlineStr">
        <is>
          <t>1999-10-08</t>
        </is>
      </c>
      <c r="AA270" t="n">
        <v>137</v>
      </c>
      <c r="AB270" t="n">
        <v>103</v>
      </c>
      <c r="AC270" t="n">
        <v>131</v>
      </c>
      <c r="AD270" t="n">
        <v>1</v>
      </c>
      <c r="AE270" t="n">
        <v>1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HYPERLINK("http://catalog.hathitrust.org/Record/003243468","HathiTrust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V270">
        <f>HYPERLINK("http://www.worldcat.org/oclc/37616751","WorldCat Record")</f>
        <v/>
      </c>
      <c r="AW270" t="inlineStr">
        <is>
          <t>355990057:eng</t>
        </is>
      </c>
      <c r="AX270" t="inlineStr">
        <is>
          <t>37616751</t>
        </is>
      </c>
      <c r="AY270" t="inlineStr">
        <is>
          <t>991000782479702656</t>
        </is>
      </c>
      <c r="AZ270" t="inlineStr">
        <is>
          <t>991000782479702656</t>
        </is>
      </c>
      <c r="BA270" t="inlineStr">
        <is>
          <t>2268776100002656</t>
        </is>
      </c>
      <c r="BB270" t="inlineStr">
        <is>
          <t>BOOK</t>
        </is>
      </c>
      <c r="BD270" t="inlineStr">
        <is>
          <t>9780896033689</t>
        </is>
      </c>
      <c r="BE270" t="inlineStr">
        <is>
          <t>30001004069987</t>
        </is>
      </c>
      <c r="BF270" t="inlineStr">
        <is>
          <t>893120384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QW 568 C99457 1998</t>
        </is>
      </c>
      <c r="E271" t="inlineStr">
        <is>
          <t>0                      QW 0568000C  99457       1998</t>
        </is>
      </c>
      <c r="F271" t="inlineStr">
        <is>
          <t>Cytokines / edited by Anthony R. Mire-Sluis and Robin Thorpe.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N271" t="inlineStr">
        <is>
          <t>San Diego : Academic Press, c1998.</t>
        </is>
      </c>
      <c r="O271" t="inlineStr">
        <is>
          <t>1998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QW </t>
        </is>
      </c>
      <c r="U271" t="n">
        <v>27</v>
      </c>
      <c r="V271" t="n">
        <v>27</v>
      </c>
      <c r="W271" t="inlineStr">
        <is>
          <t>2006-05-23</t>
        </is>
      </c>
      <c r="X271" t="inlineStr">
        <is>
          <t>2006-05-23</t>
        </is>
      </c>
      <c r="Y271" t="inlineStr">
        <is>
          <t>1998-09-08</t>
        </is>
      </c>
      <c r="Z271" t="inlineStr">
        <is>
          <t>1998-09-08</t>
        </is>
      </c>
      <c r="AA271" t="n">
        <v>211</v>
      </c>
      <c r="AB271" t="n">
        <v>145</v>
      </c>
      <c r="AC271" t="n">
        <v>208</v>
      </c>
      <c r="AD271" t="n">
        <v>1</v>
      </c>
      <c r="AE271" t="n">
        <v>1</v>
      </c>
      <c r="AF271" t="n">
        <v>4</v>
      </c>
      <c r="AG271" t="n">
        <v>6</v>
      </c>
      <c r="AH271" t="n">
        <v>1</v>
      </c>
      <c r="AI271" t="n">
        <v>2</v>
      </c>
      <c r="AJ271" t="n">
        <v>3</v>
      </c>
      <c r="AK271" t="n">
        <v>4</v>
      </c>
      <c r="AL271" t="n">
        <v>1</v>
      </c>
      <c r="AM271" t="n">
        <v>1</v>
      </c>
      <c r="AN271" t="n">
        <v>0</v>
      </c>
      <c r="AO271" t="n">
        <v>0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HYPERLINK("http://catalog.hathitrust.org/Record/003979352","HathiTrust Record")</f>
        <v/>
      </c>
      <c r="AU27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V271">
        <f>HYPERLINK("http://www.worldcat.org/oclc/39305338","WorldCat Record")</f>
        <v/>
      </c>
      <c r="AW271" t="inlineStr">
        <is>
          <t>1010727468:eng</t>
        </is>
      </c>
      <c r="AX271" t="inlineStr">
        <is>
          <t>39305338</t>
        </is>
      </c>
      <c r="AY271" t="inlineStr">
        <is>
          <t>991001569609702656</t>
        </is>
      </c>
      <c r="AZ271" t="inlineStr">
        <is>
          <t>991001569609702656</t>
        </is>
      </c>
      <c r="BA271" t="inlineStr">
        <is>
          <t>2271165190002656</t>
        </is>
      </c>
      <c r="BB271" t="inlineStr">
        <is>
          <t>BOOK</t>
        </is>
      </c>
      <c r="BD271" t="inlineStr">
        <is>
          <t>9780124983403</t>
        </is>
      </c>
      <c r="BE271" t="inlineStr">
        <is>
          <t>30001004092377</t>
        </is>
      </c>
      <c r="BF271" t="inlineStr">
        <is>
          <t>893732164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QW 568 C9946 1996</t>
        </is>
      </c>
      <c r="E272" t="inlineStr">
        <is>
          <t>0                      QW 0568000C  9946        1996</t>
        </is>
      </c>
      <c r="F272" t="inlineStr">
        <is>
          <t>Cytokines and the CNS / edited by Richard M. Ransohoff, Etty N. Benveniste.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N272" t="inlineStr">
        <is>
          <t>Boca Raton : CRC Press, c1996.</t>
        </is>
      </c>
      <c r="O272" t="inlineStr">
        <is>
          <t>1996</t>
        </is>
      </c>
      <c r="Q272" t="inlineStr">
        <is>
          <t>eng</t>
        </is>
      </c>
      <c r="R272" t="inlineStr">
        <is>
          <t>flu</t>
        </is>
      </c>
      <c r="T272" t="inlineStr">
        <is>
          <t xml:space="preserve">QW </t>
        </is>
      </c>
      <c r="U272" t="n">
        <v>11</v>
      </c>
      <c r="V272" t="n">
        <v>11</v>
      </c>
      <c r="W272" t="inlineStr">
        <is>
          <t>2001-10-11</t>
        </is>
      </c>
      <c r="X272" t="inlineStr">
        <is>
          <t>2001-10-11</t>
        </is>
      </c>
      <c r="Y272" t="inlineStr">
        <is>
          <t>1998-02-13</t>
        </is>
      </c>
      <c r="Z272" t="inlineStr">
        <is>
          <t>1998-02-13</t>
        </is>
      </c>
      <c r="AA272" t="n">
        <v>174</v>
      </c>
      <c r="AB272" t="n">
        <v>132</v>
      </c>
      <c r="AC272" t="n">
        <v>219</v>
      </c>
      <c r="AD272" t="n">
        <v>2</v>
      </c>
      <c r="AE272" t="n">
        <v>3</v>
      </c>
      <c r="AF272" t="n">
        <v>6</v>
      </c>
      <c r="AG272" t="n">
        <v>10</v>
      </c>
      <c r="AH272" t="n">
        <v>2</v>
      </c>
      <c r="AI272" t="n">
        <v>3</v>
      </c>
      <c r="AJ272" t="n">
        <v>3</v>
      </c>
      <c r="AK272" t="n">
        <v>3</v>
      </c>
      <c r="AL272" t="n">
        <v>4</v>
      </c>
      <c r="AM272" t="n">
        <v>6</v>
      </c>
      <c r="AN272" t="n">
        <v>1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V272">
        <f>HYPERLINK("http://www.worldcat.org/oclc/33009527","WorldCat Record")</f>
        <v/>
      </c>
      <c r="AW272" t="inlineStr">
        <is>
          <t>864897315:eng</t>
        </is>
      </c>
      <c r="AX272" t="inlineStr">
        <is>
          <t>33009527</t>
        </is>
      </c>
      <c r="AY272" t="inlineStr">
        <is>
          <t>991001262299702656</t>
        </is>
      </c>
      <c r="AZ272" t="inlineStr">
        <is>
          <t>991001262299702656</t>
        </is>
      </c>
      <c r="BA272" t="inlineStr">
        <is>
          <t>2258423460002656</t>
        </is>
      </c>
      <c r="BB272" t="inlineStr">
        <is>
          <t>BOOK</t>
        </is>
      </c>
      <c r="BD272" t="inlineStr">
        <is>
          <t>9780849324529</t>
        </is>
      </c>
      <c r="BE272" t="inlineStr">
        <is>
          <t>30001003691559</t>
        </is>
      </c>
      <c r="BF272" t="inlineStr">
        <is>
          <t>893727384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QW 568 C997 1988</t>
        </is>
      </c>
      <c r="E273" t="inlineStr">
        <is>
          <t>0                      QW 0568000C  997         1988</t>
        </is>
      </c>
      <c r="F273" t="inlineStr">
        <is>
          <t>Cytolytic lymphocytes and complement : effectors of the immune system / editor, Eckhard R. Podack.</t>
        </is>
      </c>
      <c r="G273" t="inlineStr">
        <is>
          <t>V. 2</t>
        </is>
      </c>
      <c r="H273" t="inlineStr">
        <is>
          <t>Yes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Boca Raton, Fla. : CRC Press, c1988.</t>
        </is>
      </c>
      <c r="O273" t="inlineStr">
        <is>
          <t>1988</t>
        </is>
      </c>
      <c r="Q273" t="inlineStr">
        <is>
          <t>eng</t>
        </is>
      </c>
      <c r="R273" t="inlineStr">
        <is>
          <t>xxu</t>
        </is>
      </c>
      <c r="T273" t="inlineStr">
        <is>
          <t xml:space="preserve">QW </t>
        </is>
      </c>
      <c r="U273" t="n">
        <v>5</v>
      </c>
      <c r="V273" t="n">
        <v>11</v>
      </c>
      <c r="W273" t="inlineStr">
        <is>
          <t>1992-12-09</t>
        </is>
      </c>
      <c r="X273" t="inlineStr">
        <is>
          <t>1992-12-09</t>
        </is>
      </c>
      <c r="Y273" t="inlineStr">
        <is>
          <t>1989-02-17</t>
        </is>
      </c>
      <c r="Z273" t="inlineStr">
        <is>
          <t>1989-02-17</t>
        </is>
      </c>
      <c r="AA273" t="n">
        <v>92</v>
      </c>
      <c r="AB273" t="n">
        <v>73</v>
      </c>
      <c r="AC273" t="n">
        <v>107</v>
      </c>
      <c r="AD273" t="n">
        <v>1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3">
        <f>HYPERLINK("http://www.worldcat.org/oclc/16523320","WorldCat Record")</f>
        <v/>
      </c>
      <c r="AW273" t="inlineStr">
        <is>
          <t>793023291:eng</t>
        </is>
      </c>
      <c r="AX273" t="inlineStr">
        <is>
          <t>16523320</t>
        </is>
      </c>
      <c r="AY273" t="inlineStr">
        <is>
          <t>991001238129702656</t>
        </is>
      </c>
      <c r="AZ273" t="inlineStr">
        <is>
          <t>991001238129702656</t>
        </is>
      </c>
      <c r="BA273" t="inlineStr">
        <is>
          <t>2269221650002656</t>
        </is>
      </c>
      <c r="BB273" t="inlineStr">
        <is>
          <t>BOOK</t>
        </is>
      </c>
      <c r="BD273" t="inlineStr">
        <is>
          <t>9780849369681</t>
        </is>
      </c>
      <c r="BE273" t="inlineStr">
        <is>
          <t>30001001675059</t>
        </is>
      </c>
      <c r="BF273" t="inlineStr">
        <is>
          <t>893546477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QW 568 C997 1988</t>
        </is>
      </c>
      <c r="E274" t="inlineStr">
        <is>
          <t>0                      QW 0568000C  997         1988</t>
        </is>
      </c>
      <c r="F274" t="inlineStr">
        <is>
          <t>Cytolytic lymphocytes and complement : effectors of the immune system / editor, Eckhard R. Podack.</t>
        </is>
      </c>
      <c r="G274" t="inlineStr">
        <is>
          <t>V. 1</t>
        </is>
      </c>
      <c r="H274" t="inlineStr">
        <is>
          <t>Yes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N274" t="inlineStr">
        <is>
          <t>Boca Raton, Fla. : CRC Press, c1988.</t>
        </is>
      </c>
      <c r="O274" t="inlineStr">
        <is>
          <t>1988</t>
        </is>
      </c>
      <c r="Q274" t="inlineStr">
        <is>
          <t>eng</t>
        </is>
      </c>
      <c r="R274" t="inlineStr">
        <is>
          <t>xxu</t>
        </is>
      </c>
      <c r="T274" t="inlineStr">
        <is>
          <t xml:space="preserve">QW </t>
        </is>
      </c>
      <c r="U274" t="n">
        <v>6</v>
      </c>
      <c r="V274" t="n">
        <v>11</v>
      </c>
      <c r="W274" t="inlineStr">
        <is>
          <t>1992-12-09</t>
        </is>
      </c>
      <c r="X274" t="inlineStr">
        <is>
          <t>1992-12-09</t>
        </is>
      </c>
      <c r="Y274" t="inlineStr">
        <is>
          <t>1989-02-17</t>
        </is>
      </c>
      <c r="Z274" t="inlineStr">
        <is>
          <t>1989-02-17</t>
        </is>
      </c>
      <c r="AA274" t="n">
        <v>92</v>
      </c>
      <c r="AB274" t="n">
        <v>73</v>
      </c>
      <c r="AC274" t="n">
        <v>107</v>
      </c>
      <c r="AD274" t="n">
        <v>1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inlineStr">
        <is>
          <t>No</t>
        </is>
      </c>
      <c r="AS274" t="inlineStr">
        <is>
          <t>No</t>
        </is>
      </c>
      <c r="AU27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4">
        <f>HYPERLINK("http://www.worldcat.org/oclc/16523320","WorldCat Record")</f>
        <v/>
      </c>
      <c r="AW274" t="inlineStr">
        <is>
          <t>793023291:eng</t>
        </is>
      </c>
      <c r="AX274" t="inlineStr">
        <is>
          <t>16523320</t>
        </is>
      </c>
      <c r="AY274" t="inlineStr">
        <is>
          <t>991001238129702656</t>
        </is>
      </c>
      <c r="AZ274" t="inlineStr">
        <is>
          <t>991001238129702656</t>
        </is>
      </c>
      <c r="BA274" t="inlineStr">
        <is>
          <t>2269221650002656</t>
        </is>
      </c>
      <c r="BB274" t="inlineStr">
        <is>
          <t>BOOK</t>
        </is>
      </c>
      <c r="BD274" t="inlineStr">
        <is>
          <t>9780849369681</t>
        </is>
      </c>
      <c r="BE274" t="inlineStr">
        <is>
          <t>30001001675034</t>
        </is>
      </c>
      <c r="BF274" t="inlineStr">
        <is>
          <t>893546476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QW568 D3909 2001</t>
        </is>
      </c>
      <c r="E275" t="inlineStr">
        <is>
          <t>0                      QW 0568000D  3909        2001</t>
        </is>
      </c>
      <c r="F275" t="inlineStr">
        <is>
          <t>Dendritic cells : biology and clinical applications / edited by Michael T. Lotze, Angus W. Thomson.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Yes</t>
        </is>
      </c>
      <c r="L275" t="inlineStr">
        <is>
          <t>0</t>
        </is>
      </c>
      <c r="N275" t="inlineStr">
        <is>
          <t>San Diego : Academic Press, c2001.</t>
        </is>
      </c>
      <c r="O275" t="inlineStr">
        <is>
          <t>2001</t>
        </is>
      </c>
      <c r="P275" t="inlineStr">
        <is>
          <t>2nd ed.</t>
        </is>
      </c>
      <c r="Q275" t="inlineStr">
        <is>
          <t>eng</t>
        </is>
      </c>
      <c r="R275" t="inlineStr">
        <is>
          <t>cau</t>
        </is>
      </c>
      <c r="T275" t="inlineStr">
        <is>
          <t xml:space="preserve">QW </t>
        </is>
      </c>
      <c r="U275" t="n">
        <v>25</v>
      </c>
      <c r="V275" t="n">
        <v>25</v>
      </c>
      <c r="W275" t="inlineStr">
        <is>
          <t>2006-12-19</t>
        </is>
      </c>
      <c r="X275" t="inlineStr">
        <is>
          <t>2006-12-19</t>
        </is>
      </c>
      <c r="Y275" t="inlineStr">
        <is>
          <t>2003-04-04</t>
        </is>
      </c>
      <c r="Z275" t="inlineStr">
        <is>
          <t>2003-04-04</t>
        </is>
      </c>
      <c r="AA275" t="n">
        <v>131</v>
      </c>
      <c r="AB275" t="n">
        <v>91</v>
      </c>
      <c r="AC275" t="n">
        <v>237</v>
      </c>
      <c r="AD275" t="n">
        <v>1</v>
      </c>
      <c r="AE275" t="n">
        <v>1</v>
      </c>
      <c r="AF275" t="n">
        <v>4</v>
      </c>
      <c r="AG275" t="n">
        <v>6</v>
      </c>
      <c r="AH275" t="n">
        <v>0</v>
      </c>
      <c r="AI275" t="n">
        <v>1</v>
      </c>
      <c r="AJ275" t="n">
        <v>3</v>
      </c>
      <c r="AK275" t="n">
        <v>4</v>
      </c>
      <c r="AL275" t="n">
        <v>2</v>
      </c>
      <c r="AM275" t="n">
        <v>2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No</t>
        </is>
      </c>
      <c r="AU27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V275">
        <f>HYPERLINK("http://www.worldcat.org/oclc/47902092","WorldCat Record")</f>
        <v/>
      </c>
      <c r="AW275" t="inlineStr">
        <is>
          <t>1152179309:eng</t>
        </is>
      </c>
      <c r="AX275" t="inlineStr">
        <is>
          <t>47902092</t>
        </is>
      </c>
      <c r="AY275" t="inlineStr">
        <is>
          <t>991000343549702656</t>
        </is>
      </c>
      <c r="AZ275" t="inlineStr">
        <is>
          <t>991000343549702656</t>
        </is>
      </c>
      <c r="BA275" t="inlineStr">
        <is>
          <t>2260407060002656</t>
        </is>
      </c>
      <c r="BB275" t="inlineStr">
        <is>
          <t>BOOK</t>
        </is>
      </c>
      <c r="BD275" t="inlineStr">
        <is>
          <t>9780124558519</t>
        </is>
      </c>
      <c r="BE275" t="inlineStr">
        <is>
          <t>30001004504066</t>
        </is>
      </c>
      <c r="BF275" t="inlineStr">
        <is>
          <t>893279938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QW 568 D3911 1999</t>
        </is>
      </c>
      <c r="E276" t="inlineStr">
        <is>
          <t>0                      QW 0568000D  3911        1999</t>
        </is>
      </c>
      <c r="F276" t="inlineStr">
        <is>
          <t>Dendritic cells : biology and clinical applications / edited by Michael T. Lotze, Angus W. Thomson.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Yes</t>
        </is>
      </c>
      <c r="L276" t="inlineStr">
        <is>
          <t>0</t>
        </is>
      </c>
      <c r="N276" t="inlineStr">
        <is>
          <t>San Diego : Academic Press, c1999.</t>
        </is>
      </c>
      <c r="O276" t="inlineStr">
        <is>
          <t>1999</t>
        </is>
      </c>
      <c r="Q276" t="inlineStr">
        <is>
          <t>eng</t>
        </is>
      </c>
      <c r="R276" t="inlineStr">
        <is>
          <t>cau</t>
        </is>
      </c>
      <c r="T276" t="inlineStr">
        <is>
          <t xml:space="preserve">QW </t>
        </is>
      </c>
      <c r="U276" t="n">
        <v>7</v>
      </c>
      <c r="V276" t="n">
        <v>7</v>
      </c>
      <c r="W276" t="inlineStr">
        <is>
          <t>2002-10-18</t>
        </is>
      </c>
      <c r="X276" t="inlineStr">
        <is>
          <t>2002-10-18</t>
        </is>
      </c>
      <c r="Y276" t="inlineStr">
        <is>
          <t>1999-09-02</t>
        </is>
      </c>
      <c r="Z276" t="inlineStr">
        <is>
          <t>1999-09-02</t>
        </is>
      </c>
      <c r="AA276" t="n">
        <v>163</v>
      </c>
      <c r="AB276" t="n">
        <v>124</v>
      </c>
      <c r="AC276" t="n">
        <v>237</v>
      </c>
      <c r="AD276" t="n">
        <v>1</v>
      </c>
      <c r="AE276" t="n">
        <v>1</v>
      </c>
      <c r="AF276" t="n">
        <v>1</v>
      </c>
      <c r="AG276" t="n">
        <v>6</v>
      </c>
      <c r="AH276" t="n">
        <v>0</v>
      </c>
      <c r="AI276" t="n">
        <v>1</v>
      </c>
      <c r="AJ276" t="n">
        <v>0</v>
      </c>
      <c r="AK276" t="n">
        <v>4</v>
      </c>
      <c r="AL276" t="n">
        <v>1</v>
      </c>
      <c r="AM276" t="n">
        <v>2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HYPERLINK("http://catalog.hathitrust.org/Record/004008526","HathiTrust Record")</f>
        <v/>
      </c>
      <c r="AU27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V276">
        <f>HYPERLINK("http://www.worldcat.org/oclc/40265334","WorldCat Record")</f>
        <v/>
      </c>
      <c r="AW276" t="inlineStr">
        <is>
          <t>1152179309:eng</t>
        </is>
      </c>
      <c r="AX276" t="inlineStr">
        <is>
          <t>40265334</t>
        </is>
      </c>
      <c r="AY276" t="inlineStr">
        <is>
          <t>991001573349702656</t>
        </is>
      </c>
      <c r="AZ276" t="inlineStr">
        <is>
          <t>991001573349702656</t>
        </is>
      </c>
      <c r="BA276" t="inlineStr">
        <is>
          <t>2256663290002656</t>
        </is>
      </c>
      <c r="BB276" t="inlineStr">
        <is>
          <t>BOOK</t>
        </is>
      </c>
      <c r="BD276" t="inlineStr">
        <is>
          <t>9780124558601</t>
        </is>
      </c>
      <c r="BE276" t="inlineStr">
        <is>
          <t>30001004080075</t>
        </is>
      </c>
      <c r="BF276" t="inlineStr">
        <is>
          <t>893546827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QW 568 H236 1997</t>
        </is>
      </c>
      <c r="E277" t="inlineStr">
        <is>
          <t>0                      QW 0568000H  236         1997</t>
        </is>
      </c>
      <c r="F277" t="inlineStr">
        <is>
          <t>Handbook of human immunology / edited by Mary S. Leffell, Albert D. Donnenberg, Noel R. Rose.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Boca Raton : CRC Press, c1997.</t>
        </is>
      </c>
      <c r="O277" t="inlineStr">
        <is>
          <t>1997</t>
        </is>
      </c>
      <c r="Q277" t="inlineStr">
        <is>
          <t>eng</t>
        </is>
      </c>
      <c r="R277" t="inlineStr">
        <is>
          <t>flu</t>
        </is>
      </c>
      <c r="T277" t="inlineStr">
        <is>
          <t xml:space="preserve">QW </t>
        </is>
      </c>
      <c r="U277" t="n">
        <v>7</v>
      </c>
      <c r="V277" t="n">
        <v>7</v>
      </c>
      <c r="W277" t="inlineStr">
        <is>
          <t>2003-04-30</t>
        </is>
      </c>
      <c r="X277" t="inlineStr">
        <is>
          <t>2003-04-30</t>
        </is>
      </c>
      <c r="Y277" t="inlineStr">
        <is>
          <t>1999-02-05</t>
        </is>
      </c>
      <c r="Z277" t="inlineStr">
        <is>
          <t>1999-02-05</t>
        </is>
      </c>
      <c r="AA277" t="n">
        <v>323</v>
      </c>
      <c r="AB277" t="n">
        <v>244</v>
      </c>
      <c r="AC277" t="n">
        <v>341</v>
      </c>
      <c r="AD277" t="n">
        <v>2</v>
      </c>
      <c r="AE277" t="n">
        <v>4</v>
      </c>
      <c r="AF277" t="n">
        <v>10</v>
      </c>
      <c r="AG277" t="n">
        <v>15</v>
      </c>
      <c r="AH277" t="n">
        <v>2</v>
      </c>
      <c r="AI277" t="n">
        <v>3</v>
      </c>
      <c r="AJ277" t="n">
        <v>4</v>
      </c>
      <c r="AK277" t="n">
        <v>5</v>
      </c>
      <c r="AL277" t="n">
        <v>4</v>
      </c>
      <c r="AM277" t="n">
        <v>5</v>
      </c>
      <c r="AN277" t="n">
        <v>1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No</t>
        </is>
      </c>
      <c r="AU27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V277">
        <f>HYPERLINK("http://www.worldcat.org/oclc/35836737","WorldCat Record")</f>
        <v/>
      </c>
      <c r="AW277" t="inlineStr">
        <is>
          <t>863890407:eng</t>
        </is>
      </c>
      <c r="AX277" t="inlineStr">
        <is>
          <t>35836737</t>
        </is>
      </c>
      <c r="AY277" t="inlineStr">
        <is>
          <t>991001534459702656</t>
        </is>
      </c>
      <c r="AZ277" t="inlineStr">
        <is>
          <t>991001534459702656</t>
        </is>
      </c>
      <c r="BA277" t="inlineStr">
        <is>
          <t>2259947030002656</t>
        </is>
      </c>
      <c r="BB277" t="inlineStr">
        <is>
          <t>BOOK</t>
        </is>
      </c>
      <c r="BD277" t="inlineStr">
        <is>
          <t>9780849301346</t>
        </is>
      </c>
      <c r="BE277" t="inlineStr">
        <is>
          <t>30001003962356</t>
        </is>
      </c>
      <c r="BF277" t="inlineStr">
        <is>
          <t>893834715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QW 568 I29 1992</t>
        </is>
      </c>
      <c r="E278" t="inlineStr">
        <is>
          <t>0                      QW 0568000I  29          1992</t>
        </is>
      </c>
      <c r="F278" t="inlineStr">
        <is>
          <t>IL-6, physiopathology and clinical potentials / editor, Michel Revel.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New York : Raven Press, c1992.</t>
        </is>
      </c>
      <c r="O278" t="inlineStr">
        <is>
          <t>1992</t>
        </is>
      </c>
      <c r="Q278" t="inlineStr">
        <is>
          <t>eng</t>
        </is>
      </c>
      <c r="R278" t="inlineStr">
        <is>
          <t>nyu</t>
        </is>
      </c>
      <c r="S278" t="inlineStr">
        <is>
          <t>Serono symposia publications from Raven Press ; v. 88</t>
        </is>
      </c>
      <c r="T278" t="inlineStr">
        <is>
          <t xml:space="preserve">QW </t>
        </is>
      </c>
      <c r="U278" t="n">
        <v>6</v>
      </c>
      <c r="V278" t="n">
        <v>6</v>
      </c>
      <c r="W278" t="inlineStr">
        <is>
          <t>1998-11-13</t>
        </is>
      </c>
      <c r="X278" t="inlineStr">
        <is>
          <t>1998-11-13</t>
        </is>
      </c>
      <c r="Y278" t="inlineStr">
        <is>
          <t>1993-08-31</t>
        </is>
      </c>
      <c r="Z278" t="inlineStr">
        <is>
          <t>1993-08-31</t>
        </is>
      </c>
      <c r="AA278" t="n">
        <v>51</v>
      </c>
      <c r="AB278" t="n">
        <v>39</v>
      </c>
      <c r="AC278" t="n">
        <v>41</v>
      </c>
      <c r="AD278" t="n">
        <v>1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HYPERLINK("http://catalog.hathitrust.org/Record/002698726","HathiTrust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V278">
        <f>HYPERLINK("http://www.worldcat.org/oclc/27436536","WorldCat Record")</f>
        <v/>
      </c>
      <c r="AW278" t="inlineStr">
        <is>
          <t>807312467:eng</t>
        </is>
      </c>
      <c r="AX278" t="inlineStr">
        <is>
          <t>27436536</t>
        </is>
      </c>
      <c r="AY278" t="inlineStr">
        <is>
          <t>991001511159702656</t>
        </is>
      </c>
      <c r="AZ278" t="inlineStr">
        <is>
          <t>991001511159702656</t>
        </is>
      </c>
      <c r="BA278" t="inlineStr">
        <is>
          <t>2269731190002656</t>
        </is>
      </c>
      <c r="BB278" t="inlineStr">
        <is>
          <t>BOOK</t>
        </is>
      </c>
      <c r="BD278" t="inlineStr">
        <is>
          <t>9780881677911</t>
        </is>
      </c>
      <c r="BE278" t="inlineStr">
        <is>
          <t>30001002600825</t>
        </is>
      </c>
      <c r="BF278" t="inlineStr">
        <is>
          <t>893732132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QW 568 I317 1986</t>
        </is>
      </c>
      <c r="E279" t="inlineStr">
        <is>
          <t>0                      QW 0568000I  317         1986</t>
        </is>
      </c>
      <c r="F279" t="inlineStr">
        <is>
          <t>Immunobiology of natural killer cells / editor, Eva Lotzová ; associate editor, Ronald B. Herberman.</t>
        </is>
      </c>
      <c r="G279" t="inlineStr">
        <is>
          <t>V. 2</t>
        </is>
      </c>
      <c r="H279" t="inlineStr">
        <is>
          <t>Yes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Boca Raton, Fla. : CRC Press, c1986.</t>
        </is>
      </c>
      <c r="O279" t="inlineStr">
        <is>
          <t>1986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QW </t>
        </is>
      </c>
      <c r="U279" t="n">
        <v>2</v>
      </c>
      <c r="V279" t="n">
        <v>2</v>
      </c>
      <c r="W279" t="inlineStr">
        <is>
          <t>1999-10-05</t>
        </is>
      </c>
      <c r="X279" t="inlineStr">
        <is>
          <t>1999-10-05</t>
        </is>
      </c>
      <c r="Y279" t="inlineStr">
        <is>
          <t>1988-02-09</t>
        </is>
      </c>
      <c r="Z279" t="inlineStr">
        <is>
          <t>1988-02-09</t>
        </is>
      </c>
      <c r="AA279" t="n">
        <v>239</v>
      </c>
      <c r="AB279" t="n">
        <v>194</v>
      </c>
      <c r="AC279" t="n">
        <v>196</v>
      </c>
      <c r="AD279" t="n">
        <v>1</v>
      </c>
      <c r="AE279" t="n">
        <v>1</v>
      </c>
      <c r="AF279" t="n">
        <v>5</v>
      </c>
      <c r="AG279" t="n">
        <v>5</v>
      </c>
      <c r="AH279" t="n">
        <v>1</v>
      </c>
      <c r="AI279" t="n">
        <v>1</v>
      </c>
      <c r="AJ279" t="n">
        <v>3</v>
      </c>
      <c r="AK279" t="n">
        <v>3</v>
      </c>
      <c r="AL279" t="n">
        <v>4</v>
      </c>
      <c r="AM279" t="n">
        <v>4</v>
      </c>
      <c r="AN279" t="n">
        <v>0</v>
      </c>
      <c r="AO279" t="n">
        <v>0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HYPERLINK("http://catalog.hathitrust.org/Record/000480142","HathiTrust Record")</f>
        <v/>
      </c>
      <c r="AU27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79">
        <f>HYPERLINK("http://www.worldcat.org/oclc/12108057","WorldCat Record")</f>
        <v/>
      </c>
      <c r="AW279" t="inlineStr">
        <is>
          <t>355377214:eng</t>
        </is>
      </c>
      <c r="AX279" t="inlineStr">
        <is>
          <t>12108057</t>
        </is>
      </c>
      <c r="AY279" t="inlineStr">
        <is>
          <t>991001475549702656</t>
        </is>
      </c>
      <c r="AZ279" t="inlineStr">
        <is>
          <t>991001475549702656</t>
        </is>
      </c>
      <c r="BA279" t="inlineStr">
        <is>
          <t>2265078260002656</t>
        </is>
      </c>
      <c r="BB279" t="inlineStr">
        <is>
          <t>BOOK</t>
        </is>
      </c>
      <c r="BD279" t="inlineStr">
        <is>
          <t>9780849365423</t>
        </is>
      </c>
      <c r="BE279" t="inlineStr">
        <is>
          <t>30001000559346</t>
        </is>
      </c>
      <c r="BF279" t="inlineStr">
        <is>
          <t>893832225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QW 568 I317 1986</t>
        </is>
      </c>
      <c r="E280" t="inlineStr">
        <is>
          <t>0                      QW 0568000I  317         1986</t>
        </is>
      </c>
      <c r="F280" t="inlineStr">
        <is>
          <t>Immunobiology of natural killer cells / editor, Eva Lotzová ; associate editor, Ronald B. Herberman.</t>
        </is>
      </c>
      <c r="G280" t="inlineStr">
        <is>
          <t>V. 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Boca Raton, Fla. : CRC Press, c1986.</t>
        </is>
      </c>
      <c r="O280" t="inlineStr">
        <is>
          <t>1986</t>
        </is>
      </c>
      <c r="Q280" t="inlineStr">
        <is>
          <t>eng</t>
        </is>
      </c>
      <c r="R280" t="inlineStr">
        <is>
          <t>xxu</t>
        </is>
      </c>
      <c r="T280" t="inlineStr">
        <is>
          <t xml:space="preserve">QW </t>
        </is>
      </c>
      <c r="U280" t="n">
        <v>0</v>
      </c>
      <c r="V280" t="n">
        <v>2</v>
      </c>
      <c r="X280" t="inlineStr">
        <is>
          <t>1999-10-05</t>
        </is>
      </c>
      <c r="Y280" t="inlineStr">
        <is>
          <t>1988-02-09</t>
        </is>
      </c>
      <c r="Z280" t="inlineStr">
        <is>
          <t>1988-02-09</t>
        </is>
      </c>
      <c r="AA280" t="n">
        <v>239</v>
      </c>
      <c r="AB280" t="n">
        <v>194</v>
      </c>
      <c r="AC280" t="n">
        <v>196</v>
      </c>
      <c r="AD280" t="n">
        <v>1</v>
      </c>
      <c r="AE280" t="n">
        <v>1</v>
      </c>
      <c r="AF280" t="n">
        <v>5</v>
      </c>
      <c r="AG280" t="n">
        <v>5</v>
      </c>
      <c r="AH280" t="n">
        <v>1</v>
      </c>
      <c r="AI280" t="n">
        <v>1</v>
      </c>
      <c r="AJ280" t="n">
        <v>3</v>
      </c>
      <c r="AK280" t="n">
        <v>3</v>
      </c>
      <c r="AL280" t="n">
        <v>4</v>
      </c>
      <c r="AM280" t="n">
        <v>4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HYPERLINK("http://catalog.hathitrust.org/Record/000480142","HathiTrust Record")</f>
        <v/>
      </c>
      <c r="AU28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80">
        <f>HYPERLINK("http://www.worldcat.org/oclc/12108057","WorldCat Record")</f>
        <v/>
      </c>
      <c r="AW280" t="inlineStr">
        <is>
          <t>355377214:eng</t>
        </is>
      </c>
      <c r="AX280" t="inlineStr">
        <is>
          <t>12108057</t>
        </is>
      </c>
      <c r="AY280" t="inlineStr">
        <is>
          <t>991001475549702656</t>
        </is>
      </c>
      <c r="AZ280" t="inlineStr">
        <is>
          <t>991001475549702656</t>
        </is>
      </c>
      <c r="BA280" t="inlineStr">
        <is>
          <t>2265078260002656</t>
        </is>
      </c>
      <c r="BB280" t="inlineStr">
        <is>
          <t>BOOK</t>
        </is>
      </c>
      <c r="BD280" t="inlineStr">
        <is>
          <t>9780849365423</t>
        </is>
      </c>
      <c r="BE280" t="inlineStr">
        <is>
          <t>30001000559338</t>
        </is>
      </c>
      <c r="BF280" t="inlineStr">
        <is>
          <t>893821244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QW 568 I339 1989</t>
        </is>
      </c>
      <c r="E281" t="inlineStr">
        <is>
          <t>0                      QW 0568000I  339         1989</t>
        </is>
      </c>
      <c r="F281" t="inlineStr">
        <is>
          <t>Immunosuppression and human malignancy / by David Naor ... [et al.] ; foreword by Marc Feldmann.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Clifton, N.J. : Humana Press, c1989.</t>
        </is>
      </c>
      <c r="O281" t="inlineStr">
        <is>
          <t>1989</t>
        </is>
      </c>
      <c r="Q281" t="inlineStr">
        <is>
          <t>eng</t>
        </is>
      </c>
      <c r="R281" t="inlineStr">
        <is>
          <t>nju</t>
        </is>
      </c>
      <c r="S281" t="inlineStr">
        <is>
          <t>Contemporary immunology</t>
        </is>
      </c>
      <c r="T281" t="inlineStr">
        <is>
          <t xml:space="preserve">QW </t>
        </is>
      </c>
      <c r="U281" t="n">
        <v>3</v>
      </c>
      <c r="V281" t="n">
        <v>3</v>
      </c>
      <c r="W281" t="inlineStr">
        <is>
          <t>1999-10-05</t>
        </is>
      </c>
      <c r="X281" t="inlineStr">
        <is>
          <t>1999-10-05</t>
        </is>
      </c>
      <c r="Y281" t="inlineStr">
        <is>
          <t>1992-04-02</t>
        </is>
      </c>
      <c r="Z281" t="inlineStr">
        <is>
          <t>1992-04-02</t>
        </is>
      </c>
      <c r="AA281" t="n">
        <v>74</v>
      </c>
      <c r="AB281" t="n">
        <v>49</v>
      </c>
      <c r="AC281" t="n">
        <v>70</v>
      </c>
      <c r="AD281" t="n">
        <v>1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HYPERLINK("http://catalog.hathitrust.org/Record/002227813","HathiTrust Record")</f>
        <v/>
      </c>
      <c r="AU28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V281">
        <f>HYPERLINK("http://www.worldcat.org/oclc/19554160","WorldCat Record")</f>
        <v/>
      </c>
      <c r="AW281" t="inlineStr">
        <is>
          <t>21157222:eng</t>
        </is>
      </c>
      <c r="AX281" t="inlineStr">
        <is>
          <t>19554160</t>
        </is>
      </c>
      <c r="AY281" t="inlineStr">
        <is>
          <t>991001299359702656</t>
        </is>
      </c>
      <c r="AZ281" t="inlineStr">
        <is>
          <t>991001299359702656</t>
        </is>
      </c>
      <c r="BA281" t="inlineStr">
        <is>
          <t>2270890540002656</t>
        </is>
      </c>
      <c r="BB281" t="inlineStr">
        <is>
          <t>BOOK</t>
        </is>
      </c>
      <c r="BD281" t="inlineStr">
        <is>
          <t>9780896031494</t>
        </is>
      </c>
      <c r="BE281" t="inlineStr">
        <is>
          <t>30001002411256</t>
        </is>
      </c>
      <c r="BF281" t="inlineStr">
        <is>
          <t>893552338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QW 568 I53i 1982</t>
        </is>
      </c>
      <c r="E282" t="inlineStr">
        <is>
          <t>0                      QW 0568000I  53i         1982</t>
        </is>
      </c>
      <c r="F282" t="inlineStr">
        <is>
          <t>Interleukins, lymphokines, and cytokines : proceedings of the Third International Lymphokine Workshop / edited by Joost J. Oppenheim, Stanley Cohen ; discussion editor, Maurice Landy.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International Lymphokine Workshop (3rd : 1982 : Haverford College)</t>
        </is>
      </c>
      <c r="N282" t="inlineStr">
        <is>
          <t>New York : Academic Press, c1983.</t>
        </is>
      </c>
      <c r="O282" t="inlineStr">
        <is>
          <t>1983</t>
        </is>
      </c>
      <c r="Q282" t="inlineStr">
        <is>
          <t>eng</t>
        </is>
      </c>
      <c r="R282" t="inlineStr">
        <is>
          <t>nyu</t>
        </is>
      </c>
      <c r="T282" t="inlineStr">
        <is>
          <t xml:space="preserve">QW </t>
        </is>
      </c>
      <c r="U282" t="n">
        <v>9</v>
      </c>
      <c r="V282" t="n">
        <v>9</v>
      </c>
      <c r="W282" t="inlineStr">
        <is>
          <t>1997-05-11</t>
        </is>
      </c>
      <c r="X282" t="inlineStr">
        <is>
          <t>1997-05-11</t>
        </is>
      </c>
      <c r="Y282" t="inlineStr">
        <is>
          <t>1988-02-09</t>
        </is>
      </c>
      <c r="Z282" t="inlineStr">
        <is>
          <t>1988-02-09</t>
        </is>
      </c>
      <c r="AA282" t="n">
        <v>193</v>
      </c>
      <c r="AB282" t="n">
        <v>157</v>
      </c>
      <c r="AC282" t="n">
        <v>158</v>
      </c>
      <c r="AD282" t="n">
        <v>1</v>
      </c>
      <c r="AE282" t="n">
        <v>1</v>
      </c>
      <c r="AF282" t="n">
        <v>5</v>
      </c>
      <c r="AG282" t="n">
        <v>5</v>
      </c>
      <c r="AH282" t="n">
        <v>1</v>
      </c>
      <c r="AI282" t="n">
        <v>1</v>
      </c>
      <c r="AJ282" t="n">
        <v>4</v>
      </c>
      <c r="AK282" t="n">
        <v>4</v>
      </c>
      <c r="AL282" t="n">
        <v>3</v>
      </c>
      <c r="AM282" t="n">
        <v>3</v>
      </c>
      <c r="AN282" t="n">
        <v>0</v>
      </c>
      <c r="AO282" t="n">
        <v>0</v>
      </c>
      <c r="AP282" t="n">
        <v>0</v>
      </c>
      <c r="AQ282" t="n">
        <v>0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HYPERLINK("http://catalog.hathitrust.org/Record/006249699","HathiTrust Record")</f>
        <v/>
      </c>
      <c r="AU28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V282">
        <f>HYPERLINK("http://www.worldcat.org/oclc/9256095","WorldCat Record")</f>
        <v/>
      </c>
      <c r="AW282" t="inlineStr">
        <is>
          <t>42773920:eng</t>
        </is>
      </c>
      <c r="AX282" t="inlineStr">
        <is>
          <t>9256095</t>
        </is>
      </c>
      <c r="AY282" t="inlineStr">
        <is>
          <t>991000975769702656</t>
        </is>
      </c>
      <c r="AZ282" t="inlineStr">
        <is>
          <t>991000975769702656</t>
        </is>
      </c>
      <c r="BA282" t="inlineStr">
        <is>
          <t>2256181850002656</t>
        </is>
      </c>
      <c r="BB282" t="inlineStr">
        <is>
          <t>BOOK</t>
        </is>
      </c>
      <c r="BD282" t="inlineStr">
        <is>
          <t>9780125275408</t>
        </is>
      </c>
      <c r="BE282" t="inlineStr">
        <is>
          <t>30001000210163</t>
        </is>
      </c>
      <c r="BF282" t="inlineStr">
        <is>
          <t>893546260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QW 568 I57 1988</t>
        </is>
      </c>
      <c r="E283" t="inlineStr">
        <is>
          <t>0                      QW 0568000I  57          1988</t>
        </is>
      </c>
      <c r="F283" t="inlineStr">
        <is>
          <t>Interleukin 2 / edited by Kendall A. Smith.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N283" t="inlineStr">
        <is>
          <t>San Diego : Academic Press, c1988.</t>
        </is>
      </c>
      <c r="O283" t="inlineStr">
        <is>
          <t>1988</t>
        </is>
      </c>
      <c r="Q283" t="inlineStr">
        <is>
          <t>eng</t>
        </is>
      </c>
      <c r="R283" t="inlineStr">
        <is>
          <t>xxu</t>
        </is>
      </c>
      <c r="T283" t="inlineStr">
        <is>
          <t xml:space="preserve">QW </t>
        </is>
      </c>
      <c r="U283" t="n">
        <v>12</v>
      </c>
      <c r="V283" t="n">
        <v>12</v>
      </c>
      <c r="W283" t="inlineStr">
        <is>
          <t>1992-08-24</t>
        </is>
      </c>
      <c r="X283" t="inlineStr">
        <is>
          <t>1992-08-24</t>
        </is>
      </c>
      <c r="Y283" t="inlineStr">
        <is>
          <t>1989-02-17</t>
        </is>
      </c>
      <c r="Z283" t="inlineStr">
        <is>
          <t>1989-02-17</t>
        </is>
      </c>
      <c r="AA283" t="n">
        <v>225</v>
      </c>
      <c r="AB283" t="n">
        <v>180</v>
      </c>
      <c r="AC283" t="n">
        <v>229</v>
      </c>
      <c r="AD283" t="n">
        <v>2</v>
      </c>
      <c r="AE283" t="n">
        <v>2</v>
      </c>
      <c r="AF283" t="n">
        <v>8</v>
      </c>
      <c r="AG283" t="n">
        <v>11</v>
      </c>
      <c r="AH283" t="n">
        <v>0</v>
      </c>
      <c r="AI283" t="n">
        <v>2</v>
      </c>
      <c r="AJ283" t="n">
        <v>4</v>
      </c>
      <c r="AK283" t="n">
        <v>6</v>
      </c>
      <c r="AL283" t="n">
        <v>5</v>
      </c>
      <c r="AM283" t="n">
        <v>5</v>
      </c>
      <c r="AN283" t="n">
        <v>1</v>
      </c>
      <c r="AO283" t="n">
        <v>1</v>
      </c>
      <c r="AP283" t="n">
        <v>0</v>
      </c>
      <c r="AQ283" t="n">
        <v>0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HYPERLINK("http://catalog.hathitrust.org/Record/000944907","HathiTrust Record")</f>
        <v/>
      </c>
      <c r="AU28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V283">
        <f>HYPERLINK("http://www.worldcat.org/oclc/16985498","WorldCat Record")</f>
        <v/>
      </c>
      <c r="AW283" t="inlineStr">
        <is>
          <t>55030534:eng</t>
        </is>
      </c>
      <c r="AX283" t="inlineStr">
        <is>
          <t>16985498</t>
        </is>
      </c>
      <c r="AY283" t="inlineStr">
        <is>
          <t>991001239269702656</t>
        </is>
      </c>
      <c r="AZ283" t="inlineStr">
        <is>
          <t>991001239269702656</t>
        </is>
      </c>
      <c r="BA283" t="inlineStr">
        <is>
          <t>2262786730002656</t>
        </is>
      </c>
      <c r="BB283" t="inlineStr">
        <is>
          <t>BOOK</t>
        </is>
      </c>
      <c r="BD283" t="inlineStr">
        <is>
          <t>9780126514209</t>
        </is>
      </c>
      <c r="BE283" t="inlineStr">
        <is>
          <t>30001001675232</t>
        </is>
      </c>
      <c r="BF283" t="inlineStr">
        <is>
          <t>893736349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QW 568 M7175 1994</t>
        </is>
      </c>
      <c r="E284" t="inlineStr">
        <is>
          <t>0                      QW 0568000M  7175        1994</t>
        </is>
      </c>
      <c r="F284" t="inlineStr">
        <is>
          <t>Molecular and cellular biology of the allergic response / edited by Arnold I. Levinson, Yvonne Paterson.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New York : M. Dekker, c1994.</t>
        </is>
      </c>
      <c r="O284" t="inlineStr">
        <is>
          <t>1994</t>
        </is>
      </c>
      <c r="Q284" t="inlineStr">
        <is>
          <t>eng</t>
        </is>
      </c>
      <c r="R284" t="inlineStr">
        <is>
          <t>nyu</t>
        </is>
      </c>
      <c r="S284" t="inlineStr">
        <is>
          <t>Clinical allergy and immunology ; 3</t>
        </is>
      </c>
      <c r="T284" t="inlineStr">
        <is>
          <t xml:space="preserve">QW </t>
        </is>
      </c>
      <c r="U284" t="n">
        <v>8</v>
      </c>
      <c r="V284" t="n">
        <v>8</v>
      </c>
      <c r="W284" t="inlineStr">
        <is>
          <t>1998-07-20</t>
        </is>
      </c>
      <c r="X284" t="inlineStr">
        <is>
          <t>1998-07-20</t>
        </is>
      </c>
      <c r="Y284" t="inlineStr">
        <is>
          <t>1994-09-13</t>
        </is>
      </c>
      <c r="Z284" t="inlineStr">
        <is>
          <t>1994-09-13</t>
        </is>
      </c>
      <c r="AA284" t="n">
        <v>82</v>
      </c>
      <c r="AB284" t="n">
        <v>54</v>
      </c>
      <c r="AC284" t="n">
        <v>59</v>
      </c>
      <c r="AD284" t="n">
        <v>1</v>
      </c>
      <c r="AE284" t="n">
        <v>1</v>
      </c>
      <c r="AF284" t="n">
        <v>1</v>
      </c>
      <c r="AG284" t="n">
        <v>1</v>
      </c>
      <c r="AH284" t="n">
        <v>0</v>
      </c>
      <c r="AI284" t="n">
        <v>0</v>
      </c>
      <c r="AJ284" t="n">
        <v>1</v>
      </c>
      <c r="AK284" t="n">
        <v>1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V284">
        <f>HYPERLINK("http://www.worldcat.org/oclc/29877505","WorldCat Record")</f>
        <v/>
      </c>
      <c r="AW284" t="inlineStr">
        <is>
          <t>365282297:eng</t>
        </is>
      </c>
      <c r="AX284" t="inlineStr">
        <is>
          <t>29877505</t>
        </is>
      </c>
      <c r="AY284" t="inlineStr">
        <is>
          <t>991000678879702656</t>
        </is>
      </c>
      <c r="AZ284" t="inlineStr">
        <is>
          <t>991000678879702656</t>
        </is>
      </c>
      <c r="BA284" t="inlineStr">
        <is>
          <t>2257836410002656</t>
        </is>
      </c>
      <c r="BB284" t="inlineStr">
        <is>
          <t>BOOK</t>
        </is>
      </c>
      <c r="BD284" t="inlineStr">
        <is>
          <t>9780824788766</t>
        </is>
      </c>
      <c r="BE284" t="inlineStr">
        <is>
          <t>30001002697003</t>
        </is>
      </c>
      <c r="BF284" t="inlineStr">
        <is>
          <t>893556840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QW 568 T113 1988</t>
        </is>
      </c>
      <c r="E285" t="inlineStr">
        <is>
          <t>0                      QW 0568000T  113         1988</t>
        </is>
      </c>
      <c r="F285" t="inlineStr">
        <is>
          <t>The T-cell receptors / edited by Tak W. Mak.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New York : Plenum Press, c1988.</t>
        </is>
      </c>
      <c r="O285" t="inlineStr">
        <is>
          <t>1988</t>
        </is>
      </c>
      <c r="Q285" t="inlineStr">
        <is>
          <t>eng</t>
        </is>
      </c>
      <c r="R285" t="inlineStr">
        <is>
          <t>xxu</t>
        </is>
      </c>
      <c r="T285" t="inlineStr">
        <is>
          <t xml:space="preserve">QW </t>
        </is>
      </c>
      <c r="U285" t="n">
        <v>5</v>
      </c>
      <c r="V285" t="n">
        <v>5</v>
      </c>
      <c r="W285" t="inlineStr">
        <is>
          <t>1999-10-05</t>
        </is>
      </c>
      <c r="X285" t="inlineStr">
        <is>
          <t>1999-10-05</t>
        </is>
      </c>
      <c r="Y285" t="inlineStr">
        <is>
          <t>1988-12-19</t>
        </is>
      </c>
      <c r="Z285" t="inlineStr">
        <is>
          <t>1988-12-19</t>
        </is>
      </c>
      <c r="AA285" t="n">
        <v>239</v>
      </c>
      <c r="AB285" t="n">
        <v>179</v>
      </c>
      <c r="AC285" t="n">
        <v>204</v>
      </c>
      <c r="AD285" t="n">
        <v>2</v>
      </c>
      <c r="AE285" t="n">
        <v>2</v>
      </c>
      <c r="AF285" t="n">
        <v>6</v>
      </c>
      <c r="AG285" t="n">
        <v>7</v>
      </c>
      <c r="AH285" t="n">
        <v>1</v>
      </c>
      <c r="AI285" t="n">
        <v>2</v>
      </c>
      <c r="AJ285" t="n">
        <v>2</v>
      </c>
      <c r="AK285" t="n">
        <v>2</v>
      </c>
      <c r="AL285" t="n">
        <v>3</v>
      </c>
      <c r="AM285" t="n">
        <v>4</v>
      </c>
      <c r="AN285" t="n">
        <v>1</v>
      </c>
      <c r="AO285" t="n">
        <v>1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HYPERLINK("http://catalog.hathitrust.org/Record/000927138","HathiTrust Record")</f>
        <v/>
      </c>
      <c r="AU28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V285">
        <f>HYPERLINK("http://www.worldcat.org/oclc/17354236","WorldCat Record")</f>
        <v/>
      </c>
      <c r="AW285" t="inlineStr">
        <is>
          <t>55053672:eng</t>
        </is>
      </c>
      <c r="AX285" t="inlineStr">
        <is>
          <t>17354236</t>
        </is>
      </c>
      <c r="AY285" t="inlineStr">
        <is>
          <t>991001113009702656</t>
        </is>
      </c>
      <c r="AZ285" t="inlineStr">
        <is>
          <t>991001113009702656</t>
        </is>
      </c>
      <c r="BA285" t="inlineStr">
        <is>
          <t>2267958610002656</t>
        </is>
      </c>
      <c r="BB285" t="inlineStr">
        <is>
          <t>BOOK</t>
        </is>
      </c>
      <c r="BD285" t="inlineStr">
        <is>
          <t>9780306427084</t>
        </is>
      </c>
      <c r="BE285" t="inlineStr">
        <is>
          <t>30001001612482</t>
        </is>
      </c>
      <c r="BF285" t="inlineStr">
        <is>
          <t>893820916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QW 570 B915i 1982</t>
        </is>
      </c>
      <c r="E286" t="inlineStr">
        <is>
          <t>0                      QW 0570000B  915i        1982</t>
        </is>
      </c>
      <c r="F286" t="inlineStr">
        <is>
          <t>An introduction to immunohematology / Neville J. Bryant.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Bryant, Neville J.</t>
        </is>
      </c>
      <c r="N286" t="inlineStr">
        <is>
          <t>Philadelphia : Saunders, c1982.</t>
        </is>
      </c>
      <c r="O286" t="inlineStr">
        <is>
          <t>1982</t>
        </is>
      </c>
      <c r="P286" t="inlineStr">
        <is>
          <t>2nd ed.</t>
        </is>
      </c>
      <c r="Q286" t="inlineStr">
        <is>
          <t>eng</t>
        </is>
      </c>
      <c r="R286" t="inlineStr">
        <is>
          <t>xxu</t>
        </is>
      </c>
      <c r="T286" t="inlineStr">
        <is>
          <t xml:space="preserve">QW </t>
        </is>
      </c>
      <c r="U286" t="n">
        <v>5</v>
      </c>
      <c r="V286" t="n">
        <v>5</v>
      </c>
      <c r="W286" t="inlineStr">
        <is>
          <t>1991-01-09</t>
        </is>
      </c>
      <c r="X286" t="inlineStr">
        <is>
          <t>1991-01-09</t>
        </is>
      </c>
      <c r="Y286" t="inlineStr">
        <is>
          <t>1987-09-30</t>
        </is>
      </c>
      <c r="Z286" t="inlineStr">
        <is>
          <t>1987-09-30</t>
        </is>
      </c>
      <c r="AA286" t="n">
        <v>175</v>
      </c>
      <c r="AB286" t="n">
        <v>135</v>
      </c>
      <c r="AC286" t="n">
        <v>269</v>
      </c>
      <c r="AD286" t="n">
        <v>1</v>
      </c>
      <c r="AE286" t="n">
        <v>3</v>
      </c>
      <c r="AF286" t="n">
        <v>3</v>
      </c>
      <c r="AG286" t="n">
        <v>9</v>
      </c>
      <c r="AH286" t="n">
        <v>3</v>
      </c>
      <c r="AI286" t="n">
        <v>4</v>
      </c>
      <c r="AJ286" t="n">
        <v>0</v>
      </c>
      <c r="AK286" t="n">
        <v>2</v>
      </c>
      <c r="AL286" t="n">
        <v>1</v>
      </c>
      <c r="AM286" t="n">
        <v>4</v>
      </c>
      <c r="AN286" t="n">
        <v>0</v>
      </c>
      <c r="AO286" t="n">
        <v>2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V286">
        <f>HYPERLINK("http://www.worldcat.org/oclc/7571980","WorldCat Record")</f>
        <v/>
      </c>
      <c r="AW286" t="inlineStr">
        <is>
          <t>3982515:eng</t>
        </is>
      </c>
      <c r="AX286" t="inlineStr">
        <is>
          <t>7571980</t>
        </is>
      </c>
      <c r="AY286" t="inlineStr">
        <is>
          <t>991000748619702656</t>
        </is>
      </c>
      <c r="AZ286" t="inlineStr">
        <is>
          <t>991000748619702656</t>
        </is>
      </c>
      <c r="BA286" t="inlineStr">
        <is>
          <t>2262230040002656</t>
        </is>
      </c>
      <c r="BB286" t="inlineStr">
        <is>
          <t>BOOK</t>
        </is>
      </c>
      <c r="BD286" t="inlineStr">
        <is>
          <t>9780721621678</t>
        </is>
      </c>
      <c r="BE286" t="inlineStr">
        <is>
          <t>30001000046799</t>
        </is>
      </c>
      <c r="BF286" t="inlineStr">
        <is>
          <t>893551432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QW 570 B964e 1956</t>
        </is>
      </c>
      <c r="E287" t="inlineStr">
        <is>
          <t>0                      QW 0570000B  964e        1956</t>
        </is>
      </c>
      <c r="F287" t="inlineStr">
        <is>
          <t>Enzyme antigen and virus : a study of macromolecular pattern in action.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Burnet, F. M. (Frank Macfarlane), Sir, 1899-1985.</t>
        </is>
      </c>
      <c r="N287" t="inlineStr">
        <is>
          <t>Cambridge [Eng] : University Press, [1956]</t>
        </is>
      </c>
      <c r="O287" t="inlineStr">
        <is>
          <t>1956</t>
        </is>
      </c>
      <c r="Q287" t="inlineStr">
        <is>
          <t>eng</t>
        </is>
      </c>
      <c r="R287" t="inlineStr">
        <is>
          <t>enk</t>
        </is>
      </c>
      <c r="T287" t="inlineStr">
        <is>
          <t xml:space="preserve">QW </t>
        </is>
      </c>
      <c r="U287" t="n">
        <v>8</v>
      </c>
      <c r="V287" t="n">
        <v>8</v>
      </c>
      <c r="W287" t="inlineStr">
        <is>
          <t>2002-11-04</t>
        </is>
      </c>
      <c r="X287" t="inlineStr">
        <is>
          <t>2002-11-04</t>
        </is>
      </c>
      <c r="Y287" t="inlineStr">
        <is>
          <t>1988-03-03</t>
        </is>
      </c>
      <c r="Z287" t="inlineStr">
        <is>
          <t>1988-03-03</t>
        </is>
      </c>
      <c r="AA287" t="n">
        <v>277</v>
      </c>
      <c r="AB287" t="n">
        <v>199</v>
      </c>
      <c r="AC287" t="n">
        <v>234</v>
      </c>
      <c r="AD287" t="n">
        <v>3</v>
      </c>
      <c r="AE287" t="n">
        <v>3</v>
      </c>
      <c r="AF287" t="n">
        <v>13</v>
      </c>
      <c r="AG287" t="n">
        <v>16</v>
      </c>
      <c r="AH287" t="n">
        <v>4</v>
      </c>
      <c r="AI287" t="n">
        <v>5</v>
      </c>
      <c r="AJ287" t="n">
        <v>3</v>
      </c>
      <c r="AK287" t="n">
        <v>3</v>
      </c>
      <c r="AL287" t="n">
        <v>7</v>
      </c>
      <c r="AM287" t="n">
        <v>10</v>
      </c>
      <c r="AN287" t="n">
        <v>2</v>
      </c>
      <c r="AO287" t="n">
        <v>2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HYPERLINK("http://catalog.hathitrust.org/Record/002077549","HathiTrust Record")</f>
        <v/>
      </c>
      <c r="AU28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V287">
        <f>HYPERLINK("http://www.worldcat.org/oclc/1560542","WorldCat Record")</f>
        <v/>
      </c>
      <c r="AW287" t="inlineStr">
        <is>
          <t>1644319:eng</t>
        </is>
      </c>
      <c r="AX287" t="inlineStr">
        <is>
          <t>1560542</t>
        </is>
      </c>
      <c r="AY287" t="inlineStr">
        <is>
          <t>991000975859702656</t>
        </is>
      </c>
      <c r="AZ287" t="inlineStr">
        <is>
          <t>991000975859702656</t>
        </is>
      </c>
      <c r="BA287" t="inlineStr">
        <is>
          <t>2261949380002656</t>
        </is>
      </c>
      <c r="BB287" t="inlineStr">
        <is>
          <t>BOOK</t>
        </is>
      </c>
      <c r="BE287" t="inlineStr">
        <is>
          <t>30001000210221</t>
        </is>
      </c>
      <c r="BF287" t="inlineStr">
        <is>
          <t>893121078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QW 570 G568a 1965</t>
        </is>
      </c>
      <c r="E288" t="inlineStr">
        <is>
          <t>0                      QW 0570000G  568a        1965</t>
        </is>
      </c>
      <c r="F288" t="inlineStr">
        <is>
          <t>Autoimmunity and disease : L. E. Glynn and E. J. Holborow.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Glynn, L. E. (Leonard Eleazar), 1910-</t>
        </is>
      </c>
      <c r="N288" t="inlineStr">
        <is>
          <t>Philadelphia : Davis, [c1965]</t>
        </is>
      </c>
      <c r="O288" t="inlineStr">
        <is>
          <t>1965</t>
        </is>
      </c>
      <c r="Q288" t="inlineStr">
        <is>
          <t>eng</t>
        </is>
      </c>
      <c r="R288" t="inlineStr">
        <is>
          <t xml:space="preserve">xx </t>
        </is>
      </c>
      <c r="T288" t="inlineStr">
        <is>
          <t xml:space="preserve">QW </t>
        </is>
      </c>
      <c r="U288" t="n">
        <v>1</v>
      </c>
      <c r="V288" t="n">
        <v>1</v>
      </c>
      <c r="W288" t="inlineStr">
        <is>
          <t>2002-09-29</t>
        </is>
      </c>
      <c r="X288" t="inlineStr">
        <is>
          <t>2002-09-29</t>
        </is>
      </c>
      <c r="Y288" t="inlineStr">
        <is>
          <t>1988-03-03</t>
        </is>
      </c>
      <c r="Z288" t="inlineStr">
        <is>
          <t>1988-03-03</t>
        </is>
      </c>
      <c r="AA288" t="n">
        <v>103</v>
      </c>
      <c r="AB288" t="n">
        <v>98</v>
      </c>
      <c r="AC288" t="n">
        <v>114</v>
      </c>
      <c r="AD288" t="n">
        <v>2</v>
      </c>
      <c r="AE288" t="n">
        <v>2</v>
      </c>
      <c r="AF288" t="n">
        <v>5</v>
      </c>
      <c r="AG288" t="n">
        <v>6</v>
      </c>
      <c r="AH288" t="n">
        <v>2</v>
      </c>
      <c r="AI288" t="n">
        <v>2</v>
      </c>
      <c r="AJ288" t="n">
        <v>1</v>
      </c>
      <c r="AK288" t="n">
        <v>1</v>
      </c>
      <c r="AL288" t="n">
        <v>3</v>
      </c>
      <c r="AM288" t="n">
        <v>4</v>
      </c>
      <c r="AN288" t="n">
        <v>1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Yes</t>
        </is>
      </c>
      <c r="AT288">
        <f>HYPERLINK("http://catalog.hathitrust.org/Record/002067705","HathiTrust Record")</f>
        <v/>
      </c>
      <c r="AU28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V288">
        <f>HYPERLINK("http://www.worldcat.org/oclc/1293354","WorldCat Record")</f>
        <v/>
      </c>
      <c r="AW288" t="inlineStr">
        <is>
          <t>2231289:eng</t>
        </is>
      </c>
      <c r="AX288" t="inlineStr">
        <is>
          <t>1293354</t>
        </is>
      </c>
      <c r="AY288" t="inlineStr">
        <is>
          <t>991000975749702656</t>
        </is>
      </c>
      <c r="AZ288" t="inlineStr">
        <is>
          <t>991000975749702656</t>
        </is>
      </c>
      <c r="BA288" t="inlineStr">
        <is>
          <t>2266246730002656</t>
        </is>
      </c>
      <c r="BB288" t="inlineStr">
        <is>
          <t>BOOK</t>
        </is>
      </c>
      <c r="BE288" t="inlineStr">
        <is>
          <t>30001000210148</t>
        </is>
      </c>
      <c r="BF288" t="inlineStr">
        <is>
          <t>893637906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QW 570 G848i 1983</t>
        </is>
      </c>
      <c r="E289" t="inlineStr">
        <is>
          <t>0                      QW 0570000G  848i        1983</t>
        </is>
      </c>
      <c r="F289" t="inlineStr">
        <is>
          <t>Immunodiagnosis for clinicians : interpretation of immunoassays / Michael H. Grieco and David K. Meriney.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Grieco, Michael H.</t>
        </is>
      </c>
      <c r="N289" t="inlineStr">
        <is>
          <t>Chicago : Year Book Medical Publishers, c1983.</t>
        </is>
      </c>
      <c r="O289" t="inlineStr">
        <is>
          <t>1983</t>
        </is>
      </c>
      <c r="Q289" t="inlineStr">
        <is>
          <t>eng</t>
        </is>
      </c>
      <c r="R289" t="inlineStr">
        <is>
          <t>xxu</t>
        </is>
      </c>
      <c r="T289" t="inlineStr">
        <is>
          <t xml:space="preserve">QW </t>
        </is>
      </c>
      <c r="U289" t="n">
        <v>5</v>
      </c>
      <c r="V289" t="n">
        <v>5</v>
      </c>
      <c r="W289" t="inlineStr">
        <is>
          <t>1997-07-14</t>
        </is>
      </c>
      <c r="X289" t="inlineStr">
        <is>
          <t>1997-07-14</t>
        </is>
      </c>
      <c r="Y289" t="inlineStr">
        <is>
          <t>1988-06-07</t>
        </is>
      </c>
      <c r="Z289" t="inlineStr">
        <is>
          <t>1988-06-07</t>
        </is>
      </c>
      <c r="AA289" t="n">
        <v>141</v>
      </c>
      <c r="AB289" t="n">
        <v>101</v>
      </c>
      <c r="AC289" t="n">
        <v>103</v>
      </c>
      <c r="AD289" t="n">
        <v>1</v>
      </c>
      <c r="AE289" t="n">
        <v>1</v>
      </c>
      <c r="AF289" t="n">
        <v>2</v>
      </c>
      <c r="AG289" t="n">
        <v>2</v>
      </c>
      <c r="AH289" t="n">
        <v>1</v>
      </c>
      <c r="AI289" t="n">
        <v>1</v>
      </c>
      <c r="AJ289" t="n">
        <v>0</v>
      </c>
      <c r="AK289" t="n">
        <v>0</v>
      </c>
      <c r="AL289" t="n">
        <v>1</v>
      </c>
      <c r="AM289" t="n">
        <v>1</v>
      </c>
      <c r="AN289" t="n">
        <v>0</v>
      </c>
      <c r="AO289" t="n">
        <v>0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HYPERLINK("http://catalog.hathitrust.org/Record/000157589","HathiTrust Record")</f>
        <v/>
      </c>
      <c r="AU28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V289">
        <f>HYPERLINK("http://www.worldcat.org/oclc/9324407","WorldCat Record")</f>
        <v/>
      </c>
      <c r="AW289" t="inlineStr">
        <is>
          <t>836717304:eng</t>
        </is>
      </c>
      <c r="AX289" t="inlineStr">
        <is>
          <t>9324407</t>
        </is>
      </c>
      <c r="AY289" t="inlineStr">
        <is>
          <t>991000976059702656</t>
        </is>
      </c>
      <c r="AZ289" t="inlineStr">
        <is>
          <t>991000976059702656</t>
        </is>
      </c>
      <c r="BA289" t="inlineStr">
        <is>
          <t>2264857100002656</t>
        </is>
      </c>
      <c r="BB289" t="inlineStr">
        <is>
          <t>BOOK</t>
        </is>
      </c>
      <c r="BD289" t="inlineStr">
        <is>
          <t>9780815140030</t>
        </is>
      </c>
      <c r="BE289" t="inlineStr">
        <is>
          <t>30001000210288</t>
        </is>
      </c>
      <c r="BF289" t="inlineStr">
        <is>
          <t>893161592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QW 570 I34 1982</t>
        </is>
      </c>
      <c r="E290" t="inlineStr">
        <is>
          <t>0                      QW 0570000I  34          1982</t>
        </is>
      </c>
      <c r="F290" t="inlineStr">
        <is>
          <t>Immunofluorescence technology : selected theoretical and clinical aspects / editors, G. Wick, K.N. Traill, K. Schauenstein.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N290" t="inlineStr">
        <is>
          <t>Amsterdam ; New York : Elsevier Biomedical Press ; New York, N.Y. : Sole distributors for the USA and Canada, Elsevier Science Pub. Co., c1982.</t>
        </is>
      </c>
      <c r="O290" t="inlineStr">
        <is>
          <t>1982</t>
        </is>
      </c>
      <c r="Q290" t="inlineStr">
        <is>
          <t>eng</t>
        </is>
      </c>
      <c r="R290" t="inlineStr">
        <is>
          <t xml:space="preserve">ne </t>
        </is>
      </c>
      <c r="T290" t="inlineStr">
        <is>
          <t xml:space="preserve">QW </t>
        </is>
      </c>
      <c r="U290" t="n">
        <v>1</v>
      </c>
      <c r="V290" t="n">
        <v>1</v>
      </c>
      <c r="W290" t="inlineStr">
        <is>
          <t>1998-12-03</t>
        </is>
      </c>
      <c r="X290" t="inlineStr">
        <is>
          <t>1998-12-03</t>
        </is>
      </c>
      <c r="Y290" t="inlineStr">
        <is>
          <t>1988-02-09</t>
        </is>
      </c>
      <c r="Z290" t="inlineStr">
        <is>
          <t>1988-02-09</t>
        </is>
      </c>
      <c r="AA290" t="n">
        <v>170</v>
      </c>
      <c r="AB290" t="n">
        <v>120</v>
      </c>
      <c r="AC290" t="n">
        <v>121</v>
      </c>
      <c r="AD290" t="n">
        <v>1</v>
      </c>
      <c r="AE290" t="n">
        <v>1</v>
      </c>
      <c r="AF290" t="n">
        <v>4</v>
      </c>
      <c r="AG290" t="n">
        <v>4</v>
      </c>
      <c r="AH290" t="n">
        <v>3</v>
      </c>
      <c r="AI290" t="n">
        <v>3</v>
      </c>
      <c r="AJ290" t="n">
        <v>1</v>
      </c>
      <c r="AK290" t="n">
        <v>1</v>
      </c>
      <c r="AL290" t="n">
        <v>2</v>
      </c>
      <c r="AM290" t="n">
        <v>2</v>
      </c>
      <c r="AN290" t="n">
        <v>0</v>
      </c>
      <c r="AO290" t="n">
        <v>0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HYPERLINK("http://catalog.hathitrust.org/Record/000241881","HathiTrust Record")</f>
        <v/>
      </c>
      <c r="AU29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V290">
        <f>HYPERLINK("http://www.worldcat.org/oclc/8667580","WorldCat Record")</f>
        <v/>
      </c>
      <c r="AW290" t="inlineStr">
        <is>
          <t>899608010:eng</t>
        </is>
      </c>
      <c r="AX290" t="inlineStr">
        <is>
          <t>8667580</t>
        </is>
      </c>
      <c r="AY290" t="inlineStr">
        <is>
          <t>991000976019702656</t>
        </is>
      </c>
      <c r="AZ290" t="inlineStr">
        <is>
          <t>991000976019702656</t>
        </is>
      </c>
      <c r="BA290" t="inlineStr">
        <is>
          <t>2271028490002656</t>
        </is>
      </c>
      <c r="BB290" t="inlineStr">
        <is>
          <t>BOOK</t>
        </is>
      </c>
      <c r="BD290" t="inlineStr">
        <is>
          <t>9780444803986</t>
        </is>
      </c>
      <c r="BE290" t="inlineStr">
        <is>
          <t>30001000210296</t>
        </is>
      </c>
      <c r="BF290" t="inlineStr">
        <is>
          <t>893740644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QW 570 I62 1972s</t>
        </is>
      </c>
      <c r="E291" t="inlineStr">
        <is>
          <t>0                      QW 0570000I  62          1972s</t>
        </is>
      </c>
      <c r="F291" t="inlineStr">
        <is>
          <t>Specific receptors of antibodies, antigens, and cells : Editors: D. Pressman [et al.]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International Convocation on Immunology (3rd : 1972 : Buffalo, N.Y.)</t>
        </is>
      </c>
      <c r="N291" t="inlineStr">
        <is>
          <t>Basel, New York : Karger, 1972.</t>
        </is>
      </c>
      <c r="O291" t="inlineStr">
        <is>
          <t>1972</t>
        </is>
      </c>
      <c r="Q291" t="inlineStr">
        <is>
          <t>eng</t>
        </is>
      </c>
      <c r="R291" t="inlineStr">
        <is>
          <t xml:space="preserve">xx </t>
        </is>
      </c>
      <c r="T291" t="inlineStr">
        <is>
          <t xml:space="preserve">QW </t>
        </is>
      </c>
      <c r="U291" t="n">
        <v>2</v>
      </c>
      <c r="V291" t="n">
        <v>2</v>
      </c>
      <c r="W291" t="inlineStr">
        <is>
          <t>1996-09-28</t>
        </is>
      </c>
      <c r="X291" t="inlineStr">
        <is>
          <t>1996-09-28</t>
        </is>
      </c>
      <c r="Y291" t="inlineStr">
        <is>
          <t>1988-03-03</t>
        </is>
      </c>
      <c r="Z291" t="inlineStr">
        <is>
          <t>1988-03-03</t>
        </is>
      </c>
      <c r="AA291" t="n">
        <v>15</v>
      </c>
      <c r="AB291" t="n">
        <v>11</v>
      </c>
      <c r="AC291" t="n">
        <v>11</v>
      </c>
      <c r="AD291" t="n">
        <v>1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V291">
        <f>HYPERLINK("http://www.worldcat.org/oclc/14420561","WorldCat Record")</f>
        <v/>
      </c>
      <c r="AW291" t="inlineStr">
        <is>
          <t>3771832593:eng</t>
        </is>
      </c>
      <c r="AX291" t="inlineStr">
        <is>
          <t>14420561</t>
        </is>
      </c>
      <c r="AY291" t="inlineStr">
        <is>
          <t>991000976089702656</t>
        </is>
      </c>
      <c r="AZ291" t="inlineStr">
        <is>
          <t>991000976089702656</t>
        </is>
      </c>
      <c r="BA291" t="inlineStr">
        <is>
          <t>2259864850002656</t>
        </is>
      </c>
      <c r="BB291" t="inlineStr">
        <is>
          <t>BOOK</t>
        </is>
      </c>
      <c r="BE291" t="inlineStr">
        <is>
          <t>30001000210312</t>
        </is>
      </c>
      <c r="BF291" t="inlineStr">
        <is>
          <t>893557451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QW 570 L263s 1962</t>
        </is>
      </c>
      <c r="E292" t="inlineStr">
        <is>
          <t>0                      QW 0570000L  263s        1962</t>
        </is>
      </c>
      <c r="F292" t="inlineStr">
        <is>
          <t>The specificity of serological reactions / by Karl Landsteiner.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Landsteiner, Karl, 1868-1943.</t>
        </is>
      </c>
      <c r="N292" t="inlineStr">
        <is>
          <t>New York : Dover Publications, c962.</t>
        </is>
      </c>
      <c r="O292" t="inlineStr">
        <is>
          <t>1962</t>
        </is>
      </c>
      <c r="P292" t="inlineStr">
        <is>
          <t>Rev. ed. With a chapter on molecular structure and intermolecular forces, by Linus Pauling, and with a bibliography of Dr. Landsteiner's works and a new pref., by Merrill W. Chase.</t>
        </is>
      </c>
      <c r="Q292" t="inlineStr">
        <is>
          <t>eng</t>
        </is>
      </c>
      <c r="R292" t="inlineStr">
        <is>
          <t>nyu</t>
        </is>
      </c>
      <c r="T292" t="inlineStr">
        <is>
          <t xml:space="preserve">QW </t>
        </is>
      </c>
      <c r="U292" t="n">
        <v>3</v>
      </c>
      <c r="V292" t="n">
        <v>3</v>
      </c>
      <c r="W292" t="inlineStr">
        <is>
          <t>1996-10-02</t>
        </is>
      </c>
      <c r="X292" t="inlineStr">
        <is>
          <t>1996-10-02</t>
        </is>
      </c>
      <c r="Y292" t="inlineStr">
        <is>
          <t>1988-02-09</t>
        </is>
      </c>
      <c r="Z292" t="inlineStr">
        <is>
          <t>1988-02-09</t>
        </is>
      </c>
      <c r="AA292" t="n">
        <v>358</v>
      </c>
      <c r="AB292" t="n">
        <v>306</v>
      </c>
      <c r="AC292" t="n">
        <v>510</v>
      </c>
      <c r="AD292" t="n">
        <v>2</v>
      </c>
      <c r="AE292" t="n">
        <v>2</v>
      </c>
      <c r="AF292" t="n">
        <v>14</v>
      </c>
      <c r="AG292" t="n">
        <v>17</v>
      </c>
      <c r="AH292" t="n">
        <v>4</v>
      </c>
      <c r="AI292" t="n">
        <v>5</v>
      </c>
      <c r="AJ292" t="n">
        <v>3</v>
      </c>
      <c r="AK292" t="n">
        <v>5</v>
      </c>
      <c r="AL292" t="n">
        <v>10</v>
      </c>
      <c r="AM292" t="n">
        <v>11</v>
      </c>
      <c r="AN292" t="n">
        <v>1</v>
      </c>
      <c r="AO292" t="n">
        <v>1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HYPERLINK("http://catalog.hathitrust.org/Record/001556562","HathiTrust Record")</f>
        <v/>
      </c>
      <c r="AU29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V292">
        <f>HYPERLINK("http://www.worldcat.org/oclc/562498","WorldCat Record")</f>
        <v/>
      </c>
      <c r="AW292" t="inlineStr">
        <is>
          <t>2225098:eng</t>
        </is>
      </c>
      <c r="AX292" t="inlineStr">
        <is>
          <t>562498</t>
        </is>
      </c>
      <c r="AY292" t="inlineStr">
        <is>
          <t>991000976139702656</t>
        </is>
      </c>
      <c r="AZ292" t="inlineStr">
        <is>
          <t>991000976139702656</t>
        </is>
      </c>
      <c r="BA292" t="inlineStr">
        <is>
          <t>2254775160002656</t>
        </is>
      </c>
      <c r="BB292" t="inlineStr">
        <is>
          <t>BOOK</t>
        </is>
      </c>
      <c r="BE292" t="inlineStr">
        <is>
          <t>30001000210346</t>
        </is>
      </c>
      <c r="BF292" t="inlineStr">
        <is>
          <t>893727145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QW 570 N897a 1971</t>
        </is>
      </c>
      <c r="E293" t="inlineStr">
        <is>
          <t>0                      QW 0570000N  897a        1971</t>
        </is>
      </c>
      <c r="F293" t="inlineStr">
        <is>
          <t>Antigens, lymphoid cells, and the immune response / G. J. V. Nossal and G. L. Ada.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Nossal, G. J. V. (Gustav Joseph Victor), 1931-</t>
        </is>
      </c>
      <c r="N293" t="inlineStr">
        <is>
          <t>New York : Academic Press, 1971.</t>
        </is>
      </c>
      <c r="O293" t="inlineStr">
        <is>
          <t>1971</t>
        </is>
      </c>
      <c r="Q293" t="inlineStr">
        <is>
          <t>eng</t>
        </is>
      </c>
      <c r="R293" t="inlineStr">
        <is>
          <t>nyu</t>
        </is>
      </c>
      <c r="S293" t="inlineStr">
        <is>
          <t>Immunology: an international series of monographs and treatises</t>
        </is>
      </c>
      <c r="T293" t="inlineStr">
        <is>
          <t xml:space="preserve">QW </t>
        </is>
      </c>
      <c r="U293" t="n">
        <v>3</v>
      </c>
      <c r="V293" t="n">
        <v>3</v>
      </c>
      <c r="W293" t="inlineStr">
        <is>
          <t>1995-11-29</t>
        </is>
      </c>
      <c r="X293" t="inlineStr">
        <is>
          <t>1995-11-29</t>
        </is>
      </c>
      <c r="Y293" t="inlineStr">
        <is>
          <t>1988-03-03</t>
        </is>
      </c>
      <c r="Z293" t="inlineStr">
        <is>
          <t>1988-03-03</t>
        </is>
      </c>
      <c r="AA293" t="n">
        <v>403</v>
      </c>
      <c r="AB293" t="n">
        <v>282</v>
      </c>
      <c r="AC293" t="n">
        <v>323</v>
      </c>
      <c r="AD293" t="n">
        <v>2</v>
      </c>
      <c r="AE293" t="n">
        <v>2</v>
      </c>
      <c r="AF293" t="n">
        <v>11</v>
      </c>
      <c r="AG293" t="n">
        <v>14</v>
      </c>
      <c r="AH293" t="n">
        <v>4</v>
      </c>
      <c r="AI293" t="n">
        <v>6</v>
      </c>
      <c r="AJ293" t="n">
        <v>4</v>
      </c>
      <c r="AK293" t="n">
        <v>6</v>
      </c>
      <c r="AL293" t="n">
        <v>6</v>
      </c>
      <c r="AM293" t="n">
        <v>6</v>
      </c>
      <c r="AN293" t="n">
        <v>1</v>
      </c>
      <c r="AO293" t="n">
        <v>1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HYPERLINK("http://catalog.hathitrust.org/Record/001556636","HathiTrust Record")</f>
        <v/>
      </c>
      <c r="AU29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V293">
        <f>HYPERLINK("http://www.worldcat.org/oclc/139245","WorldCat Record")</f>
        <v/>
      </c>
      <c r="AW293" t="inlineStr">
        <is>
          <t>1297595:eng</t>
        </is>
      </c>
      <c r="AX293" t="inlineStr">
        <is>
          <t>139245</t>
        </is>
      </c>
      <c r="AY293" t="inlineStr">
        <is>
          <t>991000976299702656</t>
        </is>
      </c>
      <c r="AZ293" t="inlineStr">
        <is>
          <t>991000976299702656</t>
        </is>
      </c>
      <c r="BA293" t="inlineStr">
        <is>
          <t>2260967230002656</t>
        </is>
      </c>
      <c r="BB293" t="inlineStr">
        <is>
          <t>BOOK</t>
        </is>
      </c>
      <c r="BD293" t="inlineStr">
        <is>
          <t>9780125219501</t>
        </is>
      </c>
      <c r="BE293" t="inlineStr">
        <is>
          <t>30001000210387</t>
        </is>
      </c>
      <c r="BF293" t="inlineStr">
        <is>
          <t>893551999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QW 570 P478u 1991</t>
        </is>
      </c>
      <c r="E294" t="inlineStr">
        <is>
          <t>0                      QW 0570000P  478u        1991</t>
        </is>
      </c>
      <c r="F294" t="inlineStr">
        <is>
          <t>The use and interpretation of tests in clinical immunology / James B. Peter.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Peter, James B.</t>
        </is>
      </c>
      <c r="N294" t="inlineStr">
        <is>
          <t>Santa Monica, CA : Specialty Laboratoris, c1991.</t>
        </is>
      </c>
      <c r="O294" t="inlineStr">
        <is>
          <t>1991</t>
        </is>
      </c>
      <c r="P294" t="inlineStr">
        <is>
          <t>7th ed.</t>
        </is>
      </c>
      <c r="Q294" t="inlineStr">
        <is>
          <t>eng</t>
        </is>
      </c>
      <c r="R294" t="inlineStr">
        <is>
          <t>cau</t>
        </is>
      </c>
      <c r="T294" t="inlineStr">
        <is>
          <t xml:space="preserve">QW </t>
        </is>
      </c>
      <c r="U294" t="n">
        <v>1</v>
      </c>
      <c r="V294" t="n">
        <v>1</v>
      </c>
      <c r="W294" t="inlineStr">
        <is>
          <t>1992-01-21</t>
        </is>
      </c>
      <c r="X294" t="inlineStr">
        <is>
          <t>1992-01-21</t>
        </is>
      </c>
      <c r="Y294" t="inlineStr">
        <is>
          <t>1992-01-16</t>
        </is>
      </c>
      <c r="Z294" t="inlineStr">
        <is>
          <t>1992-01-16</t>
        </is>
      </c>
      <c r="AA294" t="n">
        <v>113</v>
      </c>
      <c r="AB294" t="n">
        <v>113</v>
      </c>
      <c r="AC294" t="n">
        <v>181</v>
      </c>
      <c r="AD294" t="n">
        <v>1</v>
      </c>
      <c r="AE294" t="n">
        <v>1</v>
      </c>
      <c r="AF294" t="n">
        <v>2</v>
      </c>
      <c r="AG294" t="n">
        <v>2</v>
      </c>
      <c r="AH294" t="n">
        <v>1</v>
      </c>
      <c r="AI294" t="n">
        <v>1</v>
      </c>
      <c r="AJ294" t="n">
        <v>0</v>
      </c>
      <c r="AK294" t="n">
        <v>0</v>
      </c>
      <c r="AL294" t="n">
        <v>1</v>
      </c>
      <c r="AM294" t="n">
        <v>1</v>
      </c>
      <c r="AN294" t="n">
        <v>0</v>
      </c>
      <c r="AO294" t="n">
        <v>0</v>
      </c>
      <c r="AP294" t="n">
        <v>0</v>
      </c>
      <c r="AQ294" t="n">
        <v>0</v>
      </c>
      <c r="AR294" t="inlineStr">
        <is>
          <t>No</t>
        </is>
      </c>
      <c r="AS294" t="inlineStr">
        <is>
          <t>No</t>
        </is>
      </c>
      <c r="AU29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V294">
        <f>HYPERLINK("http://www.worldcat.org/oclc/23442698","WorldCat Record")</f>
        <v/>
      </c>
      <c r="AW294" t="inlineStr">
        <is>
          <t>6934731:eng</t>
        </is>
      </c>
      <c r="AX294" t="inlineStr">
        <is>
          <t>23442698</t>
        </is>
      </c>
      <c r="AY294" t="inlineStr">
        <is>
          <t>991001029349702656</t>
        </is>
      </c>
      <c r="AZ294" t="inlineStr">
        <is>
          <t>991001029349702656</t>
        </is>
      </c>
      <c r="BA294" t="inlineStr">
        <is>
          <t>2258064790002656</t>
        </is>
      </c>
      <c r="BB294" t="inlineStr">
        <is>
          <t>BOOK</t>
        </is>
      </c>
      <c r="BE294" t="inlineStr">
        <is>
          <t>30001002243428</t>
        </is>
      </c>
      <c r="BF294" t="inlineStr">
        <is>
          <t>893363674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QW 570 T185 1990</t>
        </is>
      </c>
      <c r="E295" t="inlineStr">
        <is>
          <t>0                      QW 0570000T  185         1990</t>
        </is>
      </c>
      <c r="F295" t="inlineStr">
        <is>
          <t>Targeted therapeutic systems / edited by Praveen Tyle, Bhanu P. Ram.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N295" t="inlineStr">
        <is>
          <t>New York : Dekker, c1990.</t>
        </is>
      </c>
      <c r="O295" t="inlineStr">
        <is>
          <t>1990</t>
        </is>
      </c>
      <c r="Q295" t="inlineStr">
        <is>
          <t>eng</t>
        </is>
      </c>
      <c r="R295" t="inlineStr">
        <is>
          <t>xxu</t>
        </is>
      </c>
      <c r="S295" t="inlineStr">
        <is>
          <t>Targeted diagnosis and therapy</t>
        </is>
      </c>
      <c r="T295" t="inlineStr">
        <is>
          <t xml:space="preserve">QW </t>
        </is>
      </c>
      <c r="U295" t="n">
        <v>19</v>
      </c>
      <c r="V295" t="n">
        <v>19</v>
      </c>
      <c r="W295" t="inlineStr">
        <is>
          <t>2000-01-17</t>
        </is>
      </c>
      <c r="X295" t="inlineStr">
        <is>
          <t>2000-01-17</t>
        </is>
      </c>
      <c r="Y295" t="inlineStr">
        <is>
          <t>1990-01-16</t>
        </is>
      </c>
      <c r="Z295" t="inlineStr">
        <is>
          <t>1990-01-16</t>
        </is>
      </c>
      <c r="AA295" t="n">
        <v>101</v>
      </c>
      <c r="AB295" t="n">
        <v>72</v>
      </c>
      <c r="AC295" t="n">
        <v>72</v>
      </c>
      <c r="AD295" t="n">
        <v>1</v>
      </c>
      <c r="AE295" t="n">
        <v>1</v>
      </c>
      <c r="AF295" t="n">
        <v>1</v>
      </c>
      <c r="AG295" t="n">
        <v>1</v>
      </c>
      <c r="AH295" t="n">
        <v>0</v>
      </c>
      <c r="AI295" t="n">
        <v>0</v>
      </c>
      <c r="AJ295" t="n">
        <v>1</v>
      </c>
      <c r="AK295" t="n">
        <v>1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U29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V295">
        <f>HYPERLINK("http://www.worldcat.org/oclc/20265427","WorldCat Record")</f>
        <v/>
      </c>
      <c r="AW295" t="inlineStr">
        <is>
          <t>365244618:eng</t>
        </is>
      </c>
      <c r="AX295" t="inlineStr">
        <is>
          <t>20265427</t>
        </is>
      </c>
      <c r="AY295" t="inlineStr">
        <is>
          <t>991001356559702656</t>
        </is>
      </c>
      <c r="AZ295" t="inlineStr">
        <is>
          <t>991001356559702656</t>
        </is>
      </c>
      <c r="BA295" t="inlineStr">
        <is>
          <t>2265124410002656</t>
        </is>
      </c>
      <c r="BB295" t="inlineStr">
        <is>
          <t>BOOK</t>
        </is>
      </c>
      <c r="BD295" t="inlineStr">
        <is>
          <t>9780824781811</t>
        </is>
      </c>
      <c r="BE295" t="inlineStr">
        <is>
          <t>30001001796194</t>
        </is>
      </c>
      <c r="BF295" t="inlineStr">
        <is>
          <t>893364025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QW 570 Z82i 1968</t>
        </is>
      </c>
      <c r="E296" t="inlineStr">
        <is>
          <t>0                      QW 0570000Z  82i         1968</t>
        </is>
      </c>
      <c r="F296" t="inlineStr">
        <is>
          <t>Immunohematology / by Chester M. Zmijewski ; with the assistance of June L. Fletcher and Ronald L. St. Pierre.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Zmijewski, Chester M.</t>
        </is>
      </c>
      <c r="N296" t="inlineStr">
        <is>
          <t>New York : Appleton-Century-Crofts, c1968.</t>
        </is>
      </c>
      <c r="O296" t="inlineStr">
        <is>
          <t>1968</t>
        </is>
      </c>
      <c r="Q296" t="inlineStr">
        <is>
          <t>eng</t>
        </is>
      </c>
      <c r="R296" t="inlineStr">
        <is>
          <t>nyu</t>
        </is>
      </c>
      <c r="T296" t="inlineStr">
        <is>
          <t xml:space="preserve">QW </t>
        </is>
      </c>
      <c r="U296" t="n">
        <v>5</v>
      </c>
      <c r="V296" t="n">
        <v>5</v>
      </c>
      <c r="W296" t="inlineStr">
        <is>
          <t>1991-01-09</t>
        </is>
      </c>
      <c r="X296" t="inlineStr">
        <is>
          <t>1991-01-09</t>
        </is>
      </c>
      <c r="Y296" t="inlineStr">
        <is>
          <t>1988-02-09</t>
        </is>
      </c>
      <c r="Z296" t="inlineStr">
        <is>
          <t>1988-02-09</t>
        </is>
      </c>
      <c r="AA296" t="n">
        <v>124</v>
      </c>
      <c r="AB296" t="n">
        <v>93</v>
      </c>
      <c r="AC296" t="n">
        <v>270</v>
      </c>
      <c r="AD296" t="n">
        <v>1</v>
      </c>
      <c r="AE296" t="n">
        <v>3</v>
      </c>
      <c r="AF296" t="n">
        <v>4</v>
      </c>
      <c r="AG296" t="n">
        <v>8</v>
      </c>
      <c r="AH296" t="n">
        <v>1</v>
      </c>
      <c r="AI296" t="n">
        <v>2</v>
      </c>
      <c r="AJ296" t="n">
        <v>1</v>
      </c>
      <c r="AK296" t="n">
        <v>1</v>
      </c>
      <c r="AL296" t="n">
        <v>3</v>
      </c>
      <c r="AM296" t="n">
        <v>4</v>
      </c>
      <c r="AN296" t="n">
        <v>0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HYPERLINK("http://catalog.hathitrust.org/Record/001553709","HathiTrust Record")</f>
        <v/>
      </c>
      <c r="AU29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V296">
        <f>HYPERLINK("http://www.worldcat.org/oclc/443322","WorldCat Record")</f>
        <v/>
      </c>
      <c r="AW296" t="inlineStr">
        <is>
          <t>1383843:eng</t>
        </is>
      </c>
      <c r="AX296" t="inlineStr">
        <is>
          <t>443322</t>
        </is>
      </c>
      <c r="AY296" t="inlineStr">
        <is>
          <t>991000976359702656</t>
        </is>
      </c>
      <c r="AZ296" t="inlineStr">
        <is>
          <t>991000976359702656</t>
        </is>
      </c>
      <c r="BA296" t="inlineStr">
        <is>
          <t>2264342060002656</t>
        </is>
      </c>
      <c r="BB296" t="inlineStr">
        <is>
          <t>BOOK</t>
        </is>
      </c>
      <c r="BE296" t="inlineStr">
        <is>
          <t>30001000210403</t>
        </is>
      </c>
      <c r="BF296" t="inlineStr">
        <is>
          <t>893557452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QW 573 C421m 1959</t>
        </is>
      </c>
      <c r="E297" t="inlineStr">
        <is>
          <t>0                      QW 0573000C  421m        1959</t>
        </is>
      </c>
      <c r="F297" t="inlineStr">
        <is>
          <t>Mechanisms of antibody formation : proceedings of a symposium held in Prague, May 27-31,1959 / [Editors: M. Holub and L. Jarošková.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Biologický ústav (Československá akademie věd)</t>
        </is>
      </c>
      <c r="N297" t="inlineStr">
        <is>
          <t>New York : Academic Press ; Prague, Publishing House of the Czechoslovak Academy of Sciences, 1960.</t>
        </is>
      </c>
      <c r="O297" t="inlineStr">
        <is>
          <t>1960</t>
        </is>
      </c>
      <c r="Q297" t="inlineStr">
        <is>
          <t>eng</t>
        </is>
      </c>
      <c r="R297" t="inlineStr">
        <is>
          <t>nyu</t>
        </is>
      </c>
      <c r="T297" t="inlineStr">
        <is>
          <t xml:space="preserve">QW </t>
        </is>
      </c>
      <c r="U297" t="n">
        <v>4</v>
      </c>
      <c r="V297" t="n">
        <v>4</v>
      </c>
      <c r="W297" t="inlineStr">
        <is>
          <t>1996-09-28</t>
        </is>
      </c>
      <c r="X297" t="inlineStr">
        <is>
          <t>1996-09-28</t>
        </is>
      </c>
      <c r="Y297" t="inlineStr">
        <is>
          <t>1988-03-03</t>
        </is>
      </c>
      <c r="Z297" t="inlineStr">
        <is>
          <t>1988-03-03</t>
        </is>
      </c>
      <c r="AA297" t="n">
        <v>102</v>
      </c>
      <c r="AB297" t="n">
        <v>83</v>
      </c>
      <c r="AC297" t="n">
        <v>204</v>
      </c>
      <c r="AD297" t="n">
        <v>1</v>
      </c>
      <c r="AE297" t="n">
        <v>2</v>
      </c>
      <c r="AF297" t="n">
        <v>1</v>
      </c>
      <c r="AG297" t="n">
        <v>7</v>
      </c>
      <c r="AH297" t="n">
        <v>0</v>
      </c>
      <c r="AI297" t="n">
        <v>0</v>
      </c>
      <c r="AJ297" t="n">
        <v>1</v>
      </c>
      <c r="AK297" t="n">
        <v>2</v>
      </c>
      <c r="AL297" t="n">
        <v>0</v>
      </c>
      <c r="AM297" t="n">
        <v>5</v>
      </c>
      <c r="AN297" t="n">
        <v>0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HYPERLINK("http://catalog.hathitrust.org/Record/001556610","HathiTrust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V297">
        <f>HYPERLINK("http://www.worldcat.org/oclc/4871980","WorldCat Record")</f>
        <v/>
      </c>
      <c r="AW297" t="inlineStr">
        <is>
          <t>8072655:eng</t>
        </is>
      </c>
      <c r="AX297" t="inlineStr">
        <is>
          <t>4871980</t>
        </is>
      </c>
      <c r="AY297" t="inlineStr">
        <is>
          <t>991000976399702656</t>
        </is>
      </c>
      <c r="AZ297" t="inlineStr">
        <is>
          <t>991000976399702656</t>
        </is>
      </c>
      <c r="BA297" t="inlineStr">
        <is>
          <t>2264238890002656</t>
        </is>
      </c>
      <c r="BB297" t="inlineStr">
        <is>
          <t>BOOK</t>
        </is>
      </c>
      <c r="BE297" t="inlineStr">
        <is>
          <t>30001000210429</t>
        </is>
      </c>
      <c r="BF297" t="inlineStr">
        <is>
          <t>893740645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QW 573 S9595 1997</t>
        </is>
      </c>
      <c r="E298" t="inlineStr">
        <is>
          <t>0                      QW 0573000S  9595        1997</t>
        </is>
      </c>
      <c r="F298" t="inlineStr">
        <is>
          <t>Superantigens : molecular biology, immunology, and relevance to human disease / edited by Donald Y.M. Leung, Brigitte T. Huber, Patrick M. Schlievert.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New York : M. Dekker, c1997.</t>
        </is>
      </c>
      <c r="O298" t="inlineStr">
        <is>
          <t>1997</t>
        </is>
      </c>
      <c r="Q298" t="inlineStr">
        <is>
          <t>eng</t>
        </is>
      </c>
      <c r="R298" t="inlineStr">
        <is>
          <t>nyu</t>
        </is>
      </c>
      <c r="T298" t="inlineStr">
        <is>
          <t xml:space="preserve">QW </t>
        </is>
      </c>
      <c r="U298" t="n">
        <v>1</v>
      </c>
      <c r="V298" t="n">
        <v>1</v>
      </c>
      <c r="W298" t="inlineStr">
        <is>
          <t>1998-02-23</t>
        </is>
      </c>
      <c r="X298" t="inlineStr">
        <is>
          <t>1998-02-23</t>
        </is>
      </c>
      <c r="Y298" t="inlineStr">
        <is>
          <t>1998-02-23</t>
        </is>
      </c>
      <c r="Z298" t="inlineStr">
        <is>
          <t>1998-02-23</t>
        </is>
      </c>
      <c r="AA298" t="n">
        <v>127</v>
      </c>
      <c r="AB298" t="n">
        <v>103</v>
      </c>
      <c r="AC298" t="n">
        <v>133</v>
      </c>
      <c r="AD298" t="n">
        <v>1</v>
      </c>
      <c r="AE298" t="n">
        <v>1</v>
      </c>
      <c r="AF298" t="n">
        <v>3</v>
      </c>
      <c r="AG298" t="n">
        <v>3</v>
      </c>
      <c r="AH298" t="n">
        <v>0</v>
      </c>
      <c r="AI298" t="n">
        <v>0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V298">
        <f>HYPERLINK("http://www.worldcat.org/oclc/36127226","WorldCat Record")</f>
        <v/>
      </c>
      <c r="AW298" t="inlineStr">
        <is>
          <t>800115475:eng</t>
        </is>
      </c>
      <c r="AX298" t="inlineStr">
        <is>
          <t>36127226</t>
        </is>
      </c>
      <c r="AY298" t="inlineStr">
        <is>
          <t>991001262959702656</t>
        </is>
      </c>
      <c r="AZ298" t="inlineStr">
        <is>
          <t>991001262959702656</t>
        </is>
      </c>
      <c r="BA298" t="inlineStr">
        <is>
          <t>2266634420002656</t>
        </is>
      </c>
      <c r="BB298" t="inlineStr">
        <is>
          <t>BOOK</t>
        </is>
      </c>
      <c r="BD298" t="inlineStr">
        <is>
          <t>9780824798130</t>
        </is>
      </c>
      <c r="BE298" t="inlineStr">
        <is>
          <t>30001003691674</t>
        </is>
      </c>
      <c r="BF298" t="inlineStr">
        <is>
          <t>893638160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QW 575 A629 1988</t>
        </is>
      </c>
      <c r="E299" t="inlineStr">
        <is>
          <t>0                      QW 0575000A  629         1988</t>
        </is>
      </c>
      <c r="F299" t="inlineStr">
        <is>
          <t>Antibody-mediated delivery systems / edited by John D. Rodwell.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New York : M. Dekker, c1988.</t>
        </is>
      </c>
      <c r="O299" t="inlineStr">
        <is>
          <t>1988</t>
        </is>
      </c>
      <c r="Q299" t="inlineStr">
        <is>
          <t>eng</t>
        </is>
      </c>
      <c r="R299" t="inlineStr">
        <is>
          <t>nyu</t>
        </is>
      </c>
      <c r="S299" t="inlineStr">
        <is>
          <t>Targeted diagnosis and therapy ; 1</t>
        </is>
      </c>
      <c r="T299" t="inlineStr">
        <is>
          <t xml:space="preserve">QW </t>
        </is>
      </c>
      <c r="U299" t="n">
        <v>2</v>
      </c>
      <c r="V299" t="n">
        <v>2</v>
      </c>
      <c r="W299" t="inlineStr">
        <is>
          <t>2000-01-17</t>
        </is>
      </c>
      <c r="X299" t="inlineStr">
        <is>
          <t>2000-01-17</t>
        </is>
      </c>
      <c r="Y299" t="inlineStr">
        <is>
          <t>1989-01-20</t>
        </is>
      </c>
      <c r="Z299" t="inlineStr">
        <is>
          <t>1989-01-20</t>
        </is>
      </c>
      <c r="AA299" t="n">
        <v>109</v>
      </c>
      <c r="AB299" t="n">
        <v>80</v>
      </c>
      <c r="AC299" t="n">
        <v>82</v>
      </c>
      <c r="AD299" t="n">
        <v>1</v>
      </c>
      <c r="AE299" t="n">
        <v>1</v>
      </c>
      <c r="AF299" t="n">
        <v>1</v>
      </c>
      <c r="AG299" t="n">
        <v>1</v>
      </c>
      <c r="AH299" t="n">
        <v>0</v>
      </c>
      <c r="AI299" t="n">
        <v>0</v>
      </c>
      <c r="AJ299" t="n">
        <v>1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HYPERLINK("http://catalog.hathitrust.org/Record/000925349","HathiTrust Record")</f>
        <v/>
      </c>
      <c r="AU29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V299">
        <f>HYPERLINK("http://www.worldcat.org/oclc/17549105","WorldCat Record")</f>
        <v/>
      </c>
      <c r="AW299" t="inlineStr">
        <is>
          <t>16183447:eng</t>
        </is>
      </c>
      <c r="AX299" t="inlineStr">
        <is>
          <t>17549105</t>
        </is>
      </c>
      <c r="AY299" t="inlineStr">
        <is>
          <t>991001111209702656</t>
        </is>
      </c>
      <c r="AZ299" t="inlineStr">
        <is>
          <t>991001111209702656</t>
        </is>
      </c>
      <c r="BA299" t="inlineStr">
        <is>
          <t>2270745760002656</t>
        </is>
      </c>
      <c r="BB299" t="inlineStr">
        <is>
          <t>BOOK</t>
        </is>
      </c>
      <c r="BD299" t="inlineStr">
        <is>
          <t>9780824779603</t>
        </is>
      </c>
      <c r="BE299" t="inlineStr">
        <is>
          <t>30001001612128</t>
        </is>
      </c>
      <c r="BF299" t="inlineStr">
        <is>
          <t>893638040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QW 575 G585m 1986</t>
        </is>
      </c>
      <c r="E300" t="inlineStr">
        <is>
          <t>0                      QW 0575000G  585m        1986</t>
        </is>
      </c>
      <c r="F300" t="inlineStr">
        <is>
          <t>Monoclonal antibodies : principles and practice : production and application of monoclonal antibodies in cell biology, biochemistry, and immunology / James W. Goding.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1</t>
        </is>
      </c>
      <c r="M300" t="inlineStr">
        <is>
          <t>Goding, James W.</t>
        </is>
      </c>
      <c r="N300" t="inlineStr">
        <is>
          <t>London ; New York : Academic Press, c1986.</t>
        </is>
      </c>
      <c r="O300" t="inlineStr">
        <is>
          <t>1986</t>
        </is>
      </c>
      <c r="P300" t="inlineStr">
        <is>
          <t>2nd ed.</t>
        </is>
      </c>
      <c r="Q300" t="inlineStr">
        <is>
          <t>eng</t>
        </is>
      </c>
      <c r="R300" t="inlineStr">
        <is>
          <t>enk</t>
        </is>
      </c>
      <c r="T300" t="inlineStr">
        <is>
          <t xml:space="preserve">QW </t>
        </is>
      </c>
      <c r="U300" t="n">
        <v>18</v>
      </c>
      <c r="V300" t="n">
        <v>18</v>
      </c>
      <c r="W300" t="inlineStr">
        <is>
          <t>1998-10-12</t>
        </is>
      </c>
      <c r="X300" t="inlineStr">
        <is>
          <t>1998-10-12</t>
        </is>
      </c>
      <c r="Y300" t="inlineStr">
        <is>
          <t>1988-02-09</t>
        </is>
      </c>
      <c r="Z300" t="inlineStr">
        <is>
          <t>1988-02-09</t>
        </is>
      </c>
      <c r="AA300" t="n">
        <v>403</v>
      </c>
      <c r="AB300" t="n">
        <v>263</v>
      </c>
      <c r="AC300" t="n">
        <v>1152</v>
      </c>
      <c r="AD300" t="n">
        <v>1</v>
      </c>
      <c r="AE300" t="n">
        <v>14</v>
      </c>
      <c r="AF300" t="n">
        <v>5</v>
      </c>
      <c r="AG300" t="n">
        <v>39</v>
      </c>
      <c r="AH300" t="n">
        <v>1</v>
      </c>
      <c r="AI300" t="n">
        <v>11</v>
      </c>
      <c r="AJ300" t="n">
        <v>3</v>
      </c>
      <c r="AK300" t="n">
        <v>9</v>
      </c>
      <c r="AL300" t="n">
        <v>2</v>
      </c>
      <c r="AM300" t="n">
        <v>14</v>
      </c>
      <c r="AN300" t="n">
        <v>0</v>
      </c>
      <c r="AO300" t="n">
        <v>12</v>
      </c>
      <c r="AP300" t="n">
        <v>0</v>
      </c>
      <c r="AQ300" t="n">
        <v>1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V300">
        <f>HYPERLINK("http://www.worldcat.org/oclc/15795770","WorldCat Record")</f>
        <v/>
      </c>
      <c r="AW300" t="inlineStr">
        <is>
          <t>983346:eng</t>
        </is>
      </c>
      <c r="AX300" t="inlineStr">
        <is>
          <t>15795770</t>
        </is>
      </c>
      <c r="AY300" t="inlineStr">
        <is>
          <t>991001267189702656</t>
        </is>
      </c>
      <c r="AZ300" t="inlineStr">
        <is>
          <t>991001267189702656</t>
        </is>
      </c>
      <c r="BA300" t="inlineStr">
        <is>
          <t>2264247470002656</t>
        </is>
      </c>
      <c r="BB300" t="inlineStr">
        <is>
          <t>BOOK</t>
        </is>
      </c>
      <c r="BD300" t="inlineStr">
        <is>
          <t>9780122870217</t>
        </is>
      </c>
      <c r="BE300" t="inlineStr">
        <is>
          <t>30001000353724</t>
        </is>
      </c>
      <c r="BF300" t="inlineStr">
        <is>
          <t>893638164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QW 575 Z86m 1987</t>
        </is>
      </c>
      <c r="E301" t="inlineStr">
        <is>
          <t>0                      QW 0575000Z  86m         1987</t>
        </is>
      </c>
      <c r="F301" t="inlineStr">
        <is>
          <t>Monoclonal antibodies : a manual of techniques / author, Heddy Zola.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Zola, Heddy.</t>
        </is>
      </c>
      <c r="N301" t="inlineStr">
        <is>
          <t>Boca Raton, Fl. : CRC Press, c1987.</t>
        </is>
      </c>
      <c r="O301" t="inlineStr">
        <is>
          <t>1987</t>
        </is>
      </c>
      <c r="Q301" t="inlineStr">
        <is>
          <t>eng</t>
        </is>
      </c>
      <c r="R301" t="inlineStr">
        <is>
          <t>flu</t>
        </is>
      </c>
      <c r="T301" t="inlineStr">
        <is>
          <t xml:space="preserve">QW </t>
        </is>
      </c>
      <c r="U301" t="n">
        <v>1</v>
      </c>
      <c r="V301" t="n">
        <v>1</v>
      </c>
      <c r="W301" t="inlineStr">
        <is>
          <t>1997-03-16</t>
        </is>
      </c>
      <c r="X301" t="inlineStr">
        <is>
          <t>1997-03-16</t>
        </is>
      </c>
      <c r="Y301" t="inlineStr">
        <is>
          <t>1996-07-01</t>
        </is>
      </c>
      <c r="Z301" t="inlineStr">
        <is>
          <t>1996-07-01</t>
        </is>
      </c>
      <c r="AA301" t="n">
        <v>298</v>
      </c>
      <c r="AB301" t="n">
        <v>223</v>
      </c>
      <c r="AC301" t="n">
        <v>240</v>
      </c>
      <c r="AD301" t="n">
        <v>1</v>
      </c>
      <c r="AE301" t="n">
        <v>1</v>
      </c>
      <c r="AF301" t="n">
        <v>7</v>
      </c>
      <c r="AG301" t="n">
        <v>7</v>
      </c>
      <c r="AH301" t="n">
        <v>2</v>
      </c>
      <c r="AI301" t="n">
        <v>2</v>
      </c>
      <c r="AJ301" t="n">
        <v>4</v>
      </c>
      <c r="AK301" t="n">
        <v>4</v>
      </c>
      <c r="AL301" t="n">
        <v>4</v>
      </c>
      <c r="AM301" t="n">
        <v>4</v>
      </c>
      <c r="AN301" t="n">
        <v>0</v>
      </c>
      <c r="AO301" t="n">
        <v>0</v>
      </c>
      <c r="AP301" t="n">
        <v>0</v>
      </c>
      <c r="AQ301" t="n">
        <v>0</v>
      </c>
      <c r="AR301" t="inlineStr">
        <is>
          <t>No</t>
        </is>
      </c>
      <c r="AS301" t="inlineStr">
        <is>
          <t>No</t>
        </is>
      </c>
      <c r="AU30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V301">
        <f>HYPERLINK("http://www.worldcat.org/oclc/13947311","WorldCat Record")</f>
        <v/>
      </c>
      <c r="AW301" t="inlineStr">
        <is>
          <t>481034816:eng</t>
        </is>
      </c>
      <c r="AX301" t="inlineStr">
        <is>
          <t>13947311</t>
        </is>
      </c>
      <c r="AY301" t="inlineStr">
        <is>
          <t>991000833709702656</t>
        </is>
      </c>
      <c r="AZ301" t="inlineStr">
        <is>
          <t>991000833709702656</t>
        </is>
      </c>
      <c r="BA301" t="inlineStr">
        <is>
          <t>2255713360002656</t>
        </is>
      </c>
      <c r="BB301" t="inlineStr">
        <is>
          <t>BOOK</t>
        </is>
      </c>
      <c r="BD301" t="inlineStr">
        <is>
          <t>9780849364761</t>
        </is>
      </c>
      <c r="BE301" t="inlineStr">
        <is>
          <t>30001003440734</t>
        </is>
      </c>
      <c r="BF301" t="inlineStr">
        <is>
          <t>893560688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QW 575.5.A6 K52a 1998</t>
        </is>
      </c>
      <c r="E302" t="inlineStr">
        <is>
          <t>0                      QW 0575500A  6                  K  52a         1998</t>
        </is>
      </c>
      <c r="F302" t="inlineStr">
        <is>
          <t>Applications and engineering of monoclonal antibodies / David J. King.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King, David J.</t>
        </is>
      </c>
      <c r="N302" t="inlineStr">
        <is>
          <t>London ; Philadelphia : Taylor &amp; Francis, c1998.</t>
        </is>
      </c>
      <c r="O302" t="inlineStr">
        <is>
          <t>1998</t>
        </is>
      </c>
      <c r="Q302" t="inlineStr">
        <is>
          <t>eng</t>
        </is>
      </c>
      <c r="R302" t="inlineStr">
        <is>
          <t>enk</t>
        </is>
      </c>
      <c r="T302" t="inlineStr">
        <is>
          <t xml:space="preserve">QW </t>
        </is>
      </c>
      <c r="U302" t="n">
        <v>6</v>
      </c>
      <c r="V302" t="n">
        <v>6</v>
      </c>
      <c r="W302" t="inlineStr">
        <is>
          <t>2002-07-08</t>
        </is>
      </c>
      <c r="X302" t="inlineStr">
        <is>
          <t>2002-07-08</t>
        </is>
      </c>
      <c r="Y302" t="inlineStr">
        <is>
          <t>1999-07-09</t>
        </is>
      </c>
      <c r="Z302" t="inlineStr">
        <is>
          <t>1999-07-09</t>
        </is>
      </c>
      <c r="AA302" t="n">
        <v>131</v>
      </c>
      <c r="AB302" t="n">
        <v>92</v>
      </c>
      <c r="AC302" t="n">
        <v>169</v>
      </c>
      <c r="AD302" t="n">
        <v>1</v>
      </c>
      <c r="AE302" t="n">
        <v>1</v>
      </c>
      <c r="AF302" t="n">
        <v>1</v>
      </c>
      <c r="AG302" t="n">
        <v>2</v>
      </c>
      <c r="AH302" t="n">
        <v>0</v>
      </c>
      <c r="AI302" t="n">
        <v>0</v>
      </c>
      <c r="AJ302" t="n">
        <v>1</v>
      </c>
      <c r="AK302" t="n">
        <v>2</v>
      </c>
      <c r="AL302" t="n">
        <v>0</v>
      </c>
      <c r="AM302" t="n">
        <v>1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V302">
        <f>HYPERLINK("http://www.worldcat.org/oclc/40499429","WorldCat Record")</f>
        <v/>
      </c>
      <c r="AW302" t="inlineStr">
        <is>
          <t>896082:eng</t>
        </is>
      </c>
      <c r="AX302" t="inlineStr">
        <is>
          <t>40499429</t>
        </is>
      </c>
      <c r="AY302" t="inlineStr">
        <is>
          <t>991000795029702656</t>
        </is>
      </c>
      <c r="AZ302" t="inlineStr">
        <is>
          <t>991000795029702656</t>
        </is>
      </c>
      <c r="BA302" t="inlineStr">
        <is>
          <t>2264765040002656</t>
        </is>
      </c>
      <c r="BB302" t="inlineStr">
        <is>
          <t>BOOK</t>
        </is>
      </c>
      <c r="BD302" t="inlineStr">
        <is>
          <t>9780748404223</t>
        </is>
      </c>
      <c r="BE302" t="inlineStr">
        <is>
          <t>30001004077915</t>
        </is>
      </c>
      <c r="BF302" t="inlineStr">
        <is>
          <t>893450382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QW 601 S927 1981</t>
        </is>
      </c>
      <c r="E303" t="inlineStr">
        <is>
          <t>0                      QW 0601000S  927         1981</t>
        </is>
      </c>
      <c r="F303" t="inlineStr">
        <is>
          <t>Structure and function of antibodies / edited by L.E. Glynn and M.W. Steward.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Chichester [West Sussex] ; New York : Wiley, c1981.</t>
        </is>
      </c>
      <c r="O303" t="inlineStr">
        <is>
          <t>1981</t>
        </is>
      </c>
      <c r="Q303" t="inlineStr">
        <is>
          <t>eng</t>
        </is>
      </c>
      <c r="R303" t="inlineStr">
        <is>
          <t>enk</t>
        </is>
      </c>
      <c r="T303" t="inlineStr">
        <is>
          <t xml:space="preserve">QW </t>
        </is>
      </c>
      <c r="U303" t="n">
        <v>2</v>
      </c>
      <c r="V303" t="n">
        <v>2</v>
      </c>
      <c r="W303" t="inlineStr">
        <is>
          <t>2005-04-16</t>
        </is>
      </c>
      <c r="X303" t="inlineStr">
        <is>
          <t>2005-04-16</t>
        </is>
      </c>
      <c r="Y303" t="inlineStr">
        <is>
          <t>1988-02-09</t>
        </is>
      </c>
      <c r="Z303" t="inlineStr">
        <is>
          <t>1988-02-09</t>
        </is>
      </c>
      <c r="AA303" t="n">
        <v>148</v>
      </c>
      <c r="AB303" t="n">
        <v>105</v>
      </c>
      <c r="AC303" t="n">
        <v>222</v>
      </c>
      <c r="AD303" t="n">
        <v>2</v>
      </c>
      <c r="AE303" t="n">
        <v>2</v>
      </c>
      <c r="AF303" t="n">
        <v>5</v>
      </c>
      <c r="AG303" t="n">
        <v>13</v>
      </c>
      <c r="AH303" t="n">
        <v>0</v>
      </c>
      <c r="AI303" t="n">
        <v>5</v>
      </c>
      <c r="AJ303" t="n">
        <v>4</v>
      </c>
      <c r="AK303" t="n">
        <v>6</v>
      </c>
      <c r="AL303" t="n">
        <v>2</v>
      </c>
      <c r="AM303" t="n">
        <v>7</v>
      </c>
      <c r="AN303" t="n">
        <v>1</v>
      </c>
      <c r="AO303" t="n">
        <v>1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HYPERLINK("http://catalog.hathitrust.org/Record/004421382","HathiTrust Record")</f>
        <v/>
      </c>
      <c r="AU30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V303">
        <f>HYPERLINK("http://www.worldcat.org/oclc/8284716","WorldCat Record")</f>
        <v/>
      </c>
      <c r="AW303" t="inlineStr">
        <is>
          <t>54488377:eng</t>
        </is>
      </c>
      <c r="AX303" t="inlineStr">
        <is>
          <t>8284716</t>
        </is>
      </c>
      <c r="AY303" t="inlineStr">
        <is>
          <t>991000976489702656</t>
        </is>
      </c>
      <c r="AZ303" t="inlineStr">
        <is>
          <t>991000976489702656</t>
        </is>
      </c>
      <c r="BA303" t="inlineStr">
        <is>
          <t>2267975560002656</t>
        </is>
      </c>
      <c r="BB303" t="inlineStr">
        <is>
          <t>BOOK</t>
        </is>
      </c>
      <c r="BD303" t="inlineStr">
        <is>
          <t>9780471279174</t>
        </is>
      </c>
      <c r="BE303" t="inlineStr">
        <is>
          <t>30001000210502</t>
        </is>
      </c>
      <c r="BF303" t="inlineStr">
        <is>
          <t>893455330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QW 630 C748m 1976</t>
        </is>
      </c>
      <c r="E304" t="inlineStr">
        <is>
          <t>0                      QW 0630000C  748m        1976</t>
        </is>
      </c>
      <c r="F30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Conference on Mycotoxins in Human and Animal Health (1976 : University of Maryland, College Park)</t>
        </is>
      </c>
      <c r="N304" t="inlineStr">
        <is>
          <t>-- Park Forest South, Ill. : Pathotox Publishers, 1977.</t>
        </is>
      </c>
      <c r="O304" t="inlineStr">
        <is>
          <t>1977</t>
        </is>
      </c>
      <c r="Q304" t="inlineStr">
        <is>
          <t>eng</t>
        </is>
      </c>
      <c r="R304" t="inlineStr">
        <is>
          <t>ilu</t>
        </is>
      </c>
      <c r="T304" t="inlineStr">
        <is>
          <t xml:space="preserve">QW </t>
        </is>
      </c>
      <c r="U304" t="n">
        <v>3</v>
      </c>
      <c r="V304" t="n">
        <v>3</v>
      </c>
      <c r="W304" t="inlineStr">
        <is>
          <t>2002-10-27</t>
        </is>
      </c>
      <c r="X304" t="inlineStr">
        <is>
          <t>2002-10-27</t>
        </is>
      </c>
      <c r="Y304" t="inlineStr">
        <is>
          <t>1988-02-09</t>
        </is>
      </c>
      <c r="Z304" t="inlineStr">
        <is>
          <t>1988-02-09</t>
        </is>
      </c>
      <c r="AA304" t="n">
        <v>216</v>
      </c>
      <c r="AB304" t="n">
        <v>163</v>
      </c>
      <c r="AC304" t="n">
        <v>164</v>
      </c>
      <c r="AD304" t="n">
        <v>3</v>
      </c>
      <c r="AE304" t="n">
        <v>3</v>
      </c>
      <c r="AF304" t="n">
        <v>5</v>
      </c>
      <c r="AG304" t="n">
        <v>5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2</v>
      </c>
      <c r="AO304" t="n">
        <v>2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HYPERLINK("http://catalog.hathitrust.org/Record/000137210","HathiTrust Record")</f>
        <v/>
      </c>
      <c r="AU30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V304">
        <f>HYPERLINK("http://www.worldcat.org/oclc/3892980","WorldCat Record")</f>
        <v/>
      </c>
      <c r="AW304" t="inlineStr">
        <is>
          <t>13354258:eng</t>
        </is>
      </c>
      <c r="AX304" t="inlineStr">
        <is>
          <t>3892980</t>
        </is>
      </c>
      <c r="AY304" t="inlineStr">
        <is>
          <t>991000976529702656</t>
        </is>
      </c>
      <c r="AZ304" t="inlineStr">
        <is>
          <t>991000976529702656</t>
        </is>
      </c>
      <c r="BA304" t="inlineStr">
        <is>
          <t>2272259130002656</t>
        </is>
      </c>
      <c r="BB304" t="inlineStr">
        <is>
          <t>BOOK</t>
        </is>
      </c>
      <c r="BD304" t="inlineStr">
        <is>
          <t>9780930376000</t>
        </is>
      </c>
      <c r="BE304" t="inlineStr">
        <is>
          <t>30001000210510</t>
        </is>
      </c>
      <c r="BF304" t="inlineStr">
        <is>
          <t>893450678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QW 630 M486 1976</t>
        </is>
      </c>
      <c r="E305" t="inlineStr">
        <is>
          <t>0                      QW 0630000M  486         1976</t>
        </is>
      </c>
      <c r="F305" t="inlineStr">
        <is>
          <t>Mechanisms in bacterial toxinology / [edited by] Alan W. Bernheimer.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N305" t="inlineStr">
        <is>
          <t>New York : Wiley, c1976.</t>
        </is>
      </c>
      <c r="O305" t="inlineStr">
        <is>
          <t>1976</t>
        </is>
      </c>
      <c r="Q305" t="inlineStr">
        <is>
          <t>eng</t>
        </is>
      </c>
      <c r="R305" t="inlineStr">
        <is>
          <t>nyu</t>
        </is>
      </c>
      <c r="S305" t="inlineStr">
        <is>
          <t>A Wiley medical publication</t>
        </is>
      </c>
      <c r="T305" t="inlineStr">
        <is>
          <t xml:space="preserve">QW </t>
        </is>
      </c>
      <c r="U305" t="n">
        <v>5</v>
      </c>
      <c r="V305" t="n">
        <v>5</v>
      </c>
      <c r="W305" t="inlineStr">
        <is>
          <t>1991-04-25</t>
        </is>
      </c>
      <c r="X305" t="inlineStr">
        <is>
          <t>1991-04-25</t>
        </is>
      </c>
      <c r="Y305" t="inlineStr">
        <is>
          <t>1988-03-03</t>
        </is>
      </c>
      <c r="Z305" t="inlineStr">
        <is>
          <t>1988-03-03</t>
        </is>
      </c>
      <c r="AA305" t="n">
        <v>243</v>
      </c>
      <c r="AB305" t="n">
        <v>181</v>
      </c>
      <c r="AC305" t="n">
        <v>183</v>
      </c>
      <c r="AD305" t="n">
        <v>1</v>
      </c>
      <c r="AE305" t="n">
        <v>1</v>
      </c>
      <c r="AF305" t="n">
        <v>4</v>
      </c>
      <c r="AG305" t="n">
        <v>4</v>
      </c>
      <c r="AH305" t="n">
        <v>2</v>
      </c>
      <c r="AI305" t="n">
        <v>2</v>
      </c>
      <c r="AJ305" t="n">
        <v>1</v>
      </c>
      <c r="AK305" t="n">
        <v>1</v>
      </c>
      <c r="AL305" t="n">
        <v>4</v>
      </c>
      <c r="AM305" t="n">
        <v>4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HYPERLINK("http://catalog.hathitrust.org/Record/000728152","HathiTrust Record")</f>
        <v/>
      </c>
      <c r="AU30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V305">
        <f>HYPERLINK("http://www.worldcat.org/oclc/2091664","WorldCat Record")</f>
        <v/>
      </c>
      <c r="AW305" t="inlineStr">
        <is>
          <t>863819113:eng</t>
        </is>
      </c>
      <c r="AX305" t="inlineStr">
        <is>
          <t>2091664</t>
        </is>
      </c>
      <c r="AY305" t="inlineStr">
        <is>
          <t>991000976589702656</t>
        </is>
      </c>
      <c r="AZ305" t="inlineStr">
        <is>
          <t>991000976589702656</t>
        </is>
      </c>
      <c r="BA305" t="inlineStr">
        <is>
          <t>2269304850002656</t>
        </is>
      </c>
      <c r="BB305" t="inlineStr">
        <is>
          <t>BOOK</t>
        </is>
      </c>
      <c r="BD305" t="inlineStr">
        <is>
          <t>9780471071051</t>
        </is>
      </c>
      <c r="BE305" t="inlineStr">
        <is>
          <t>30001000210544</t>
        </is>
      </c>
      <c r="BF305" t="inlineStr">
        <is>
          <t>893374154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QW 630 M626</t>
        </is>
      </c>
      <c r="E306" t="inlineStr">
        <is>
          <t>0                      QW 0630000M  626</t>
        </is>
      </c>
      <c r="F306" t="inlineStr">
        <is>
          <t>Microbial toxins / Edited by Samuel J. Ajl ... [et al.].</t>
        </is>
      </c>
      <c r="G306" t="inlineStr">
        <is>
          <t>V. 6</t>
        </is>
      </c>
      <c r="H306" t="inlineStr">
        <is>
          <t>Yes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Academic Press, 1970-</t>
        </is>
      </c>
      <c r="O306" t="inlineStr">
        <is>
          <t>1970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QW </t>
        </is>
      </c>
      <c r="U306" t="n">
        <v>0</v>
      </c>
      <c r="V306" t="n">
        <v>16</v>
      </c>
      <c r="X306" t="inlineStr">
        <is>
          <t>1994-09-12</t>
        </is>
      </c>
      <c r="Y306" t="inlineStr">
        <is>
          <t>1988-03-01</t>
        </is>
      </c>
      <c r="Z306" t="inlineStr">
        <is>
          <t>1988-03-01</t>
        </is>
      </c>
      <c r="AA306" t="n">
        <v>553</v>
      </c>
      <c r="AB306" t="n">
        <v>438</v>
      </c>
      <c r="AC306" t="n">
        <v>440</v>
      </c>
      <c r="AD306" t="n">
        <v>3</v>
      </c>
      <c r="AE306" t="n">
        <v>3</v>
      </c>
      <c r="AF306" t="n">
        <v>14</v>
      </c>
      <c r="AG306" t="n">
        <v>14</v>
      </c>
      <c r="AH306" t="n">
        <v>3</v>
      </c>
      <c r="AI306" t="n">
        <v>3</v>
      </c>
      <c r="AJ306" t="n">
        <v>4</v>
      </c>
      <c r="AK306" t="n">
        <v>4</v>
      </c>
      <c r="AL306" t="n">
        <v>9</v>
      </c>
      <c r="AM306" t="n">
        <v>9</v>
      </c>
      <c r="AN306" t="n">
        <v>2</v>
      </c>
      <c r="AO306" t="n">
        <v>2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HYPERLINK("http://catalog.hathitrust.org/Record/001555637","HathiTrust Record")</f>
        <v/>
      </c>
      <c r="AU30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6">
        <f>HYPERLINK("http://www.worldcat.org/oclc/77896","WorldCat Record")</f>
        <v/>
      </c>
      <c r="AW306" t="inlineStr">
        <is>
          <t>5513798545:eng</t>
        </is>
      </c>
      <c r="AX306" t="inlineStr">
        <is>
          <t>77896</t>
        </is>
      </c>
      <c r="AY306" t="inlineStr">
        <is>
          <t>991000963519702656</t>
        </is>
      </c>
      <c r="AZ306" t="inlineStr">
        <is>
          <t>991000963519702656</t>
        </is>
      </c>
      <c r="BA306" t="inlineStr">
        <is>
          <t>2256542560002656</t>
        </is>
      </c>
      <c r="BB306" t="inlineStr">
        <is>
          <t>BOOK</t>
        </is>
      </c>
      <c r="BE306" t="inlineStr">
        <is>
          <t>30001000210593</t>
        </is>
      </c>
      <c r="BF306" t="inlineStr">
        <is>
          <t>893648807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QW 630 M626</t>
        </is>
      </c>
      <c r="E307" t="inlineStr">
        <is>
          <t>0                      QW 0630000M  626</t>
        </is>
      </c>
      <c r="F307" t="inlineStr">
        <is>
          <t>Microbial toxins / Edited by Samuel J. Ajl ... [et al.].</t>
        </is>
      </c>
      <c r="G307" t="inlineStr">
        <is>
          <t>V. 2A</t>
        </is>
      </c>
      <c r="H307" t="inlineStr">
        <is>
          <t>Yes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N307" t="inlineStr">
        <is>
          <t>New York : Academic Press, 1970-</t>
        </is>
      </c>
      <c r="O307" t="inlineStr">
        <is>
          <t>1970</t>
        </is>
      </c>
      <c r="Q307" t="inlineStr">
        <is>
          <t>eng</t>
        </is>
      </c>
      <c r="R307" t="inlineStr">
        <is>
          <t>nyu</t>
        </is>
      </c>
      <c r="T307" t="inlineStr">
        <is>
          <t xml:space="preserve">QW </t>
        </is>
      </c>
      <c r="U307" t="n">
        <v>5</v>
      </c>
      <c r="V307" t="n">
        <v>16</v>
      </c>
      <c r="W307" t="inlineStr">
        <is>
          <t>1991-04-25</t>
        </is>
      </c>
      <c r="X307" t="inlineStr">
        <is>
          <t>1994-09-12</t>
        </is>
      </c>
      <c r="Y307" t="inlineStr">
        <is>
          <t>1988-03-01</t>
        </is>
      </c>
      <c r="Z307" t="inlineStr">
        <is>
          <t>1988-03-01</t>
        </is>
      </c>
      <c r="AA307" t="n">
        <v>553</v>
      </c>
      <c r="AB307" t="n">
        <v>438</v>
      </c>
      <c r="AC307" t="n">
        <v>440</v>
      </c>
      <c r="AD307" t="n">
        <v>3</v>
      </c>
      <c r="AE307" t="n">
        <v>3</v>
      </c>
      <c r="AF307" t="n">
        <v>14</v>
      </c>
      <c r="AG307" t="n">
        <v>14</v>
      </c>
      <c r="AH307" t="n">
        <v>3</v>
      </c>
      <c r="AI307" t="n">
        <v>3</v>
      </c>
      <c r="AJ307" t="n">
        <v>4</v>
      </c>
      <c r="AK307" t="n">
        <v>4</v>
      </c>
      <c r="AL307" t="n">
        <v>9</v>
      </c>
      <c r="AM307" t="n">
        <v>9</v>
      </c>
      <c r="AN307" t="n">
        <v>2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Yes</t>
        </is>
      </c>
      <c r="AT307">
        <f>HYPERLINK("http://catalog.hathitrust.org/Record/001555637","HathiTrust Record")</f>
        <v/>
      </c>
      <c r="AU30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7">
        <f>HYPERLINK("http://www.worldcat.org/oclc/77896","WorldCat Record")</f>
        <v/>
      </c>
      <c r="AW307" t="inlineStr">
        <is>
          <t>5513798545:eng</t>
        </is>
      </c>
      <c r="AX307" t="inlineStr">
        <is>
          <t>77896</t>
        </is>
      </c>
      <c r="AY307" t="inlineStr">
        <is>
          <t>991000963519702656</t>
        </is>
      </c>
      <c r="AZ307" t="inlineStr">
        <is>
          <t>991000963519702656</t>
        </is>
      </c>
      <c r="BA307" t="inlineStr">
        <is>
          <t>2256542560002656</t>
        </is>
      </c>
      <c r="BB307" t="inlineStr">
        <is>
          <t>BOOK</t>
        </is>
      </c>
      <c r="BE307" t="inlineStr">
        <is>
          <t>30001000210569</t>
        </is>
      </c>
      <c r="BF307" t="inlineStr">
        <is>
          <t>893648806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QW 630 M626</t>
        </is>
      </c>
      <c r="E308" t="inlineStr">
        <is>
          <t>0                      QW 0630000M  626</t>
        </is>
      </c>
      <c r="F308" t="inlineStr">
        <is>
          <t>Microbial toxins / Edited by Samuel J. Ajl ... [et al.].</t>
        </is>
      </c>
      <c r="G308" t="inlineStr">
        <is>
          <t>V. 7</t>
        </is>
      </c>
      <c r="H308" t="inlineStr">
        <is>
          <t>Yes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N308" t="inlineStr">
        <is>
          <t>New York : Academic Press, 1970-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QW </t>
        </is>
      </c>
      <c r="U308" t="n">
        <v>0</v>
      </c>
      <c r="V308" t="n">
        <v>16</v>
      </c>
      <c r="X308" t="inlineStr">
        <is>
          <t>1994-09-12</t>
        </is>
      </c>
      <c r="Y308" t="inlineStr">
        <is>
          <t>1988-03-01</t>
        </is>
      </c>
      <c r="Z308" t="inlineStr">
        <is>
          <t>1988-03-01</t>
        </is>
      </c>
      <c r="AA308" t="n">
        <v>553</v>
      </c>
      <c r="AB308" t="n">
        <v>438</v>
      </c>
      <c r="AC308" t="n">
        <v>440</v>
      </c>
      <c r="AD308" t="n">
        <v>3</v>
      </c>
      <c r="AE308" t="n">
        <v>3</v>
      </c>
      <c r="AF308" t="n">
        <v>14</v>
      </c>
      <c r="AG308" t="n">
        <v>14</v>
      </c>
      <c r="AH308" t="n">
        <v>3</v>
      </c>
      <c r="AI308" t="n">
        <v>3</v>
      </c>
      <c r="AJ308" t="n">
        <v>4</v>
      </c>
      <c r="AK308" t="n">
        <v>4</v>
      </c>
      <c r="AL308" t="n">
        <v>9</v>
      </c>
      <c r="AM308" t="n">
        <v>9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HYPERLINK("http://catalog.hathitrust.org/Record/001555637","HathiTrust Record")</f>
        <v/>
      </c>
      <c r="AU30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8">
        <f>HYPERLINK("http://www.worldcat.org/oclc/77896","WorldCat Record")</f>
        <v/>
      </c>
      <c r="AW308" t="inlineStr">
        <is>
          <t>5513798545:eng</t>
        </is>
      </c>
      <c r="AX308" t="inlineStr">
        <is>
          <t>77896</t>
        </is>
      </c>
      <c r="AY308" t="inlineStr">
        <is>
          <t>991000963519702656</t>
        </is>
      </c>
      <c r="AZ308" t="inlineStr">
        <is>
          <t>991000963519702656</t>
        </is>
      </c>
      <c r="BA308" t="inlineStr">
        <is>
          <t>2256542560002656</t>
        </is>
      </c>
      <c r="BB308" t="inlineStr">
        <is>
          <t>BOOK</t>
        </is>
      </c>
      <c r="BE308" t="inlineStr">
        <is>
          <t>30001000210601</t>
        </is>
      </c>
      <c r="BF308" t="inlineStr">
        <is>
          <t>893632572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QW 630 M626</t>
        </is>
      </c>
      <c r="E309" t="inlineStr">
        <is>
          <t>0                      QW 0630000M  626</t>
        </is>
      </c>
      <c r="F309" t="inlineStr">
        <is>
          <t>Microbial toxins / Edited by Samuel J. Ajl ... [et al.].</t>
        </is>
      </c>
      <c r="G309" t="inlineStr">
        <is>
          <t>V. 5</t>
        </is>
      </c>
      <c r="H309" t="inlineStr">
        <is>
          <t>Yes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New York : Academic Press, 1970-</t>
        </is>
      </c>
      <c r="O309" t="inlineStr">
        <is>
          <t>1970</t>
        </is>
      </c>
      <c r="Q309" t="inlineStr">
        <is>
          <t>eng</t>
        </is>
      </c>
      <c r="R309" t="inlineStr">
        <is>
          <t>nyu</t>
        </is>
      </c>
      <c r="T309" t="inlineStr">
        <is>
          <t xml:space="preserve">QW </t>
        </is>
      </c>
      <c r="U309" t="n">
        <v>1</v>
      </c>
      <c r="V309" t="n">
        <v>16</v>
      </c>
      <c r="X309" t="inlineStr">
        <is>
          <t>1994-09-12</t>
        </is>
      </c>
      <c r="Y309" t="inlineStr">
        <is>
          <t>1988-03-01</t>
        </is>
      </c>
      <c r="Z309" t="inlineStr">
        <is>
          <t>1988-03-01</t>
        </is>
      </c>
      <c r="AA309" t="n">
        <v>553</v>
      </c>
      <c r="AB309" t="n">
        <v>438</v>
      </c>
      <c r="AC309" t="n">
        <v>440</v>
      </c>
      <c r="AD309" t="n">
        <v>3</v>
      </c>
      <c r="AE309" t="n">
        <v>3</v>
      </c>
      <c r="AF309" t="n">
        <v>14</v>
      </c>
      <c r="AG309" t="n">
        <v>14</v>
      </c>
      <c r="AH309" t="n">
        <v>3</v>
      </c>
      <c r="AI309" t="n">
        <v>3</v>
      </c>
      <c r="AJ309" t="n">
        <v>4</v>
      </c>
      <c r="AK309" t="n">
        <v>4</v>
      </c>
      <c r="AL309" t="n">
        <v>9</v>
      </c>
      <c r="AM309" t="n">
        <v>9</v>
      </c>
      <c r="AN309" t="n">
        <v>2</v>
      </c>
      <c r="AO309" t="n">
        <v>2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HYPERLINK("http://catalog.hathitrust.org/Record/001555637","HathiTrust Record")</f>
        <v/>
      </c>
      <c r="AU30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9">
        <f>HYPERLINK("http://www.worldcat.org/oclc/77896","WorldCat Record")</f>
        <v/>
      </c>
      <c r="AW309" t="inlineStr">
        <is>
          <t>5513798545:eng</t>
        </is>
      </c>
      <c r="AX309" t="inlineStr">
        <is>
          <t>77896</t>
        </is>
      </c>
      <c r="AY309" t="inlineStr">
        <is>
          <t>991000963519702656</t>
        </is>
      </c>
      <c r="AZ309" t="inlineStr">
        <is>
          <t>991000963519702656</t>
        </is>
      </c>
      <c r="BA309" t="inlineStr">
        <is>
          <t>2256542560002656</t>
        </is>
      </c>
      <c r="BB309" t="inlineStr">
        <is>
          <t>BOOK</t>
        </is>
      </c>
      <c r="BE309" t="inlineStr">
        <is>
          <t>30001000198830</t>
        </is>
      </c>
      <c r="BF309" t="inlineStr">
        <is>
          <t>893648805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QW 630 M626</t>
        </is>
      </c>
      <c r="E310" t="inlineStr">
        <is>
          <t>0                      QW 0630000M  626</t>
        </is>
      </c>
      <c r="F310" t="inlineStr">
        <is>
          <t>Microbial toxins / Edited by Samuel J. Ajl ... [et al.].</t>
        </is>
      </c>
      <c r="G310" t="inlineStr">
        <is>
          <t>V. 8</t>
        </is>
      </c>
      <c r="H310" t="inlineStr">
        <is>
          <t>Yes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N310" t="inlineStr">
        <is>
          <t>New York : Academic Press, 1970-</t>
        </is>
      </c>
      <c r="O310" t="inlineStr">
        <is>
          <t>1970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QW </t>
        </is>
      </c>
      <c r="U310" t="n">
        <v>1</v>
      </c>
      <c r="V310" t="n">
        <v>16</v>
      </c>
      <c r="W310" t="inlineStr">
        <is>
          <t>1989-03-07</t>
        </is>
      </c>
      <c r="X310" t="inlineStr">
        <is>
          <t>1994-09-12</t>
        </is>
      </c>
      <c r="Y310" t="inlineStr">
        <is>
          <t>1988-03-01</t>
        </is>
      </c>
      <c r="Z310" t="inlineStr">
        <is>
          <t>1988-03-01</t>
        </is>
      </c>
      <c r="AA310" t="n">
        <v>553</v>
      </c>
      <c r="AB310" t="n">
        <v>438</v>
      </c>
      <c r="AC310" t="n">
        <v>440</v>
      </c>
      <c r="AD310" t="n">
        <v>3</v>
      </c>
      <c r="AE310" t="n">
        <v>3</v>
      </c>
      <c r="AF310" t="n">
        <v>14</v>
      </c>
      <c r="AG310" t="n">
        <v>14</v>
      </c>
      <c r="AH310" t="n">
        <v>3</v>
      </c>
      <c r="AI310" t="n">
        <v>3</v>
      </c>
      <c r="AJ310" t="n">
        <v>4</v>
      </c>
      <c r="AK310" t="n">
        <v>4</v>
      </c>
      <c r="AL310" t="n">
        <v>9</v>
      </c>
      <c r="AM310" t="n">
        <v>9</v>
      </c>
      <c r="AN310" t="n">
        <v>2</v>
      </c>
      <c r="AO310" t="n">
        <v>2</v>
      </c>
      <c r="AP310" t="n">
        <v>0</v>
      </c>
      <c r="AQ310" t="n">
        <v>0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HYPERLINK("http://catalog.hathitrust.org/Record/001555637","HathiTrust Record")</f>
        <v/>
      </c>
      <c r="AU31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0">
        <f>HYPERLINK("http://www.worldcat.org/oclc/77896","WorldCat Record")</f>
        <v/>
      </c>
      <c r="AW310" t="inlineStr">
        <is>
          <t>5513798545:eng</t>
        </is>
      </c>
      <c r="AX310" t="inlineStr">
        <is>
          <t>77896</t>
        </is>
      </c>
      <c r="AY310" t="inlineStr">
        <is>
          <t>991000963519702656</t>
        </is>
      </c>
      <c r="AZ310" t="inlineStr">
        <is>
          <t>991000963519702656</t>
        </is>
      </c>
      <c r="BA310" t="inlineStr">
        <is>
          <t>2256542560002656</t>
        </is>
      </c>
      <c r="BB310" t="inlineStr">
        <is>
          <t>BOOK</t>
        </is>
      </c>
      <c r="BE310" t="inlineStr">
        <is>
          <t>30001000210619</t>
        </is>
      </c>
      <c r="BF310" t="inlineStr">
        <is>
          <t>893648804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QW 630 M626</t>
        </is>
      </c>
      <c r="E311" t="inlineStr">
        <is>
          <t>0                      QW 0630000M  626</t>
        </is>
      </c>
      <c r="F311" t="inlineStr">
        <is>
          <t>Microbial toxins / Edited by Samuel J. Ajl ... [et al.].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Academic Press, 1970-</t>
        </is>
      </c>
      <c r="O311" t="inlineStr">
        <is>
          <t>1970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QW </t>
        </is>
      </c>
      <c r="U311" t="n">
        <v>6</v>
      </c>
      <c r="V311" t="n">
        <v>16</v>
      </c>
      <c r="W311" t="inlineStr">
        <is>
          <t>1994-09-12</t>
        </is>
      </c>
      <c r="X311" t="inlineStr">
        <is>
          <t>1994-09-12</t>
        </is>
      </c>
      <c r="Y311" t="inlineStr">
        <is>
          <t>1988-03-01</t>
        </is>
      </c>
      <c r="Z311" t="inlineStr">
        <is>
          <t>1988-03-01</t>
        </is>
      </c>
      <c r="AA311" t="n">
        <v>553</v>
      </c>
      <c r="AB311" t="n">
        <v>438</v>
      </c>
      <c r="AC311" t="n">
        <v>440</v>
      </c>
      <c r="AD311" t="n">
        <v>3</v>
      </c>
      <c r="AE311" t="n">
        <v>3</v>
      </c>
      <c r="AF311" t="n">
        <v>14</v>
      </c>
      <c r="AG311" t="n">
        <v>14</v>
      </c>
      <c r="AH311" t="n">
        <v>3</v>
      </c>
      <c r="AI311" t="n">
        <v>3</v>
      </c>
      <c r="AJ311" t="n">
        <v>4</v>
      </c>
      <c r="AK311" t="n">
        <v>4</v>
      </c>
      <c r="AL311" t="n">
        <v>9</v>
      </c>
      <c r="AM311" t="n">
        <v>9</v>
      </c>
      <c r="AN311" t="n">
        <v>2</v>
      </c>
      <c r="AO311" t="n">
        <v>2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HYPERLINK("http://catalog.hathitrust.org/Record/001555637","HathiTrust Record")</f>
        <v/>
      </c>
      <c r="AU31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1">
        <f>HYPERLINK("http://www.worldcat.org/oclc/77896","WorldCat Record")</f>
        <v/>
      </c>
      <c r="AW311" t="inlineStr">
        <is>
          <t>5513798545:eng</t>
        </is>
      </c>
      <c r="AX311" t="inlineStr">
        <is>
          <t>77896</t>
        </is>
      </c>
      <c r="AY311" t="inlineStr">
        <is>
          <t>991000963519702656</t>
        </is>
      </c>
      <c r="AZ311" t="inlineStr">
        <is>
          <t>991000963519702656</t>
        </is>
      </c>
      <c r="BA311" t="inlineStr">
        <is>
          <t>2256542560002656</t>
        </is>
      </c>
      <c r="BB311" t="inlineStr">
        <is>
          <t>BOOK</t>
        </is>
      </c>
      <c r="BE311" t="inlineStr">
        <is>
          <t>30001000210551</t>
        </is>
      </c>
      <c r="BF311" t="inlineStr">
        <is>
          <t>893632571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QW 630 M626</t>
        </is>
      </c>
      <c r="E312" t="inlineStr">
        <is>
          <t>0                      QW 0630000M  626</t>
        </is>
      </c>
      <c r="F312" t="inlineStr">
        <is>
          <t>Microbial toxins / Edited by Samuel J. Ajl ... [et al.].</t>
        </is>
      </c>
      <c r="G312" t="inlineStr">
        <is>
          <t>V. 3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Academic Press, 1970-</t>
        </is>
      </c>
      <c r="O312" t="inlineStr">
        <is>
          <t>1970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QW </t>
        </is>
      </c>
      <c r="U312" t="n">
        <v>3</v>
      </c>
      <c r="V312" t="n">
        <v>16</v>
      </c>
      <c r="X312" t="inlineStr">
        <is>
          <t>1994-09-12</t>
        </is>
      </c>
      <c r="Y312" t="inlineStr">
        <is>
          <t>1988-03-01</t>
        </is>
      </c>
      <c r="Z312" t="inlineStr">
        <is>
          <t>1988-03-01</t>
        </is>
      </c>
      <c r="AA312" t="n">
        <v>553</v>
      </c>
      <c r="AB312" t="n">
        <v>438</v>
      </c>
      <c r="AC312" t="n">
        <v>440</v>
      </c>
      <c r="AD312" t="n">
        <v>3</v>
      </c>
      <c r="AE312" t="n">
        <v>3</v>
      </c>
      <c r="AF312" t="n">
        <v>14</v>
      </c>
      <c r="AG312" t="n">
        <v>14</v>
      </c>
      <c r="AH312" t="n">
        <v>3</v>
      </c>
      <c r="AI312" t="n">
        <v>3</v>
      </c>
      <c r="AJ312" t="n">
        <v>4</v>
      </c>
      <c r="AK312" t="n">
        <v>4</v>
      </c>
      <c r="AL312" t="n">
        <v>9</v>
      </c>
      <c r="AM312" t="n">
        <v>9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HYPERLINK("http://catalog.hathitrust.org/Record/001555637","HathiTrust Record")</f>
        <v/>
      </c>
      <c r="AU31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2">
        <f>HYPERLINK("http://www.worldcat.org/oclc/77896","WorldCat Record")</f>
        <v/>
      </c>
      <c r="AW312" t="inlineStr">
        <is>
          <t>5513798545:eng</t>
        </is>
      </c>
      <c r="AX312" t="inlineStr">
        <is>
          <t>77896</t>
        </is>
      </c>
      <c r="AY312" t="inlineStr">
        <is>
          <t>991000963519702656</t>
        </is>
      </c>
      <c r="AZ312" t="inlineStr">
        <is>
          <t>991000963519702656</t>
        </is>
      </c>
      <c r="BA312" t="inlineStr">
        <is>
          <t>2256542560002656</t>
        </is>
      </c>
      <c r="BB312" t="inlineStr">
        <is>
          <t>BOOK</t>
        </is>
      </c>
      <c r="BE312" t="inlineStr">
        <is>
          <t>30001000210577</t>
        </is>
      </c>
      <c r="BF312" t="inlineStr">
        <is>
          <t>893643082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QW 630 M626</t>
        </is>
      </c>
      <c r="E313" t="inlineStr">
        <is>
          <t>0                      QW 0630000M  626</t>
        </is>
      </c>
      <c r="F313" t="inlineStr">
        <is>
          <t>Microbial toxins / Edited by Samuel J. Ajl ... [et al.].</t>
        </is>
      </c>
      <c r="G313" t="inlineStr">
        <is>
          <t>V. 4</t>
        </is>
      </c>
      <c r="H313" t="inlineStr">
        <is>
          <t>Yes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N313" t="inlineStr">
        <is>
          <t>New York : Academic Press, 1970-</t>
        </is>
      </c>
      <c r="O313" t="inlineStr">
        <is>
          <t>1970</t>
        </is>
      </c>
      <c r="Q313" t="inlineStr">
        <is>
          <t>eng</t>
        </is>
      </c>
      <c r="R313" t="inlineStr">
        <is>
          <t>nyu</t>
        </is>
      </c>
      <c r="T313" t="inlineStr">
        <is>
          <t xml:space="preserve">QW </t>
        </is>
      </c>
      <c r="U313" t="n">
        <v>0</v>
      </c>
      <c r="V313" t="n">
        <v>16</v>
      </c>
      <c r="X313" t="inlineStr">
        <is>
          <t>1994-09-12</t>
        </is>
      </c>
      <c r="Y313" t="inlineStr">
        <is>
          <t>1988-03-01</t>
        </is>
      </c>
      <c r="Z313" t="inlineStr">
        <is>
          <t>1988-03-01</t>
        </is>
      </c>
      <c r="AA313" t="n">
        <v>553</v>
      </c>
      <c r="AB313" t="n">
        <v>438</v>
      </c>
      <c r="AC313" t="n">
        <v>440</v>
      </c>
      <c r="AD313" t="n">
        <v>3</v>
      </c>
      <c r="AE313" t="n">
        <v>3</v>
      </c>
      <c r="AF313" t="n">
        <v>14</v>
      </c>
      <c r="AG313" t="n">
        <v>14</v>
      </c>
      <c r="AH313" t="n">
        <v>3</v>
      </c>
      <c r="AI313" t="n">
        <v>3</v>
      </c>
      <c r="AJ313" t="n">
        <v>4</v>
      </c>
      <c r="AK313" t="n">
        <v>4</v>
      </c>
      <c r="AL313" t="n">
        <v>9</v>
      </c>
      <c r="AM313" t="n">
        <v>9</v>
      </c>
      <c r="AN313" t="n">
        <v>2</v>
      </c>
      <c r="AO313" t="n">
        <v>2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HYPERLINK("http://catalog.hathitrust.org/Record/001555637","HathiTrust Record")</f>
        <v/>
      </c>
      <c r="AU31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3">
        <f>HYPERLINK("http://www.worldcat.org/oclc/77896","WorldCat Record")</f>
        <v/>
      </c>
      <c r="AW313" t="inlineStr">
        <is>
          <t>5513798545:eng</t>
        </is>
      </c>
      <c r="AX313" t="inlineStr">
        <is>
          <t>77896</t>
        </is>
      </c>
      <c r="AY313" t="inlineStr">
        <is>
          <t>991000963519702656</t>
        </is>
      </c>
      <c r="AZ313" t="inlineStr">
        <is>
          <t>991000963519702656</t>
        </is>
      </c>
      <c r="BA313" t="inlineStr">
        <is>
          <t>2256542560002656</t>
        </is>
      </c>
      <c r="BB313" t="inlineStr">
        <is>
          <t>BOOK</t>
        </is>
      </c>
      <c r="BE313" t="inlineStr">
        <is>
          <t>30001000210585</t>
        </is>
      </c>
      <c r="BF313" t="inlineStr">
        <is>
          <t>893648808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QW 630 N494 1985</t>
        </is>
      </c>
      <c r="E314" t="inlineStr">
        <is>
          <t>0                      QW 0630000N  494         1985</t>
        </is>
      </c>
      <c r="F314" t="inlineStr">
        <is>
          <t>Neurotoxicity of industrial and commercial chemicals / editor, John L. O'Donoghue.</t>
        </is>
      </c>
      <c r="G314" t="inlineStr">
        <is>
          <t>V. 1</t>
        </is>
      </c>
      <c r="H314" t="inlineStr">
        <is>
          <t>Yes</t>
        </is>
      </c>
      <c r="I314" t="inlineStr">
        <is>
          <t>1</t>
        </is>
      </c>
      <c r="J314" t="inlineStr">
        <is>
          <t>No</t>
        </is>
      </c>
      <c r="K314" t="inlineStr">
        <is>
          <t>No</t>
        </is>
      </c>
      <c r="L314" t="inlineStr">
        <is>
          <t>0</t>
        </is>
      </c>
      <c r="N314" t="inlineStr">
        <is>
          <t>Boca Raton, Fla. : CRC Press, c1985.</t>
        </is>
      </c>
      <c r="O314" t="inlineStr">
        <is>
          <t>1985</t>
        </is>
      </c>
      <c r="Q314" t="inlineStr">
        <is>
          <t>eng</t>
        </is>
      </c>
      <c r="R314" t="inlineStr">
        <is>
          <t>flu</t>
        </is>
      </c>
      <c r="T314" t="inlineStr">
        <is>
          <t xml:space="preserve">QW </t>
        </is>
      </c>
      <c r="U314" t="n">
        <v>5</v>
      </c>
      <c r="V314" t="n">
        <v>10</v>
      </c>
      <c r="W314" t="inlineStr">
        <is>
          <t>1997-11-26</t>
        </is>
      </c>
      <c r="X314" t="inlineStr">
        <is>
          <t>1997-11-26</t>
        </is>
      </c>
      <c r="Y314" t="inlineStr">
        <is>
          <t>1988-02-09</t>
        </is>
      </c>
      <c r="Z314" t="inlineStr">
        <is>
          <t>1988-02-09</t>
        </is>
      </c>
      <c r="AA314" t="n">
        <v>213</v>
      </c>
      <c r="AB314" t="n">
        <v>171</v>
      </c>
      <c r="AC314" t="n">
        <v>171</v>
      </c>
      <c r="AD314" t="n">
        <v>2</v>
      </c>
      <c r="AE314" t="n">
        <v>2</v>
      </c>
      <c r="AF314" t="n">
        <v>3</v>
      </c>
      <c r="AG314" t="n">
        <v>3</v>
      </c>
      <c r="AH314" t="n">
        <v>0</v>
      </c>
      <c r="AI314" t="n">
        <v>0</v>
      </c>
      <c r="AJ314" t="n">
        <v>1</v>
      </c>
      <c r="AK314" t="n">
        <v>1</v>
      </c>
      <c r="AL314" t="n">
        <v>2</v>
      </c>
      <c r="AM314" t="n">
        <v>2</v>
      </c>
      <c r="AN314" t="n">
        <v>1</v>
      </c>
      <c r="AO314" t="n">
        <v>1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HYPERLINK("http://catalog.hathitrust.org/Record/000340821","HathiTrust Record")</f>
        <v/>
      </c>
      <c r="AU31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4">
        <f>HYPERLINK("http://www.worldcat.org/oclc/10483513","WorldCat Record")</f>
        <v/>
      </c>
      <c r="AW314" t="inlineStr">
        <is>
          <t>3341282:eng</t>
        </is>
      </c>
      <c r="AX314" t="inlineStr">
        <is>
          <t>10483513</t>
        </is>
      </c>
      <c r="AY314" t="inlineStr">
        <is>
          <t>991000976629702656</t>
        </is>
      </c>
      <c r="AZ314" t="inlineStr">
        <is>
          <t>991000976629702656</t>
        </is>
      </c>
      <c r="BA314" t="inlineStr">
        <is>
          <t>2263397920002656</t>
        </is>
      </c>
      <c r="BB314" t="inlineStr">
        <is>
          <t>BOOK</t>
        </is>
      </c>
      <c r="BD314" t="inlineStr">
        <is>
          <t>9780849364549</t>
        </is>
      </c>
      <c r="BE314" t="inlineStr">
        <is>
          <t>30001000210627</t>
        </is>
      </c>
      <c r="BF314" t="inlineStr">
        <is>
          <t>893374155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QW 630 N494 1985</t>
        </is>
      </c>
      <c r="E315" t="inlineStr">
        <is>
          <t>0                      QW 0630000N  494         1985</t>
        </is>
      </c>
      <c r="F315" t="inlineStr">
        <is>
          <t>Neurotoxicity of industrial and commercial chemicals / editor, John L. O'Donoghue.</t>
        </is>
      </c>
      <c r="G315" t="inlineStr">
        <is>
          <t>V. 2</t>
        </is>
      </c>
      <c r="H315" t="inlineStr">
        <is>
          <t>Yes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Boca Raton, Fla. : CRC Press, c1985.</t>
        </is>
      </c>
      <c r="O315" t="inlineStr">
        <is>
          <t>1985</t>
        </is>
      </c>
      <c r="Q315" t="inlineStr">
        <is>
          <t>eng</t>
        </is>
      </c>
      <c r="R315" t="inlineStr">
        <is>
          <t>flu</t>
        </is>
      </c>
      <c r="T315" t="inlineStr">
        <is>
          <t xml:space="preserve">QW </t>
        </is>
      </c>
      <c r="U315" t="n">
        <v>5</v>
      </c>
      <c r="V315" t="n">
        <v>10</v>
      </c>
      <c r="W315" t="inlineStr">
        <is>
          <t>1997-11-26</t>
        </is>
      </c>
      <c r="X315" t="inlineStr">
        <is>
          <t>1997-11-26</t>
        </is>
      </c>
      <c r="Y315" t="inlineStr">
        <is>
          <t>1988-02-09</t>
        </is>
      </c>
      <c r="Z315" t="inlineStr">
        <is>
          <t>1988-02-09</t>
        </is>
      </c>
      <c r="AA315" t="n">
        <v>213</v>
      </c>
      <c r="AB315" t="n">
        <v>171</v>
      </c>
      <c r="AC315" t="n">
        <v>171</v>
      </c>
      <c r="AD315" t="n">
        <v>2</v>
      </c>
      <c r="AE315" t="n">
        <v>2</v>
      </c>
      <c r="AF315" t="n">
        <v>3</v>
      </c>
      <c r="AG315" t="n">
        <v>3</v>
      </c>
      <c r="AH315" t="n">
        <v>0</v>
      </c>
      <c r="AI315" t="n">
        <v>0</v>
      </c>
      <c r="AJ315" t="n">
        <v>1</v>
      </c>
      <c r="AK315" t="n">
        <v>1</v>
      </c>
      <c r="AL315" t="n">
        <v>2</v>
      </c>
      <c r="AM315" t="n">
        <v>2</v>
      </c>
      <c r="AN315" t="n">
        <v>1</v>
      </c>
      <c r="AO315" t="n">
        <v>1</v>
      </c>
      <c r="AP315" t="n">
        <v>0</v>
      </c>
      <c r="AQ315" t="n">
        <v>0</v>
      </c>
      <c r="AR315" t="inlineStr">
        <is>
          <t>No</t>
        </is>
      </c>
      <c r="AS315" t="inlineStr">
        <is>
          <t>Yes</t>
        </is>
      </c>
      <c r="AT315">
        <f>HYPERLINK("http://catalog.hathitrust.org/Record/000340821","HathiTrust Record")</f>
        <v/>
      </c>
      <c r="AU31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5">
        <f>HYPERLINK("http://www.worldcat.org/oclc/10483513","WorldCat Record")</f>
        <v/>
      </c>
      <c r="AW315" t="inlineStr">
        <is>
          <t>3341282:eng</t>
        </is>
      </c>
      <c r="AX315" t="inlineStr">
        <is>
          <t>10483513</t>
        </is>
      </c>
      <c r="AY315" t="inlineStr">
        <is>
          <t>991000976629702656</t>
        </is>
      </c>
      <c r="AZ315" t="inlineStr">
        <is>
          <t>991000976629702656</t>
        </is>
      </c>
      <c r="BA315" t="inlineStr">
        <is>
          <t>2263397920002656</t>
        </is>
      </c>
      <c r="BB315" t="inlineStr">
        <is>
          <t>BOOK</t>
        </is>
      </c>
      <c r="BD315" t="inlineStr">
        <is>
          <t>9780849364549</t>
        </is>
      </c>
      <c r="BE315" t="inlineStr">
        <is>
          <t>30001000210635</t>
        </is>
      </c>
      <c r="BF315" t="inlineStr">
        <is>
          <t>893368996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QW 680 A188 1993</t>
        </is>
      </c>
      <c r="E316" t="inlineStr">
        <is>
          <t>0                      QW 0680000A  188         1993</t>
        </is>
      </c>
      <c r="F316" t="inlineStr">
        <is>
          <t>Activators and inhibitors of complement / edited by R.B. Sim.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Dordrecht ; Boston : Kluwer Academic Publishers, c1993.</t>
        </is>
      </c>
      <c r="O316" t="inlineStr">
        <is>
          <t>1993</t>
        </is>
      </c>
      <c r="Q316" t="inlineStr">
        <is>
          <t>eng</t>
        </is>
      </c>
      <c r="R316" t="inlineStr">
        <is>
          <t xml:space="preserve">ne </t>
        </is>
      </c>
      <c r="T316" t="inlineStr">
        <is>
          <t xml:space="preserve">QW </t>
        </is>
      </c>
      <c r="U316" t="n">
        <v>3</v>
      </c>
      <c r="V316" t="n">
        <v>3</v>
      </c>
      <c r="W316" t="inlineStr">
        <is>
          <t>1993-09-02</t>
        </is>
      </c>
      <c r="X316" t="inlineStr">
        <is>
          <t>1993-09-02</t>
        </is>
      </c>
      <c r="Y316" t="inlineStr">
        <is>
          <t>1993-08-31</t>
        </is>
      </c>
      <c r="Z316" t="inlineStr">
        <is>
          <t>1993-08-31</t>
        </is>
      </c>
      <c r="AA316" t="n">
        <v>78</v>
      </c>
      <c r="AB316" t="n">
        <v>58</v>
      </c>
      <c r="AC316" t="n">
        <v>82</v>
      </c>
      <c r="AD316" t="n">
        <v>1</v>
      </c>
      <c r="AE316" t="n">
        <v>1</v>
      </c>
      <c r="AF316" t="n">
        <v>1</v>
      </c>
      <c r="AG316" t="n">
        <v>2</v>
      </c>
      <c r="AH316" t="n">
        <v>0</v>
      </c>
      <c r="AI316" t="n">
        <v>1</v>
      </c>
      <c r="AJ316" t="n">
        <v>1</v>
      </c>
      <c r="AK316" t="n">
        <v>1</v>
      </c>
      <c r="AL316" t="n">
        <v>0</v>
      </c>
      <c r="AM316" t="n">
        <v>1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HYPERLINK("http://catalog.hathitrust.org/Record/002606083","HathiTrust Record")</f>
        <v/>
      </c>
      <c r="AU31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V316">
        <f>HYPERLINK("http://www.worldcat.org/oclc/25872396","WorldCat Record")</f>
        <v/>
      </c>
      <c r="AW316" t="inlineStr">
        <is>
          <t>350564:eng</t>
        </is>
      </c>
      <c r="AX316" t="inlineStr">
        <is>
          <t>25872396</t>
        </is>
      </c>
      <c r="AY316" t="inlineStr">
        <is>
          <t>991001511089702656</t>
        </is>
      </c>
      <c r="AZ316" t="inlineStr">
        <is>
          <t>991001511089702656</t>
        </is>
      </c>
      <c r="BA316" t="inlineStr">
        <is>
          <t>2269056250002656</t>
        </is>
      </c>
      <c r="BB316" t="inlineStr">
        <is>
          <t>BOOK</t>
        </is>
      </c>
      <c r="BD316" t="inlineStr">
        <is>
          <t>9780792318194</t>
        </is>
      </c>
      <c r="BE316" t="inlineStr">
        <is>
          <t>30001002600817</t>
        </is>
      </c>
      <c r="BF316" t="inlineStr">
        <is>
          <t>893455866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QW 690 AD636 1982 v.1</t>
        </is>
      </c>
      <c r="E317" t="inlineStr">
        <is>
          <t>0                      QW 0690000AD 636         1982                                        v.1</t>
        </is>
      </c>
      <c r="F317" t="inlineStr">
        <is>
          <t>Phagocytic cells / editors, John I. Gallin, Anthony S. Fauci.</t>
        </is>
      </c>
      <c r="G317" t="inlineStr">
        <is>
          <t>V.1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New York : Raven Press,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S317" t="inlineStr">
        <is>
          <t>Advances in host defense mechanisms ; v. 1</t>
        </is>
      </c>
      <c r="T317" t="inlineStr">
        <is>
          <t xml:space="preserve">QW </t>
        </is>
      </c>
      <c r="U317" t="n">
        <v>4</v>
      </c>
      <c r="V317" t="n">
        <v>4</v>
      </c>
      <c r="W317" t="inlineStr">
        <is>
          <t>1989-04-26</t>
        </is>
      </c>
      <c r="X317" t="inlineStr">
        <is>
          <t>1989-04-26</t>
        </is>
      </c>
      <c r="Y317" t="inlineStr">
        <is>
          <t>1988-02-09</t>
        </is>
      </c>
      <c r="Z317" t="inlineStr">
        <is>
          <t>1988-02-09</t>
        </is>
      </c>
      <c r="AA317" t="n">
        <v>224</v>
      </c>
      <c r="AB317" t="n">
        <v>171</v>
      </c>
      <c r="AC317" t="n">
        <v>173</v>
      </c>
      <c r="AD317" t="n">
        <v>2</v>
      </c>
      <c r="AE317" t="n">
        <v>2</v>
      </c>
      <c r="AF317" t="n">
        <v>7</v>
      </c>
      <c r="AG317" t="n">
        <v>7</v>
      </c>
      <c r="AH317" t="n">
        <v>1</v>
      </c>
      <c r="AI317" t="n">
        <v>1</v>
      </c>
      <c r="AJ317" t="n">
        <v>5</v>
      </c>
      <c r="AK317" t="n">
        <v>5</v>
      </c>
      <c r="AL317" t="n">
        <v>2</v>
      </c>
      <c r="AM317" t="n">
        <v>2</v>
      </c>
      <c r="AN317" t="n">
        <v>1</v>
      </c>
      <c r="AO317" t="n">
        <v>1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HYPERLINK("http://catalog.hathitrust.org/Record/000237506","HathiTrust Record")</f>
        <v/>
      </c>
      <c r="AU31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V317">
        <f>HYPERLINK("http://www.worldcat.org/oclc/8171782","WorldCat Record")</f>
        <v/>
      </c>
      <c r="AW317" t="inlineStr">
        <is>
          <t>433471100:eng</t>
        </is>
      </c>
      <c r="AX317" t="inlineStr">
        <is>
          <t>8171782</t>
        </is>
      </c>
      <c r="AY317" t="inlineStr">
        <is>
          <t>991000976669702656</t>
        </is>
      </c>
      <c r="AZ317" t="inlineStr">
        <is>
          <t>991000976669702656</t>
        </is>
      </c>
      <c r="BA317" t="inlineStr">
        <is>
          <t>2268756020002656</t>
        </is>
      </c>
      <c r="BB317" t="inlineStr">
        <is>
          <t>BOOK</t>
        </is>
      </c>
      <c r="BD317" t="inlineStr">
        <is>
          <t>9780890045749</t>
        </is>
      </c>
      <c r="BE317" t="inlineStr">
        <is>
          <t>30001000210650</t>
        </is>
      </c>
      <c r="BF317" t="inlineStr">
        <is>
          <t>893632619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QW 690 AD636 1985 v.5</t>
        </is>
      </c>
      <c r="E318" t="inlineStr">
        <is>
          <t>0                      QW 0690000AD 636         1985                                        v.5</t>
        </is>
      </c>
      <c r="F318" t="inlineStr">
        <is>
          <t>Acquired immunodeficiency syndrome (AIDS) / editors, John I. Gallin, Anthony S. Fauci.</t>
        </is>
      </c>
      <c r="G318" t="inlineStr">
        <is>
          <t>V.5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New York : Raven Press, c1985.</t>
        </is>
      </c>
      <c r="O318" t="inlineStr">
        <is>
          <t>1985</t>
        </is>
      </c>
      <c r="Q318" t="inlineStr">
        <is>
          <t>eng</t>
        </is>
      </c>
      <c r="R318" t="inlineStr">
        <is>
          <t>xxu</t>
        </is>
      </c>
      <c r="S318" t="inlineStr">
        <is>
          <t>Advances in host defense mechanisms ; v. 5</t>
        </is>
      </c>
      <c r="T318" t="inlineStr">
        <is>
          <t xml:space="preserve">QW </t>
        </is>
      </c>
      <c r="U318" t="n">
        <v>4</v>
      </c>
      <c r="V318" t="n">
        <v>4</v>
      </c>
      <c r="W318" t="inlineStr">
        <is>
          <t>1989-10-11</t>
        </is>
      </c>
      <c r="X318" t="inlineStr">
        <is>
          <t>1989-10-11</t>
        </is>
      </c>
      <c r="Y318" t="inlineStr">
        <is>
          <t>1988-02-09</t>
        </is>
      </c>
      <c r="Z318" t="inlineStr">
        <is>
          <t>1988-02-09</t>
        </is>
      </c>
      <c r="AA318" t="n">
        <v>239</v>
      </c>
      <c r="AB318" t="n">
        <v>180</v>
      </c>
      <c r="AC318" t="n">
        <v>182</v>
      </c>
      <c r="AD318" t="n">
        <v>1</v>
      </c>
      <c r="AE318" t="n">
        <v>1</v>
      </c>
      <c r="AF318" t="n">
        <v>1</v>
      </c>
      <c r="AG318" t="n">
        <v>1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1</v>
      </c>
      <c r="AQ318" t="n">
        <v>1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HYPERLINK("http://catalog.hathitrust.org/Record/000344924","HathiTrust Record")</f>
        <v/>
      </c>
      <c r="AU31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V318">
        <f>HYPERLINK("http://www.worldcat.org/oclc/11623198","WorldCat Record")</f>
        <v/>
      </c>
      <c r="AW318" t="inlineStr">
        <is>
          <t>356290028:eng</t>
        </is>
      </c>
      <c r="AX318" t="inlineStr">
        <is>
          <t>11623198</t>
        </is>
      </c>
      <c r="AY318" t="inlineStr">
        <is>
          <t>991000976929702656</t>
        </is>
      </c>
      <c r="AZ318" t="inlineStr">
        <is>
          <t>991000976929702656</t>
        </is>
      </c>
      <c r="BA318" t="inlineStr">
        <is>
          <t>2258286130002656</t>
        </is>
      </c>
      <c r="BB318" t="inlineStr">
        <is>
          <t>BOOK</t>
        </is>
      </c>
      <c r="BD318" t="inlineStr">
        <is>
          <t>9780881670776</t>
        </is>
      </c>
      <c r="BE318" t="inlineStr">
        <is>
          <t>30001000210692</t>
        </is>
      </c>
      <c r="BF318" t="inlineStr">
        <is>
          <t>893557454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QW 690 C311m 1973</t>
        </is>
      </c>
      <c r="E319" t="inlineStr">
        <is>
          <t>0                      QW 0690000C  311m        1973</t>
        </is>
      </c>
      <c r="F319" t="inlineStr">
        <is>
          <t>The macrophage : a review of ultrastructure and function / Ian Carr.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Carr, Ian, MD, Ph D, FRCPath, FRCPC.</t>
        </is>
      </c>
      <c r="N319" t="inlineStr">
        <is>
          <t>London, New York : Academic Press, 1973.</t>
        </is>
      </c>
      <c r="O319" t="inlineStr">
        <is>
          <t>1973</t>
        </is>
      </c>
      <c r="Q319" t="inlineStr">
        <is>
          <t>eng</t>
        </is>
      </c>
      <c r="R319" t="inlineStr">
        <is>
          <t>enk</t>
        </is>
      </c>
      <c r="T319" t="inlineStr">
        <is>
          <t xml:space="preserve">QW </t>
        </is>
      </c>
      <c r="U319" t="n">
        <v>8</v>
      </c>
      <c r="V319" t="n">
        <v>8</v>
      </c>
      <c r="W319" t="inlineStr">
        <is>
          <t>2006-07-23</t>
        </is>
      </c>
      <c r="X319" t="inlineStr">
        <is>
          <t>2006-07-23</t>
        </is>
      </c>
      <c r="Y319" t="inlineStr">
        <is>
          <t>1988-03-24</t>
        </is>
      </c>
      <c r="Z319" t="inlineStr">
        <is>
          <t>1988-03-24</t>
        </is>
      </c>
      <c r="AA319" t="n">
        <v>317</v>
      </c>
      <c r="AB319" t="n">
        <v>204</v>
      </c>
      <c r="AC319" t="n">
        <v>211</v>
      </c>
      <c r="AD319" t="n">
        <v>2</v>
      </c>
      <c r="AE319" t="n">
        <v>2</v>
      </c>
      <c r="AF319" t="n">
        <v>6</v>
      </c>
      <c r="AG319" t="n">
        <v>6</v>
      </c>
      <c r="AH319" t="n">
        <v>1</v>
      </c>
      <c r="AI319" t="n">
        <v>1</v>
      </c>
      <c r="AJ319" t="n">
        <v>1</v>
      </c>
      <c r="AK319" t="n">
        <v>1</v>
      </c>
      <c r="AL319" t="n">
        <v>3</v>
      </c>
      <c r="AM319" t="n">
        <v>3</v>
      </c>
      <c r="AN319" t="n">
        <v>1</v>
      </c>
      <c r="AO319" t="n">
        <v>1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HYPERLINK("http://catalog.hathitrust.org/Record/001556650","HathiTrust Record")</f>
        <v/>
      </c>
      <c r="AU31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V319">
        <f>HYPERLINK("http://www.worldcat.org/oclc/897415","WorldCat Record")</f>
        <v/>
      </c>
      <c r="AW319" t="inlineStr">
        <is>
          <t>308881428:eng</t>
        </is>
      </c>
      <c r="AX319" t="inlineStr">
        <is>
          <t>897415</t>
        </is>
      </c>
      <c r="AY319" t="inlineStr">
        <is>
          <t>991000976999702656</t>
        </is>
      </c>
      <c r="AZ319" t="inlineStr">
        <is>
          <t>991000976999702656</t>
        </is>
      </c>
      <c r="BA319" t="inlineStr">
        <is>
          <t>2257584090002656</t>
        </is>
      </c>
      <c r="BB319" t="inlineStr">
        <is>
          <t>BOOK</t>
        </is>
      </c>
      <c r="BD319" t="inlineStr">
        <is>
          <t>9780121605506</t>
        </is>
      </c>
      <c r="BE319" t="inlineStr">
        <is>
          <t>30001000210700</t>
        </is>
      </c>
      <c r="BF319" t="inlineStr">
        <is>
          <t>893731578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QW 690 I61p 1977</t>
        </is>
      </c>
      <c r="E320" t="inlineStr">
        <is>
          <t>0                      QW 0690000I  61p         1977</t>
        </is>
      </c>
      <c r="F320" t="inlineStr">
        <is>
          <t>Phagocytosis, its physiology and pathology / edited by Yoshiyuki Kokubun, Noboru Kobayashi.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International Symposium on Phagocytosis (1977 : Tokyo, Japan)</t>
        </is>
      </c>
      <c r="N320" t="inlineStr">
        <is>
          <t>Baltimore : University Park Press, c1979.</t>
        </is>
      </c>
      <c r="O320" t="inlineStr">
        <is>
          <t>1979</t>
        </is>
      </c>
      <c r="Q320" t="inlineStr">
        <is>
          <t>eng</t>
        </is>
      </c>
      <c r="R320" t="inlineStr">
        <is>
          <t>mdu</t>
        </is>
      </c>
      <c r="T320" t="inlineStr">
        <is>
          <t xml:space="preserve">QW </t>
        </is>
      </c>
      <c r="U320" t="n">
        <v>4</v>
      </c>
      <c r="V320" t="n">
        <v>4</v>
      </c>
      <c r="W320" t="inlineStr">
        <is>
          <t>1989-04-26</t>
        </is>
      </c>
      <c r="X320" t="inlineStr">
        <is>
          <t>1989-04-26</t>
        </is>
      </c>
      <c r="Y320" t="inlineStr">
        <is>
          <t>1988-01-29</t>
        </is>
      </c>
      <c r="Z320" t="inlineStr">
        <is>
          <t>1988-01-29</t>
        </is>
      </c>
      <c r="AA320" t="n">
        <v>144</v>
      </c>
      <c r="AB320" t="n">
        <v>113</v>
      </c>
      <c r="AC320" t="n">
        <v>115</v>
      </c>
      <c r="AD320" t="n">
        <v>1</v>
      </c>
      <c r="AE320" t="n">
        <v>1</v>
      </c>
      <c r="AF320" t="n">
        <v>3</v>
      </c>
      <c r="AG320" t="n">
        <v>3</v>
      </c>
      <c r="AH320" t="n">
        <v>1</v>
      </c>
      <c r="AI320" t="n">
        <v>1</v>
      </c>
      <c r="AJ320" t="n">
        <v>1</v>
      </c>
      <c r="AK320" t="n">
        <v>1</v>
      </c>
      <c r="AL320" t="n">
        <v>2</v>
      </c>
      <c r="AM320" t="n">
        <v>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HYPERLINK("http://catalog.hathitrust.org/Record/000017640","HathiTrust Record")</f>
        <v/>
      </c>
      <c r="AU32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V320">
        <f>HYPERLINK("http://www.worldcat.org/oclc/4591309","WorldCat Record")</f>
        <v/>
      </c>
      <c r="AW320" t="inlineStr">
        <is>
          <t>14918895:eng</t>
        </is>
      </c>
      <c r="AX320" t="inlineStr">
        <is>
          <t>4591309</t>
        </is>
      </c>
      <c r="AY320" t="inlineStr">
        <is>
          <t>991001109329702656</t>
        </is>
      </c>
      <c r="AZ320" t="inlineStr">
        <is>
          <t>991001109329702656</t>
        </is>
      </c>
      <c r="BA320" t="inlineStr">
        <is>
          <t>2265918910002656</t>
        </is>
      </c>
      <c r="BB320" t="inlineStr">
        <is>
          <t>BOOK</t>
        </is>
      </c>
      <c r="BD320" t="inlineStr">
        <is>
          <t>9780839114062</t>
        </is>
      </c>
      <c r="BE320" t="inlineStr">
        <is>
          <t>30001000275786</t>
        </is>
      </c>
      <c r="BF320" t="inlineStr">
        <is>
          <t>893557596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QW 690 V543m 1972</t>
        </is>
      </c>
      <c r="E321" t="inlineStr">
        <is>
          <t>0                      QW 0690000V  543m        1972</t>
        </is>
      </c>
      <c r="F321" t="inlineStr">
        <is>
          <t>The macrophage / B. Vernon-Roberts.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Vernon-Roberts, B.</t>
        </is>
      </c>
      <c r="N321" t="inlineStr">
        <is>
          <t>Cambridge [Eng.] : University Press, 1972.</t>
        </is>
      </c>
      <c r="O321" t="inlineStr">
        <is>
          <t>1972</t>
        </is>
      </c>
      <c r="Q321" t="inlineStr">
        <is>
          <t>eng</t>
        </is>
      </c>
      <c r="R321" t="inlineStr">
        <is>
          <t>enk</t>
        </is>
      </c>
      <c r="S321" t="inlineStr">
        <is>
          <t>Biological structure and function ; 2</t>
        </is>
      </c>
      <c r="T321" t="inlineStr">
        <is>
          <t xml:space="preserve">QW </t>
        </is>
      </c>
      <c r="U321" t="n">
        <v>1</v>
      </c>
      <c r="V321" t="n">
        <v>1</v>
      </c>
      <c r="W321" t="inlineStr">
        <is>
          <t>1993-07-29</t>
        </is>
      </c>
      <c r="X321" t="inlineStr">
        <is>
          <t>1993-07-29</t>
        </is>
      </c>
      <c r="Y321" t="inlineStr">
        <is>
          <t>1988-03-25</t>
        </is>
      </c>
      <c r="Z321" t="inlineStr">
        <is>
          <t>1988-03-25</t>
        </is>
      </c>
      <c r="AA321" t="n">
        <v>346</v>
      </c>
      <c r="AB321" t="n">
        <v>240</v>
      </c>
      <c r="AC321" t="n">
        <v>245</v>
      </c>
      <c r="AD321" t="n">
        <v>2</v>
      </c>
      <c r="AE321" t="n">
        <v>2</v>
      </c>
      <c r="AF321" t="n">
        <v>8</v>
      </c>
      <c r="AG321" t="n">
        <v>8</v>
      </c>
      <c r="AH321" t="n">
        <v>1</v>
      </c>
      <c r="AI321" t="n">
        <v>1</v>
      </c>
      <c r="AJ321" t="n">
        <v>3</v>
      </c>
      <c r="AK321" t="n">
        <v>3</v>
      </c>
      <c r="AL321" t="n">
        <v>5</v>
      </c>
      <c r="AM321" t="n">
        <v>5</v>
      </c>
      <c r="AN321" t="n">
        <v>1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No</t>
        </is>
      </c>
      <c r="AU32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V321">
        <f>HYPERLINK("http://www.worldcat.org/oclc/447572","WorldCat Record")</f>
        <v/>
      </c>
      <c r="AW321" t="inlineStr">
        <is>
          <t>1585539:eng</t>
        </is>
      </c>
      <c r="AX321" t="inlineStr">
        <is>
          <t>447572</t>
        </is>
      </c>
      <c r="AY321" t="inlineStr">
        <is>
          <t>991000977059702656</t>
        </is>
      </c>
      <c r="AZ321" t="inlineStr">
        <is>
          <t>991000977059702656</t>
        </is>
      </c>
      <c r="BA321" t="inlineStr">
        <is>
          <t>2268609860002656</t>
        </is>
      </c>
      <c r="BB321" t="inlineStr">
        <is>
          <t>BOOK</t>
        </is>
      </c>
      <c r="BD321" t="inlineStr">
        <is>
          <t>9780521084819</t>
        </is>
      </c>
      <c r="BE321" t="inlineStr">
        <is>
          <t>30001000210718</t>
        </is>
      </c>
      <c r="BF321" t="inlineStr">
        <is>
          <t>893540878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QW 700 I435 1992</t>
        </is>
      </c>
      <c r="E322" t="inlineStr">
        <is>
          <t>0                      QW 0700000I  435         1992</t>
        </is>
      </c>
      <c r="F322" t="inlineStr">
        <is>
          <t>Infections in immunocompromised infants and children / edited by Christian C. Patrick.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New York : Churchill Livingstone, c1992.</t>
        </is>
      </c>
      <c r="O322" t="inlineStr">
        <is>
          <t>1992</t>
        </is>
      </c>
      <c r="Q322" t="inlineStr">
        <is>
          <t>eng</t>
        </is>
      </c>
      <c r="R322" t="inlineStr">
        <is>
          <t>nyu</t>
        </is>
      </c>
      <c r="T322" t="inlineStr">
        <is>
          <t xml:space="preserve">QW </t>
        </is>
      </c>
      <c r="U322" t="n">
        <v>7</v>
      </c>
      <c r="V322" t="n">
        <v>7</v>
      </c>
      <c r="W322" t="inlineStr">
        <is>
          <t>2000-11-06</t>
        </is>
      </c>
      <c r="X322" t="inlineStr">
        <is>
          <t>2000-11-06</t>
        </is>
      </c>
      <c r="Y322" t="inlineStr">
        <is>
          <t>1993-12-06</t>
        </is>
      </c>
      <c r="Z322" t="inlineStr">
        <is>
          <t>1993-12-06</t>
        </is>
      </c>
      <c r="AA322" t="n">
        <v>145</v>
      </c>
      <c r="AB322" t="n">
        <v>98</v>
      </c>
      <c r="AC322" t="n">
        <v>103</v>
      </c>
      <c r="AD322" t="n">
        <v>1</v>
      </c>
      <c r="AE322" t="n">
        <v>1</v>
      </c>
      <c r="AF322" t="n">
        <v>1</v>
      </c>
      <c r="AG322" t="n">
        <v>1</v>
      </c>
      <c r="AH322" t="n">
        <v>0</v>
      </c>
      <c r="AI322" t="n">
        <v>0</v>
      </c>
      <c r="AJ322" t="n">
        <v>1</v>
      </c>
      <c r="AK322" t="n">
        <v>1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No</t>
        </is>
      </c>
      <c r="AU32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V322">
        <f>HYPERLINK("http://www.worldcat.org/oclc/25554679","WorldCat Record")</f>
        <v/>
      </c>
      <c r="AW322" t="inlineStr">
        <is>
          <t>27713465:eng</t>
        </is>
      </c>
      <c r="AX322" t="inlineStr">
        <is>
          <t>25554679</t>
        </is>
      </c>
      <c r="AY322" t="inlineStr">
        <is>
          <t>991000550289702656</t>
        </is>
      </c>
      <c r="AZ322" t="inlineStr">
        <is>
          <t>991000550289702656</t>
        </is>
      </c>
      <c r="BA322" t="inlineStr">
        <is>
          <t>2269721680002656</t>
        </is>
      </c>
      <c r="BB322" t="inlineStr">
        <is>
          <t>BOOK</t>
        </is>
      </c>
      <c r="BD322" t="inlineStr">
        <is>
          <t>9780443088575</t>
        </is>
      </c>
      <c r="BE322" t="inlineStr">
        <is>
          <t>30001002671149</t>
        </is>
      </c>
      <c r="BF322" t="inlineStr">
        <is>
          <t>893271518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QW 700 K91 1981</t>
        </is>
      </c>
      <c r="E323" t="inlineStr">
        <is>
          <t>0                      QW 0700000K  91          1981</t>
        </is>
      </c>
      <c r="F323" t="inlineStr">
        <is>
          <t>The restless tide : the persistent challenge of the microbial world / Richard M. Krause.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Krause, Richard M., 1925-2015.</t>
        </is>
      </c>
      <c r="N323" t="inlineStr">
        <is>
          <t>Washington, D.C. : National Foundation for Infectious Diseases, c1981.</t>
        </is>
      </c>
      <c r="O323" t="inlineStr">
        <is>
          <t>1981</t>
        </is>
      </c>
      <c r="Q323" t="inlineStr">
        <is>
          <t>eng</t>
        </is>
      </c>
      <c r="R323" t="inlineStr">
        <is>
          <t>dcu</t>
        </is>
      </c>
      <c r="T323" t="inlineStr">
        <is>
          <t xml:space="preserve">QW </t>
        </is>
      </c>
      <c r="U323" t="n">
        <v>2</v>
      </c>
      <c r="V323" t="n">
        <v>2</v>
      </c>
      <c r="W323" t="inlineStr">
        <is>
          <t>1993-07-05</t>
        </is>
      </c>
      <c r="X323" t="inlineStr">
        <is>
          <t>1993-07-05</t>
        </is>
      </c>
      <c r="Y323" t="inlineStr">
        <is>
          <t>1988-02-09</t>
        </is>
      </c>
      <c r="Z323" t="inlineStr">
        <is>
          <t>1988-02-09</t>
        </is>
      </c>
      <c r="AA323" t="n">
        <v>161</v>
      </c>
      <c r="AB323" t="n">
        <v>157</v>
      </c>
      <c r="AC323" t="n">
        <v>165</v>
      </c>
      <c r="AD323" t="n">
        <v>1</v>
      </c>
      <c r="AE323" t="n">
        <v>1</v>
      </c>
      <c r="AF323" t="n">
        <v>3</v>
      </c>
      <c r="AG323" t="n">
        <v>3</v>
      </c>
      <c r="AH323" t="n">
        <v>1</v>
      </c>
      <c r="AI323" t="n">
        <v>1</v>
      </c>
      <c r="AJ323" t="n">
        <v>1</v>
      </c>
      <c r="AK323" t="n">
        <v>1</v>
      </c>
      <c r="AL323" t="n">
        <v>1</v>
      </c>
      <c r="AM323" t="n">
        <v>1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HYPERLINK("http://catalog.hathitrust.org/Record/000147056","HathiTrust Record")</f>
        <v/>
      </c>
      <c r="AU32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V323">
        <f>HYPERLINK("http://www.worldcat.org/oclc/8315916","WorldCat Record")</f>
        <v/>
      </c>
      <c r="AW323" t="inlineStr">
        <is>
          <t>428792654:eng</t>
        </is>
      </c>
      <c r="AX323" t="inlineStr">
        <is>
          <t>8315916</t>
        </is>
      </c>
      <c r="AY323" t="inlineStr">
        <is>
          <t>991000977099702656</t>
        </is>
      </c>
      <c r="AZ323" t="inlineStr">
        <is>
          <t>991000977099702656</t>
        </is>
      </c>
      <c r="BA323" t="inlineStr">
        <is>
          <t>2272206830002656</t>
        </is>
      </c>
      <c r="BB323" t="inlineStr">
        <is>
          <t>BOOK</t>
        </is>
      </c>
      <c r="BE323" t="inlineStr">
        <is>
          <t>30001000210759</t>
        </is>
      </c>
      <c r="BF323" t="inlineStr">
        <is>
          <t>893267897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QW 800 B6156 1986</t>
        </is>
      </c>
      <c r="E324" t="inlineStr">
        <is>
          <t>0                      QW 0800000B  6156        1986</t>
        </is>
      </c>
      <c r="F32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N324" t="inlineStr">
        <is>
          <t>Dordrecht ; Boston : Nijhoff Publishers, 1987.</t>
        </is>
      </c>
      <c r="O324" t="inlineStr">
        <is>
          <t>1987</t>
        </is>
      </c>
      <c r="Q324" t="inlineStr">
        <is>
          <t>eng</t>
        </is>
      </c>
      <c r="R324" t="inlineStr">
        <is>
          <t xml:space="preserve">ne </t>
        </is>
      </c>
      <c r="T324" t="inlineStr">
        <is>
          <t xml:space="preserve">QW </t>
        </is>
      </c>
      <c r="U324" t="n">
        <v>2</v>
      </c>
      <c r="V324" t="n">
        <v>2</v>
      </c>
      <c r="W324" t="inlineStr">
        <is>
          <t>1999-10-03</t>
        </is>
      </c>
      <c r="X324" t="inlineStr">
        <is>
          <t>1999-10-03</t>
        </is>
      </c>
      <c r="Y324" t="inlineStr">
        <is>
          <t>1988-02-09</t>
        </is>
      </c>
      <c r="Z324" t="inlineStr">
        <is>
          <t>1988-02-09</t>
        </is>
      </c>
      <c r="AA324" t="n">
        <v>105</v>
      </c>
      <c r="AB324" t="n">
        <v>81</v>
      </c>
      <c r="AC324" t="n">
        <v>106</v>
      </c>
      <c r="AD324" t="n">
        <v>1</v>
      </c>
      <c r="AE324" t="n">
        <v>1</v>
      </c>
      <c r="AF324" t="n">
        <v>2</v>
      </c>
      <c r="AG324" t="n">
        <v>3</v>
      </c>
      <c r="AH324" t="n">
        <v>0</v>
      </c>
      <c r="AI324" t="n">
        <v>1</v>
      </c>
      <c r="AJ324" t="n">
        <v>1</v>
      </c>
      <c r="AK324" t="n">
        <v>1</v>
      </c>
      <c r="AL324" t="n">
        <v>1</v>
      </c>
      <c r="AM324" t="n">
        <v>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HYPERLINK("http://catalog.hathitrust.org/Record/006247958","HathiTrust Record")</f>
        <v/>
      </c>
      <c r="AU32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V324">
        <f>HYPERLINK("http://www.worldcat.org/oclc/15016409","WorldCat Record")</f>
        <v/>
      </c>
      <c r="AW324" t="inlineStr">
        <is>
          <t>836699292:eng</t>
        </is>
      </c>
      <c r="AX324" t="inlineStr">
        <is>
          <t>15016409</t>
        </is>
      </c>
      <c r="AY324" t="inlineStr">
        <is>
          <t>991001266739702656</t>
        </is>
      </c>
      <c r="AZ324" t="inlineStr">
        <is>
          <t>991001266739702656</t>
        </is>
      </c>
      <c r="BA324" t="inlineStr">
        <is>
          <t>2264350130002656</t>
        </is>
      </c>
      <c r="BB324" t="inlineStr">
        <is>
          <t>BOOK</t>
        </is>
      </c>
      <c r="BD324" t="inlineStr">
        <is>
          <t>9789024734689</t>
        </is>
      </c>
      <c r="BE324" t="inlineStr">
        <is>
          <t>30001000353575</t>
        </is>
      </c>
      <c r="BF324" t="inlineStr">
        <is>
          <t>893731799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QW 800 I32 1982</t>
        </is>
      </c>
      <c r="E325" t="inlineStr">
        <is>
          <t>0                      QW 0800000I  32          1982</t>
        </is>
      </c>
      <c r="F325" t="inlineStr">
        <is>
          <t>Immunization in clinical practice : a useful guideline to vaccines, sera, and immune globulins in clinical practice / edited by Vincent A. Fulginiti ... [et al.].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Philadelphia : Lippincott, c1982.</t>
        </is>
      </c>
      <c r="O325" t="inlineStr">
        <is>
          <t>1982</t>
        </is>
      </c>
      <c r="Q325" t="inlineStr">
        <is>
          <t>eng</t>
        </is>
      </c>
      <c r="R325" t="inlineStr">
        <is>
          <t>xxu</t>
        </is>
      </c>
      <c r="T325" t="inlineStr">
        <is>
          <t xml:space="preserve">QW </t>
        </is>
      </c>
      <c r="U325" t="n">
        <v>4</v>
      </c>
      <c r="V325" t="n">
        <v>4</v>
      </c>
      <c r="W325" t="inlineStr">
        <is>
          <t>2006-10-03</t>
        </is>
      </c>
      <c r="X325" t="inlineStr">
        <is>
          <t>2006-10-03</t>
        </is>
      </c>
      <c r="Y325" t="inlineStr">
        <is>
          <t>1988-02-09</t>
        </is>
      </c>
      <c r="Z325" t="inlineStr">
        <is>
          <t>1988-02-09</t>
        </is>
      </c>
      <c r="AA325" t="n">
        <v>145</v>
      </c>
      <c r="AB325" t="n">
        <v>115</v>
      </c>
      <c r="AC325" t="n">
        <v>122</v>
      </c>
      <c r="AD325" t="n">
        <v>1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HYPERLINK("http://catalog.hathitrust.org/Record/000269740","HathiTrust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V325">
        <f>HYPERLINK("http://www.worldcat.org/oclc/7577294","WorldCat Record")</f>
        <v/>
      </c>
      <c r="AW325" t="inlineStr">
        <is>
          <t>28914885:eng</t>
        </is>
      </c>
      <c r="AX325" t="inlineStr">
        <is>
          <t>7577294</t>
        </is>
      </c>
      <c r="AY325" t="inlineStr">
        <is>
          <t>991000977219702656</t>
        </is>
      </c>
      <c r="AZ325" t="inlineStr">
        <is>
          <t>991000977219702656</t>
        </is>
      </c>
      <c r="BA325" t="inlineStr">
        <is>
          <t>2257855410002656</t>
        </is>
      </c>
      <c r="BB325" t="inlineStr">
        <is>
          <t>BOOK</t>
        </is>
      </c>
      <c r="BD325" t="inlineStr">
        <is>
          <t>9780397505395</t>
        </is>
      </c>
      <c r="BE325" t="inlineStr">
        <is>
          <t>30001000210890</t>
        </is>
      </c>
      <c r="BF325" t="inlineStr">
        <is>
          <t>893826295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QW 800 J29i 1988</t>
        </is>
      </c>
      <c r="E326" t="inlineStr">
        <is>
          <t>0                      QW 0800000J  29i         1988</t>
        </is>
      </c>
      <c r="F326" t="inlineStr">
        <is>
          <t>Immunization : the reality behind the myth / Walene James ; foreword by Robert S. Mendelsohn.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James, Walene.</t>
        </is>
      </c>
      <c r="N326" t="inlineStr">
        <is>
          <t>South Hadley, Mass. : Bergin &amp; Garvey, c1988.</t>
        </is>
      </c>
      <c r="O326" t="inlineStr">
        <is>
          <t>1988</t>
        </is>
      </c>
      <c r="Q326" t="inlineStr">
        <is>
          <t>eng</t>
        </is>
      </c>
      <c r="R326" t="inlineStr">
        <is>
          <t>mau</t>
        </is>
      </c>
      <c r="T326" t="inlineStr">
        <is>
          <t xml:space="preserve">QW </t>
        </is>
      </c>
      <c r="U326" t="n">
        <v>6</v>
      </c>
      <c r="V326" t="n">
        <v>6</v>
      </c>
      <c r="W326" t="inlineStr">
        <is>
          <t>1998-05-12</t>
        </is>
      </c>
      <c r="X326" t="inlineStr">
        <is>
          <t>1998-05-12</t>
        </is>
      </c>
      <c r="Y326" t="inlineStr">
        <is>
          <t>1992-04-02</t>
        </is>
      </c>
      <c r="Z326" t="inlineStr">
        <is>
          <t>1992-04-02</t>
        </is>
      </c>
      <c r="AA326" t="n">
        <v>204</v>
      </c>
      <c r="AB326" t="n">
        <v>174</v>
      </c>
      <c r="AC326" t="n">
        <v>279</v>
      </c>
      <c r="AD326" t="n">
        <v>1</v>
      </c>
      <c r="AE326" t="n">
        <v>1</v>
      </c>
      <c r="AF326" t="n">
        <v>2</v>
      </c>
      <c r="AG326" t="n">
        <v>2</v>
      </c>
      <c r="AH326" t="n">
        <v>1</v>
      </c>
      <c r="AI326" t="n">
        <v>1</v>
      </c>
      <c r="AJ326" t="n">
        <v>1</v>
      </c>
      <c r="AK326" t="n">
        <v>1</v>
      </c>
      <c r="AL326" t="n">
        <v>2</v>
      </c>
      <c r="AM326" t="n">
        <v>2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HYPERLINK("http://catalog.hathitrust.org/Record/000905312","HathiTrust Record")</f>
        <v/>
      </c>
      <c r="AU32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V326">
        <f>HYPERLINK("http://www.worldcat.org/oclc/17547956","WorldCat Record")</f>
        <v/>
      </c>
      <c r="AW326" t="inlineStr">
        <is>
          <t>2034474:eng</t>
        </is>
      </c>
      <c r="AX326" t="inlineStr">
        <is>
          <t>17547956</t>
        </is>
      </c>
      <c r="AY326" t="inlineStr">
        <is>
          <t>991001299449702656</t>
        </is>
      </c>
      <c r="AZ326" t="inlineStr">
        <is>
          <t>991001299449702656</t>
        </is>
      </c>
      <c r="BA326" t="inlineStr">
        <is>
          <t>2265223190002656</t>
        </is>
      </c>
      <c r="BB326" t="inlineStr">
        <is>
          <t>BOOK</t>
        </is>
      </c>
      <c r="BD326" t="inlineStr">
        <is>
          <t>9780897891547</t>
        </is>
      </c>
      <c r="BE326" t="inlineStr">
        <is>
          <t>30001002411298</t>
        </is>
      </c>
      <c r="BF326" t="inlineStr">
        <is>
          <t>893168122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QW 805 B298v 1994</t>
        </is>
      </c>
      <c r="E327" t="inlineStr">
        <is>
          <t>0                      QW 0805000B  298v        1994</t>
        </is>
      </c>
      <c r="F327" t="inlineStr">
        <is>
          <t>Vaccines and world health : science, policy, and practice / Paul F. Basch.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Basch, Paul F. (Paul Frederick), 1933-2001.</t>
        </is>
      </c>
      <c r="N327" t="inlineStr">
        <is>
          <t>New York : Oxford University Press, c1994.</t>
        </is>
      </c>
      <c r="O327" t="inlineStr">
        <is>
          <t>1994</t>
        </is>
      </c>
      <c r="Q327" t="inlineStr">
        <is>
          <t>eng</t>
        </is>
      </c>
      <c r="R327" t="inlineStr">
        <is>
          <t>nyu</t>
        </is>
      </c>
      <c r="T327" t="inlineStr">
        <is>
          <t xml:space="preserve">QW </t>
        </is>
      </c>
      <c r="U327" t="n">
        <v>8</v>
      </c>
      <c r="V327" t="n">
        <v>8</v>
      </c>
      <c r="W327" t="inlineStr">
        <is>
          <t>2006-11-24</t>
        </is>
      </c>
      <c r="X327" t="inlineStr">
        <is>
          <t>2006-11-24</t>
        </is>
      </c>
      <c r="Y327" t="inlineStr">
        <is>
          <t>1993-12-15</t>
        </is>
      </c>
      <c r="Z327" t="inlineStr">
        <is>
          <t>1993-12-15</t>
        </is>
      </c>
      <c r="AA327" t="n">
        <v>248</v>
      </c>
      <c r="AB327" t="n">
        <v>194</v>
      </c>
      <c r="AC327" t="n">
        <v>194</v>
      </c>
      <c r="AD327" t="n">
        <v>3</v>
      </c>
      <c r="AE327" t="n">
        <v>3</v>
      </c>
      <c r="AF327" t="n">
        <v>5</v>
      </c>
      <c r="AG327" t="n">
        <v>5</v>
      </c>
      <c r="AH327" t="n">
        <v>1</v>
      </c>
      <c r="AI327" t="n">
        <v>1</v>
      </c>
      <c r="AJ327" t="n">
        <v>1</v>
      </c>
      <c r="AK327" t="n">
        <v>1</v>
      </c>
      <c r="AL327" t="n">
        <v>1</v>
      </c>
      <c r="AM327" t="n">
        <v>1</v>
      </c>
      <c r="AN327" t="n">
        <v>2</v>
      </c>
      <c r="AO327" t="n">
        <v>2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V327">
        <f>HYPERLINK("http://www.worldcat.org/oclc/28678598","WorldCat Record")</f>
        <v/>
      </c>
      <c r="AW327" t="inlineStr">
        <is>
          <t>31215009:eng</t>
        </is>
      </c>
      <c r="AX327" t="inlineStr">
        <is>
          <t>28678598</t>
        </is>
      </c>
      <c r="AY327" t="inlineStr">
        <is>
          <t>991000647249702656</t>
        </is>
      </c>
      <c r="AZ327" t="inlineStr">
        <is>
          <t>991000647249702656</t>
        </is>
      </c>
      <c r="BA327" t="inlineStr">
        <is>
          <t>2267225000002656</t>
        </is>
      </c>
      <c r="BB327" t="inlineStr">
        <is>
          <t>BOOK</t>
        </is>
      </c>
      <c r="BD327" t="inlineStr">
        <is>
          <t>9780195085327</t>
        </is>
      </c>
      <c r="BE327" t="inlineStr">
        <is>
          <t>30001002690511</t>
        </is>
      </c>
      <c r="BF327" t="inlineStr">
        <is>
          <t>893373335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QW 805 M942 1996</t>
        </is>
      </c>
      <c r="E328" t="inlineStr">
        <is>
          <t>0                      QW 0805000M  942         1996</t>
        </is>
      </c>
      <c r="F328" t="inlineStr">
        <is>
          <t>Mucosal vaccines / edited by Hiroshi Kiyono, Pearay L. Ogra, Jerry R. McGhee.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San Diego : Academic Press, c1996.</t>
        </is>
      </c>
      <c r="O328" t="inlineStr">
        <is>
          <t>1996</t>
        </is>
      </c>
      <c r="Q328" t="inlineStr">
        <is>
          <t>eng</t>
        </is>
      </c>
      <c r="R328" t="inlineStr">
        <is>
          <t>cau</t>
        </is>
      </c>
      <c r="T328" t="inlineStr">
        <is>
          <t xml:space="preserve">QW </t>
        </is>
      </c>
      <c r="U328" t="n">
        <v>3</v>
      </c>
      <c r="V328" t="n">
        <v>3</v>
      </c>
      <c r="W328" t="inlineStr">
        <is>
          <t>1997-06-03</t>
        </is>
      </c>
      <c r="X328" t="inlineStr">
        <is>
          <t>1997-06-03</t>
        </is>
      </c>
      <c r="Y328" t="inlineStr">
        <is>
          <t>1997-06-03</t>
        </is>
      </c>
      <c r="Z328" t="inlineStr">
        <is>
          <t>1997-06-03</t>
        </is>
      </c>
      <c r="AA328" t="n">
        <v>161</v>
      </c>
      <c r="AB328" t="n">
        <v>112</v>
      </c>
      <c r="AC328" t="n">
        <v>207</v>
      </c>
      <c r="AD328" t="n">
        <v>2</v>
      </c>
      <c r="AE328" t="n">
        <v>4</v>
      </c>
      <c r="AF328" t="n">
        <v>4</v>
      </c>
      <c r="AG328" t="n">
        <v>8</v>
      </c>
      <c r="AH328" t="n">
        <v>1</v>
      </c>
      <c r="AI328" t="n">
        <v>2</v>
      </c>
      <c r="AJ328" t="n">
        <v>1</v>
      </c>
      <c r="AK328" t="n">
        <v>2</v>
      </c>
      <c r="AL328" t="n">
        <v>2</v>
      </c>
      <c r="AM328" t="n">
        <v>2</v>
      </c>
      <c r="AN328" t="n">
        <v>1</v>
      </c>
      <c r="AO328" t="n">
        <v>3</v>
      </c>
      <c r="AP328" t="n">
        <v>0</v>
      </c>
      <c r="AQ328" t="n">
        <v>0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HYPERLINK("http://catalog.hathitrust.org/Record/003108414","HathiTrust Record")</f>
        <v/>
      </c>
      <c r="AU32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V328">
        <f>HYPERLINK("http://www.worldcat.org/oclc/34721864","WorldCat Record")</f>
        <v/>
      </c>
      <c r="AW328" t="inlineStr">
        <is>
          <t>1010727732:eng</t>
        </is>
      </c>
      <c r="AX328" t="inlineStr">
        <is>
          <t>34721864</t>
        </is>
      </c>
      <c r="AY328" t="inlineStr">
        <is>
          <t>991001243849702656</t>
        </is>
      </c>
      <c r="AZ328" t="inlineStr">
        <is>
          <t>991001243849702656</t>
        </is>
      </c>
      <c r="BA328" t="inlineStr">
        <is>
          <t>22101749130002656</t>
        </is>
      </c>
      <c r="BB328" t="inlineStr">
        <is>
          <t>BOOK</t>
        </is>
      </c>
      <c r="BD328" t="inlineStr">
        <is>
          <t>9780124105805</t>
        </is>
      </c>
      <c r="BE328" t="inlineStr">
        <is>
          <t>30001003680461</t>
        </is>
      </c>
      <c r="BF328" t="inlineStr">
        <is>
          <t>893557719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QW 805 N532 1976</t>
        </is>
      </c>
      <c r="E329" t="inlineStr">
        <is>
          <t>0                      QW 0805000N  532         1976</t>
        </is>
      </c>
      <c r="F329" t="inlineStr">
        <is>
          <t>New trends and developments in vaccines / edited by A. Voller, H.. Friedman.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Baltimore : University Park Press, c1978.</t>
        </is>
      </c>
      <c r="O329" t="inlineStr">
        <is>
          <t>1978</t>
        </is>
      </c>
      <c r="Q329" t="inlineStr">
        <is>
          <t>eng</t>
        </is>
      </c>
      <c r="R329" t="inlineStr">
        <is>
          <t>mdu</t>
        </is>
      </c>
      <c r="T329" t="inlineStr">
        <is>
          <t xml:space="preserve">QW </t>
        </is>
      </c>
      <c r="U329" t="n">
        <v>5</v>
      </c>
      <c r="V329" t="n">
        <v>5</v>
      </c>
      <c r="W329" t="inlineStr">
        <is>
          <t>2005-03-29</t>
        </is>
      </c>
      <c r="X329" t="inlineStr">
        <is>
          <t>2005-03-29</t>
        </is>
      </c>
      <c r="Y329" t="inlineStr">
        <is>
          <t>1987-12-28</t>
        </is>
      </c>
      <c r="Z329" t="inlineStr">
        <is>
          <t>1987-12-28</t>
        </is>
      </c>
      <c r="AA329" t="n">
        <v>142</v>
      </c>
      <c r="AB329" t="n">
        <v>117</v>
      </c>
      <c r="AC329" t="n">
        <v>145</v>
      </c>
      <c r="AD329" t="n">
        <v>1</v>
      </c>
      <c r="AE329" t="n">
        <v>1</v>
      </c>
      <c r="AF329" t="n">
        <v>4</v>
      </c>
      <c r="AG329" t="n">
        <v>5</v>
      </c>
      <c r="AH329" t="n">
        <v>4</v>
      </c>
      <c r="AI329" t="n">
        <v>5</v>
      </c>
      <c r="AJ329" t="n">
        <v>2</v>
      </c>
      <c r="AK329" t="n">
        <v>2</v>
      </c>
      <c r="AL329" t="n">
        <v>1</v>
      </c>
      <c r="AM329" t="n">
        <v>2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HYPERLINK("http://catalog.hathitrust.org/Record/000135406","HathiTrust Record")</f>
        <v/>
      </c>
      <c r="AU32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V329">
        <f>HYPERLINK("http://www.worldcat.org/oclc/3844173","WorldCat Record")</f>
        <v/>
      </c>
      <c r="AW329" t="inlineStr">
        <is>
          <t>373720752:eng</t>
        </is>
      </c>
      <c r="AX329" t="inlineStr">
        <is>
          <t>3844173</t>
        </is>
      </c>
      <c r="AY329" t="inlineStr">
        <is>
          <t>991000977269702656</t>
        </is>
      </c>
      <c r="AZ329" t="inlineStr">
        <is>
          <t>991000977269702656</t>
        </is>
      </c>
      <c r="BA329" t="inlineStr">
        <is>
          <t>2264781860002656</t>
        </is>
      </c>
      <c r="BB329" t="inlineStr">
        <is>
          <t>BOOK</t>
        </is>
      </c>
      <c r="BD329" t="inlineStr">
        <is>
          <t>9780839111542</t>
        </is>
      </c>
      <c r="BE329" t="inlineStr">
        <is>
          <t>30001000210940</t>
        </is>
      </c>
      <c r="BF329" t="inlineStr">
        <is>
          <t>893560796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QW805 N9378 2004</t>
        </is>
      </c>
      <c r="E330" t="inlineStr">
        <is>
          <t>0                      QW 0805000N  9378        2004</t>
        </is>
      </c>
      <c r="F330" t="inlineStr">
        <is>
          <t>Novel vaccination strategies / edited by Stefan H.E. Kaufmann.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Weinheim : Wiley-VCH, c2004.</t>
        </is>
      </c>
      <c r="O330" t="inlineStr">
        <is>
          <t>2004</t>
        </is>
      </c>
      <c r="Q330" t="inlineStr">
        <is>
          <t>eng</t>
        </is>
      </c>
      <c r="R330" t="inlineStr">
        <is>
          <t xml:space="preserve">gw </t>
        </is>
      </c>
      <c r="T330" t="inlineStr">
        <is>
          <t xml:space="preserve">QW </t>
        </is>
      </c>
      <c r="U330" t="n">
        <v>1</v>
      </c>
      <c r="V330" t="n">
        <v>1</v>
      </c>
      <c r="W330" t="inlineStr">
        <is>
          <t>2008-05-19</t>
        </is>
      </c>
      <c r="X330" t="inlineStr">
        <is>
          <t>2008-05-19</t>
        </is>
      </c>
      <c r="Y330" t="inlineStr">
        <is>
          <t>2005-03-22</t>
        </is>
      </c>
      <c r="Z330" t="inlineStr">
        <is>
          <t>2005-03-22</t>
        </is>
      </c>
      <c r="AA330" t="n">
        <v>116</v>
      </c>
      <c r="AB330" t="n">
        <v>60</v>
      </c>
      <c r="AC330" t="n">
        <v>166</v>
      </c>
      <c r="AD330" t="n">
        <v>1</v>
      </c>
      <c r="AE330" t="n">
        <v>2</v>
      </c>
      <c r="AF330" t="n">
        <v>1</v>
      </c>
      <c r="AG330" t="n">
        <v>4</v>
      </c>
      <c r="AH330" t="n">
        <v>1</v>
      </c>
      <c r="AI330" t="n">
        <v>2</v>
      </c>
      <c r="AJ330" t="n">
        <v>0</v>
      </c>
      <c r="AK330" t="n">
        <v>0</v>
      </c>
      <c r="AL330" t="n">
        <v>0</v>
      </c>
      <c r="AM330" t="n">
        <v>1</v>
      </c>
      <c r="AN330" t="n">
        <v>0</v>
      </c>
      <c r="AO330" t="n">
        <v>1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HYPERLINK("http://catalog.hathitrust.org/Record/004376900","HathiTrust Record")</f>
        <v/>
      </c>
      <c r="AU33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V330">
        <f>HYPERLINK("http://www.worldcat.org/oclc/52746661","WorldCat Record")</f>
        <v/>
      </c>
      <c r="AW330" t="inlineStr">
        <is>
          <t>1039157229:eng</t>
        </is>
      </c>
      <c r="AX330" t="inlineStr">
        <is>
          <t>52746661</t>
        </is>
      </c>
      <c r="AY330" t="inlineStr">
        <is>
          <t>991000433789702656</t>
        </is>
      </c>
      <c r="AZ330" t="inlineStr">
        <is>
          <t>991000433789702656</t>
        </is>
      </c>
      <c r="BA330" t="inlineStr">
        <is>
          <t>2266329620002656</t>
        </is>
      </c>
      <c r="BB330" t="inlineStr">
        <is>
          <t>BOOK</t>
        </is>
      </c>
      <c r="BD330" t="inlineStr">
        <is>
          <t>9783527305230</t>
        </is>
      </c>
      <c r="BE330" t="inlineStr">
        <is>
          <t>30001004928802</t>
        </is>
      </c>
      <c r="BF330" t="inlineStr">
        <is>
          <t>893123089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QW 805 V1163 1999</t>
        </is>
      </c>
      <c r="E331" t="inlineStr">
        <is>
          <t>0                      QW 0805000V  1163        1999</t>
        </is>
      </c>
      <c r="F331" t="inlineStr">
        <is>
          <t>Vaccines / [edited by] Stanley A. Plotkin, Walter A. Orenstein.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Yes</t>
        </is>
      </c>
      <c r="L331" t="inlineStr">
        <is>
          <t>1</t>
        </is>
      </c>
      <c r="N331" t="inlineStr">
        <is>
          <t>Philadelphia : W.B. Saunders Co., c1999.</t>
        </is>
      </c>
      <c r="O331" t="inlineStr">
        <is>
          <t>1999</t>
        </is>
      </c>
      <c r="P331" t="inlineStr">
        <is>
          <t>3rd ed.</t>
        </is>
      </c>
      <c r="Q331" t="inlineStr">
        <is>
          <t>eng</t>
        </is>
      </c>
      <c r="R331" t="inlineStr">
        <is>
          <t>pau</t>
        </is>
      </c>
      <c r="T331" t="inlineStr">
        <is>
          <t xml:space="preserve">QW </t>
        </is>
      </c>
      <c r="U331" t="n">
        <v>6</v>
      </c>
      <c r="V331" t="n">
        <v>6</v>
      </c>
      <c r="W331" t="inlineStr">
        <is>
          <t>2000-06-10</t>
        </is>
      </c>
      <c r="X331" t="inlineStr">
        <is>
          <t>2000-06-10</t>
        </is>
      </c>
      <c r="Y331" t="inlineStr">
        <is>
          <t>1999-09-24</t>
        </is>
      </c>
      <c r="Z331" t="inlineStr">
        <is>
          <t>1999-09-24</t>
        </is>
      </c>
      <c r="AA331" t="n">
        <v>269</v>
      </c>
      <c r="AB331" t="n">
        <v>202</v>
      </c>
      <c r="AC331" t="n">
        <v>673</v>
      </c>
      <c r="AD331" t="n">
        <v>1</v>
      </c>
      <c r="AE331" t="n">
        <v>3</v>
      </c>
      <c r="AF331" t="n">
        <v>4</v>
      </c>
      <c r="AG331" t="n">
        <v>18</v>
      </c>
      <c r="AH331" t="n">
        <v>2</v>
      </c>
      <c r="AI331" t="n">
        <v>6</v>
      </c>
      <c r="AJ331" t="n">
        <v>2</v>
      </c>
      <c r="AK331" t="n">
        <v>3</v>
      </c>
      <c r="AL331" t="n">
        <v>0</v>
      </c>
      <c r="AM331" t="n">
        <v>8</v>
      </c>
      <c r="AN331" t="n">
        <v>0</v>
      </c>
      <c r="AO331" t="n">
        <v>2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V331">
        <f>HYPERLINK("http://www.worldcat.org/oclc/40075804","WorldCat Record")</f>
        <v/>
      </c>
      <c r="AW331" t="inlineStr">
        <is>
          <t>1017189354:eng</t>
        </is>
      </c>
      <c r="AX331" t="inlineStr">
        <is>
          <t>40075804</t>
        </is>
      </c>
      <c r="AY331" t="inlineStr">
        <is>
          <t>991000595609702656</t>
        </is>
      </c>
      <c r="AZ331" t="inlineStr">
        <is>
          <t>991000595609702656</t>
        </is>
      </c>
      <c r="BA331" t="inlineStr">
        <is>
          <t>2265597510002656</t>
        </is>
      </c>
      <c r="BB331" t="inlineStr">
        <is>
          <t>BOOK</t>
        </is>
      </c>
      <c r="BD331" t="inlineStr">
        <is>
          <t>9780721674438</t>
        </is>
      </c>
      <c r="BE331" t="inlineStr">
        <is>
          <t>30001004014942</t>
        </is>
      </c>
      <c r="BF331" t="inlineStr">
        <is>
          <t>893454109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QW805 V1163 2004</t>
        </is>
      </c>
      <c r="E332" t="inlineStr">
        <is>
          <t>0                      QW 0805000V  1163        2004</t>
        </is>
      </c>
      <c r="F332" t="inlineStr">
        <is>
          <t>Vaccines / [edited by] Stanley A. Plotkin, Walter A. Orenstein ; with assistance of Paul A. Offit.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Yes</t>
        </is>
      </c>
      <c r="L332" t="inlineStr">
        <is>
          <t>1</t>
        </is>
      </c>
      <c r="N332" t="inlineStr">
        <is>
          <t>Philadelphia, Pa. : Saunders, c2004.</t>
        </is>
      </c>
      <c r="O332" t="inlineStr">
        <is>
          <t>2004</t>
        </is>
      </c>
      <c r="P332" t="inlineStr">
        <is>
          <t>4th ed.</t>
        </is>
      </c>
      <c r="Q332" t="inlineStr">
        <is>
          <t>eng</t>
        </is>
      </c>
      <c r="R332" t="inlineStr">
        <is>
          <t>pau</t>
        </is>
      </c>
      <c r="T332" t="inlineStr">
        <is>
          <t xml:space="preserve">QW </t>
        </is>
      </c>
      <c r="U332" t="n">
        <v>4</v>
      </c>
      <c r="V332" t="n">
        <v>4</v>
      </c>
      <c r="W332" t="inlineStr">
        <is>
          <t>2008-05-19</t>
        </is>
      </c>
      <c r="X332" t="inlineStr">
        <is>
          <t>2008-05-19</t>
        </is>
      </c>
      <c r="Y332" t="inlineStr">
        <is>
          <t>2004-01-08</t>
        </is>
      </c>
      <c r="Z332" t="inlineStr">
        <is>
          <t>2004-01-08</t>
        </is>
      </c>
      <c r="AA332" t="n">
        <v>275</v>
      </c>
      <c r="AB332" t="n">
        <v>202</v>
      </c>
      <c r="AC332" t="n">
        <v>673</v>
      </c>
      <c r="AD332" t="n">
        <v>1</v>
      </c>
      <c r="AE332" t="n">
        <v>3</v>
      </c>
      <c r="AF332" t="n">
        <v>8</v>
      </c>
      <c r="AG332" t="n">
        <v>18</v>
      </c>
      <c r="AH332" t="n">
        <v>3</v>
      </c>
      <c r="AI332" t="n">
        <v>6</v>
      </c>
      <c r="AJ332" t="n">
        <v>2</v>
      </c>
      <c r="AK332" t="n">
        <v>3</v>
      </c>
      <c r="AL332" t="n">
        <v>4</v>
      </c>
      <c r="AM332" t="n">
        <v>8</v>
      </c>
      <c r="AN332" t="n">
        <v>0</v>
      </c>
      <c r="AO332" t="n">
        <v>2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V332">
        <f>HYPERLINK("http://www.worldcat.org/oclc/51811284","WorldCat Record")</f>
        <v/>
      </c>
      <c r="AW332" t="inlineStr">
        <is>
          <t>1017189354:eng</t>
        </is>
      </c>
      <c r="AX332" t="inlineStr">
        <is>
          <t>51811284</t>
        </is>
      </c>
      <c r="AY332" t="inlineStr">
        <is>
          <t>991000363459702656</t>
        </is>
      </c>
      <c r="AZ332" t="inlineStr">
        <is>
          <t>991000363459702656</t>
        </is>
      </c>
      <c r="BA332" t="inlineStr">
        <is>
          <t>2255014890002656</t>
        </is>
      </c>
      <c r="BB332" t="inlineStr">
        <is>
          <t>BOOK</t>
        </is>
      </c>
      <c r="BD332" t="inlineStr">
        <is>
          <t>9780721696881</t>
        </is>
      </c>
      <c r="BE332" t="inlineStr">
        <is>
          <t>30001004508208</t>
        </is>
      </c>
      <c r="BF332" t="inlineStr">
        <is>
          <t>893359505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QW 900 G586a 1962</t>
        </is>
      </c>
      <c r="E333" t="inlineStr">
        <is>
          <t>0                      QW 0900000G  586a        1962</t>
        </is>
      </c>
      <c r="F333" t="inlineStr">
        <is>
          <t>Allergy and anaphylaxis as metabolic error / Z.Z. Godlowski.</t>
        </is>
      </c>
      <c r="G333" t="inlineStr">
        <is>
          <t>V. 2</t>
        </is>
      </c>
      <c r="H333" t="inlineStr">
        <is>
          <t>Yes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Godlowski, Zbigniew Z., 1910-</t>
        </is>
      </c>
      <c r="N333" t="inlineStr">
        <is>
          <t>Chicago : Immuno-Metabolic Press, c1962.</t>
        </is>
      </c>
      <c r="O333" t="inlineStr">
        <is>
          <t>1962</t>
        </is>
      </c>
      <c r="Q333" t="inlineStr">
        <is>
          <t>eng</t>
        </is>
      </c>
      <c r="R333" t="inlineStr">
        <is>
          <t>ilu</t>
        </is>
      </c>
      <c r="T333" t="inlineStr">
        <is>
          <t xml:space="preserve">QW </t>
        </is>
      </c>
      <c r="U333" t="n">
        <v>2</v>
      </c>
      <c r="V333" t="n">
        <v>4</v>
      </c>
      <c r="W333" t="inlineStr">
        <is>
          <t>1997-10-11</t>
        </is>
      </c>
      <c r="X333" t="inlineStr">
        <is>
          <t>1997-10-18</t>
        </is>
      </c>
      <c r="Y333" t="inlineStr">
        <is>
          <t>1988-02-09</t>
        </is>
      </c>
      <c r="Z333" t="inlineStr">
        <is>
          <t>1988-02-09</t>
        </is>
      </c>
      <c r="AA333" t="n">
        <v>64</v>
      </c>
      <c r="AB333" t="n">
        <v>52</v>
      </c>
      <c r="AC333" t="n">
        <v>53</v>
      </c>
      <c r="AD333" t="n">
        <v>2</v>
      </c>
      <c r="AE333" t="n">
        <v>2</v>
      </c>
      <c r="AF333" t="n">
        <v>2</v>
      </c>
      <c r="AG333" t="n">
        <v>2</v>
      </c>
      <c r="AH333" t="n">
        <v>0</v>
      </c>
      <c r="AI333" t="n">
        <v>0</v>
      </c>
      <c r="AJ333" t="n">
        <v>1</v>
      </c>
      <c r="AK333" t="n">
        <v>1</v>
      </c>
      <c r="AL333" t="n">
        <v>1</v>
      </c>
      <c r="AM333" t="n">
        <v>1</v>
      </c>
      <c r="AN333" t="n">
        <v>1</v>
      </c>
      <c r="AO333" t="n">
        <v>1</v>
      </c>
      <c r="AP333" t="n">
        <v>0</v>
      </c>
      <c r="AQ333" t="n">
        <v>0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HYPERLINK("http://catalog.hathitrust.org/Record/000261507","HathiTrust Record")</f>
        <v/>
      </c>
      <c r="AU33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3">
        <f>HYPERLINK("http://www.worldcat.org/oclc/2360443","WorldCat Record")</f>
        <v/>
      </c>
      <c r="AW333" t="inlineStr">
        <is>
          <t>4580652:eng</t>
        </is>
      </c>
      <c r="AX333" t="inlineStr">
        <is>
          <t>2360443</t>
        </is>
      </c>
      <c r="AY333" t="inlineStr">
        <is>
          <t>991000977329702656</t>
        </is>
      </c>
      <c r="AZ333" t="inlineStr">
        <is>
          <t>991000977329702656</t>
        </is>
      </c>
      <c r="BA333" t="inlineStr">
        <is>
          <t>2272692340002656</t>
        </is>
      </c>
      <c r="BB333" t="inlineStr">
        <is>
          <t>BOOK</t>
        </is>
      </c>
      <c r="BE333" t="inlineStr">
        <is>
          <t>30001000210973</t>
        </is>
      </c>
      <c r="BF333" t="inlineStr">
        <is>
          <t>893134151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QW 900 G586a 1962</t>
        </is>
      </c>
      <c r="E334" t="inlineStr">
        <is>
          <t>0                      QW 0900000G  586a        1962</t>
        </is>
      </c>
      <c r="F334" t="inlineStr">
        <is>
          <t>Allergy and anaphylaxis as metabolic error / Z.Z. Godlowski.</t>
        </is>
      </c>
      <c r="G334" t="inlineStr">
        <is>
          <t>V. 1</t>
        </is>
      </c>
      <c r="H334" t="inlineStr">
        <is>
          <t>Yes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Godlowski, Zbigniew Z., 1910-</t>
        </is>
      </c>
      <c r="N334" t="inlineStr">
        <is>
          <t>Chicago : Immuno-Metabolic Press, c1962.</t>
        </is>
      </c>
      <c r="O334" t="inlineStr">
        <is>
          <t>1962</t>
        </is>
      </c>
      <c r="Q334" t="inlineStr">
        <is>
          <t>eng</t>
        </is>
      </c>
      <c r="R334" t="inlineStr">
        <is>
          <t>ilu</t>
        </is>
      </c>
      <c r="T334" t="inlineStr">
        <is>
          <t xml:space="preserve">QW </t>
        </is>
      </c>
      <c r="U334" t="n">
        <v>2</v>
      </c>
      <c r="V334" t="n">
        <v>4</v>
      </c>
      <c r="W334" t="inlineStr">
        <is>
          <t>1997-10-18</t>
        </is>
      </c>
      <c r="X334" t="inlineStr">
        <is>
          <t>1997-10-18</t>
        </is>
      </c>
      <c r="Y334" t="inlineStr">
        <is>
          <t>1988-02-09</t>
        </is>
      </c>
      <c r="Z334" t="inlineStr">
        <is>
          <t>1988-02-09</t>
        </is>
      </c>
      <c r="AA334" t="n">
        <v>64</v>
      </c>
      <c r="AB334" t="n">
        <v>52</v>
      </c>
      <c r="AC334" t="n">
        <v>53</v>
      </c>
      <c r="AD334" t="n">
        <v>2</v>
      </c>
      <c r="AE334" t="n">
        <v>2</v>
      </c>
      <c r="AF334" t="n">
        <v>2</v>
      </c>
      <c r="AG334" t="n">
        <v>2</v>
      </c>
      <c r="AH334" t="n">
        <v>0</v>
      </c>
      <c r="AI334" t="n">
        <v>0</v>
      </c>
      <c r="AJ334" t="n">
        <v>1</v>
      </c>
      <c r="AK334" t="n">
        <v>1</v>
      </c>
      <c r="AL334" t="n">
        <v>1</v>
      </c>
      <c r="AM334" t="n">
        <v>1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HYPERLINK("http://catalog.hathitrust.org/Record/000261507","HathiTrust Record")</f>
        <v/>
      </c>
      <c r="AU33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4">
        <f>HYPERLINK("http://www.worldcat.org/oclc/2360443","WorldCat Record")</f>
        <v/>
      </c>
      <c r="AW334" t="inlineStr">
        <is>
          <t>4580652:eng</t>
        </is>
      </c>
      <c r="AX334" t="inlineStr">
        <is>
          <t>2360443</t>
        </is>
      </c>
      <c r="AY334" t="inlineStr">
        <is>
          <t>991000977329702656</t>
        </is>
      </c>
      <c r="AZ334" t="inlineStr">
        <is>
          <t>991000977329702656</t>
        </is>
      </c>
      <c r="BA334" t="inlineStr">
        <is>
          <t>2272692340002656</t>
        </is>
      </c>
      <c r="BB334" t="inlineStr">
        <is>
          <t>BOOK</t>
        </is>
      </c>
      <c r="BE334" t="inlineStr">
        <is>
          <t>30001000210965</t>
        </is>
      </c>
      <c r="BF334" t="inlineStr">
        <is>
          <t>893134152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QW900 I24 2002</t>
        </is>
      </c>
      <c r="E335" t="inlineStr">
        <is>
          <t>0                      QW 0900000I  24          2002</t>
        </is>
      </c>
      <c r="F335" t="inlineStr">
        <is>
          <t>IgE and anti-IgE therapy in asthma and allergic disease / edited by Robert B. Fick, Jr., Paula M. Jardieu.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N335" t="inlineStr">
        <is>
          <t>New York : Marcel Dekker, c2002.</t>
        </is>
      </c>
      <c r="O335" t="inlineStr">
        <is>
          <t>2002</t>
        </is>
      </c>
      <c r="Q335" t="inlineStr">
        <is>
          <t>eng</t>
        </is>
      </c>
      <c r="R335" t="inlineStr">
        <is>
          <t>nyu</t>
        </is>
      </c>
      <c r="S335" t="inlineStr">
        <is>
          <t>Lung biology in health and disease ; v. 164</t>
        </is>
      </c>
      <c r="T335" t="inlineStr">
        <is>
          <t xml:space="preserve">QW </t>
        </is>
      </c>
      <c r="U335" t="n">
        <v>3</v>
      </c>
      <c r="V335" t="n">
        <v>3</v>
      </c>
      <c r="W335" t="inlineStr">
        <is>
          <t>2005-01-31</t>
        </is>
      </c>
      <c r="X335" t="inlineStr">
        <is>
          <t>2005-01-31</t>
        </is>
      </c>
      <c r="Y335" t="inlineStr">
        <is>
          <t>2003-06-12</t>
        </is>
      </c>
      <c r="Z335" t="inlineStr">
        <is>
          <t>2003-06-12</t>
        </is>
      </c>
      <c r="AA335" t="n">
        <v>100</v>
      </c>
      <c r="AB335" t="n">
        <v>70</v>
      </c>
      <c r="AC335" t="n">
        <v>105</v>
      </c>
      <c r="AD335" t="n">
        <v>1</v>
      </c>
      <c r="AE335" t="n">
        <v>1</v>
      </c>
      <c r="AF335" t="n">
        <v>3</v>
      </c>
      <c r="AG335" t="n">
        <v>3</v>
      </c>
      <c r="AH335" t="n">
        <v>0</v>
      </c>
      <c r="AI335" t="n">
        <v>0</v>
      </c>
      <c r="AJ335" t="n">
        <v>1</v>
      </c>
      <c r="AK335" t="n">
        <v>1</v>
      </c>
      <c r="AL335" t="n">
        <v>2</v>
      </c>
      <c r="AM335" t="n">
        <v>2</v>
      </c>
      <c r="AN335" t="n">
        <v>0</v>
      </c>
      <c r="AO335" t="n">
        <v>0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V335">
        <f>HYPERLINK("http://www.worldcat.org/oclc/48958620","WorldCat Record")</f>
        <v/>
      </c>
      <c r="AW335" t="inlineStr">
        <is>
          <t>766810554:eng</t>
        </is>
      </c>
      <c r="AX335" t="inlineStr">
        <is>
          <t>48958620</t>
        </is>
      </c>
      <c r="AY335" t="inlineStr">
        <is>
          <t>991000350629702656</t>
        </is>
      </c>
      <c r="AZ335" t="inlineStr">
        <is>
          <t>991000350629702656</t>
        </is>
      </c>
      <c r="BA335" t="inlineStr">
        <is>
          <t>2271832650002656</t>
        </is>
      </c>
      <c r="BB335" t="inlineStr">
        <is>
          <t>BOOK</t>
        </is>
      </c>
      <c r="BD335" t="inlineStr">
        <is>
          <t>9780824706630</t>
        </is>
      </c>
      <c r="BE335" t="inlineStr">
        <is>
          <t>30001004500031</t>
        </is>
      </c>
      <c r="BF335" t="inlineStr">
        <is>
          <t>893537083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QW 940 I335 1994</t>
        </is>
      </c>
      <c r="E336" t="inlineStr">
        <is>
          <t>0                      QW 0940000I  335         1994</t>
        </is>
      </c>
      <c r="F336" t="inlineStr">
        <is>
          <t>Immunopharmacology of lymphocytes / edited by Marek Rola-Pleszczynski.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London ; San Diego : Academic Press, c1994.</t>
        </is>
      </c>
      <c r="O336" t="inlineStr">
        <is>
          <t>1994</t>
        </is>
      </c>
      <c r="Q336" t="inlineStr">
        <is>
          <t>eng</t>
        </is>
      </c>
      <c r="R336" t="inlineStr">
        <is>
          <t>enk</t>
        </is>
      </c>
      <c r="S336" t="inlineStr">
        <is>
          <t>Handbook of immunopharmacology. Cells and mediators</t>
        </is>
      </c>
      <c r="T336" t="inlineStr">
        <is>
          <t xml:space="preserve">QW </t>
        </is>
      </c>
      <c r="U336" t="n">
        <v>2</v>
      </c>
      <c r="V336" t="n">
        <v>2</v>
      </c>
      <c r="W336" t="inlineStr">
        <is>
          <t>1996-03-08</t>
        </is>
      </c>
      <c r="X336" t="inlineStr">
        <is>
          <t>1996-03-08</t>
        </is>
      </c>
      <c r="Y336" t="inlineStr">
        <is>
          <t>1995-02-20</t>
        </is>
      </c>
      <c r="Z336" t="inlineStr">
        <is>
          <t>1995-02-20</t>
        </is>
      </c>
      <c r="AA336" t="n">
        <v>115</v>
      </c>
      <c r="AB336" t="n">
        <v>72</v>
      </c>
      <c r="AC336" t="n">
        <v>77</v>
      </c>
      <c r="AD336" t="n">
        <v>1</v>
      </c>
      <c r="AE336" t="n">
        <v>1</v>
      </c>
      <c r="AF336" t="n">
        <v>3</v>
      </c>
      <c r="AG336" t="n">
        <v>3</v>
      </c>
      <c r="AH336" t="n">
        <v>0</v>
      </c>
      <c r="AI336" t="n">
        <v>0</v>
      </c>
      <c r="AJ336" t="n">
        <v>2</v>
      </c>
      <c r="AK336" t="n">
        <v>2</v>
      </c>
      <c r="AL336" t="n">
        <v>1</v>
      </c>
      <c r="AM336" t="n">
        <v>1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HYPERLINK("http://catalog.hathitrust.org/Record/002914602","HathiTrust Record")</f>
        <v/>
      </c>
      <c r="AU33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V336">
        <f>HYPERLINK("http://www.worldcat.org/oclc/31249362","WorldCat Record")</f>
        <v/>
      </c>
      <c r="AW336" t="inlineStr">
        <is>
          <t>33612633:eng</t>
        </is>
      </c>
      <c r="AX336" t="inlineStr">
        <is>
          <t>31249362</t>
        </is>
      </c>
      <c r="AY336" t="inlineStr">
        <is>
          <t>991001396509702656</t>
        </is>
      </c>
      <c r="AZ336" t="inlineStr">
        <is>
          <t>991001396509702656</t>
        </is>
      </c>
      <c r="BA336" t="inlineStr">
        <is>
          <t>2269173050002656</t>
        </is>
      </c>
      <c r="BB336" t="inlineStr">
        <is>
          <t>BOOK</t>
        </is>
      </c>
      <c r="BD336" t="inlineStr">
        <is>
          <t>9780125933902</t>
        </is>
      </c>
      <c r="BE336" t="inlineStr">
        <is>
          <t>30001003146158</t>
        </is>
      </c>
      <c r="BF336" t="inlineStr">
        <is>
          <t>893649158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QW 940 T355 1989</t>
        </is>
      </c>
      <c r="E337" t="inlineStr">
        <is>
          <t>0                      QW 0940000T  355         1989</t>
        </is>
      </c>
      <c r="F337" t="inlineStr">
        <is>
          <t>Textbook of immunopharmacology / edited by M. Maureen Dale, John C. Foreman.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Yes</t>
        </is>
      </c>
      <c r="L337" t="inlineStr">
        <is>
          <t>0</t>
        </is>
      </c>
      <c r="N337" t="inlineStr">
        <is>
          <t>Oxford ; Boston : Blackwell Scientific Publications ; Chicago, Ill. : Distributors, USA, Year Book Medical Publishers, c1989.</t>
        </is>
      </c>
      <c r="O337" t="inlineStr">
        <is>
          <t>1989</t>
        </is>
      </c>
      <c r="P337" t="inlineStr">
        <is>
          <t>2nd ed.</t>
        </is>
      </c>
      <c r="Q337" t="inlineStr">
        <is>
          <t>eng</t>
        </is>
      </c>
      <c r="R337" t="inlineStr">
        <is>
          <t>enk</t>
        </is>
      </c>
      <c r="T337" t="inlineStr">
        <is>
          <t xml:space="preserve">QW </t>
        </is>
      </c>
      <c r="U337" t="n">
        <v>17</v>
      </c>
      <c r="V337" t="n">
        <v>17</v>
      </c>
      <c r="W337" t="inlineStr">
        <is>
          <t>2002-10-04</t>
        </is>
      </c>
      <c r="X337" t="inlineStr">
        <is>
          <t>2002-10-04</t>
        </is>
      </c>
      <c r="Y337" t="inlineStr">
        <is>
          <t>1990-01-17</t>
        </is>
      </c>
      <c r="Z337" t="inlineStr">
        <is>
          <t>1990-01-17</t>
        </is>
      </c>
      <c r="AA337" t="n">
        <v>100</v>
      </c>
      <c r="AB337" t="n">
        <v>43</v>
      </c>
      <c r="AC337" t="n">
        <v>127</v>
      </c>
      <c r="AD337" t="n">
        <v>1</v>
      </c>
      <c r="AE337" t="n">
        <v>1</v>
      </c>
      <c r="AF337" t="n">
        <v>1</v>
      </c>
      <c r="AG337" t="n">
        <v>2</v>
      </c>
      <c r="AH337" t="n">
        <v>1</v>
      </c>
      <c r="AI337" t="n">
        <v>1</v>
      </c>
      <c r="AJ337" t="n">
        <v>0</v>
      </c>
      <c r="AK337" t="n">
        <v>0</v>
      </c>
      <c r="AL337" t="n">
        <v>0</v>
      </c>
      <c r="AM337" t="n">
        <v>1</v>
      </c>
      <c r="AN337" t="n">
        <v>0</v>
      </c>
      <c r="AO337" t="n">
        <v>0</v>
      </c>
      <c r="AP337" t="n">
        <v>0</v>
      </c>
      <c r="AQ337" t="n">
        <v>0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V337">
        <f>HYPERLINK("http://www.worldcat.org/oclc/20897091","WorldCat Record")</f>
        <v/>
      </c>
      <c r="AW337" t="inlineStr">
        <is>
          <t>365339861:eng</t>
        </is>
      </c>
      <c r="AX337" t="inlineStr">
        <is>
          <t>20897091</t>
        </is>
      </c>
      <c r="AY337" t="inlineStr">
        <is>
          <t>991001385359702656</t>
        </is>
      </c>
      <c r="AZ337" t="inlineStr">
        <is>
          <t>991001385359702656</t>
        </is>
      </c>
      <c r="BA337" t="inlineStr">
        <is>
          <t>2267725740002656</t>
        </is>
      </c>
      <c r="BB337" t="inlineStr">
        <is>
          <t>BOOK</t>
        </is>
      </c>
      <c r="BD337" t="inlineStr">
        <is>
          <t>9780632019489</t>
        </is>
      </c>
      <c r="BE337" t="inlineStr">
        <is>
          <t>30001001799644</t>
        </is>
      </c>
      <c r="BF337" t="inlineStr">
        <is>
          <t>893274065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QW 940 T355 1994</t>
        </is>
      </c>
      <c r="E338" t="inlineStr">
        <is>
          <t>0                      QW 0940000T  355         1994</t>
        </is>
      </c>
      <c r="F338" t="inlineStr">
        <is>
          <t>Textbook of immunopharmacology / edited by M. Maureen Dale, John C. Foreman, Tai-Ping D. Fan.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Yes</t>
        </is>
      </c>
      <c r="L338" t="inlineStr">
        <is>
          <t>0</t>
        </is>
      </c>
      <c r="N338" t="inlineStr">
        <is>
          <t>Oxford ; Boston : Blackwell Scientific Publications, c1994.</t>
        </is>
      </c>
      <c r="O338" t="inlineStr">
        <is>
          <t>1994</t>
        </is>
      </c>
      <c r="P338" t="inlineStr">
        <is>
          <t>3rd ed.</t>
        </is>
      </c>
      <c r="Q338" t="inlineStr">
        <is>
          <t>eng</t>
        </is>
      </c>
      <c r="R338" t="inlineStr">
        <is>
          <t>enk</t>
        </is>
      </c>
      <c r="T338" t="inlineStr">
        <is>
          <t xml:space="preserve">QW </t>
        </is>
      </c>
      <c r="U338" t="n">
        <v>13</v>
      </c>
      <c r="V338" t="n">
        <v>13</v>
      </c>
      <c r="W338" t="inlineStr">
        <is>
          <t>2005-11-16</t>
        </is>
      </c>
      <c r="X338" t="inlineStr">
        <is>
          <t>2005-11-16</t>
        </is>
      </c>
      <c r="Y338" t="inlineStr">
        <is>
          <t>1994-05-25</t>
        </is>
      </c>
      <c r="Z338" t="inlineStr">
        <is>
          <t>1994-05-25</t>
        </is>
      </c>
      <c r="AA338" t="n">
        <v>127</v>
      </c>
      <c r="AB338" t="n">
        <v>64</v>
      </c>
      <c r="AC338" t="n">
        <v>127</v>
      </c>
      <c r="AD338" t="n">
        <v>1</v>
      </c>
      <c r="AE338" t="n">
        <v>1</v>
      </c>
      <c r="AF338" t="n">
        <v>0</v>
      </c>
      <c r="AG338" t="n">
        <v>2</v>
      </c>
      <c r="AH338" t="n">
        <v>0</v>
      </c>
      <c r="AI338" t="n">
        <v>1</v>
      </c>
      <c r="AJ338" t="n">
        <v>0</v>
      </c>
      <c r="AK338" t="n">
        <v>0</v>
      </c>
      <c r="AL338" t="n">
        <v>0</v>
      </c>
      <c r="AM338" t="n">
        <v>1</v>
      </c>
      <c r="AN338" t="n">
        <v>0</v>
      </c>
      <c r="AO338" t="n">
        <v>0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V338">
        <f>HYPERLINK("http://www.worldcat.org/oclc/27978556","WorldCat Record")</f>
        <v/>
      </c>
      <c r="AW338" t="inlineStr">
        <is>
          <t>365339861:eng</t>
        </is>
      </c>
      <c r="AX338" t="inlineStr">
        <is>
          <t>27978556</t>
        </is>
      </c>
      <c r="AY338" t="inlineStr">
        <is>
          <t>991001195049702656</t>
        </is>
      </c>
      <c r="AZ338" t="inlineStr">
        <is>
          <t>991001195049702656</t>
        </is>
      </c>
      <c r="BA338" t="inlineStr">
        <is>
          <t>2259673170002656</t>
        </is>
      </c>
      <c r="BB338" t="inlineStr">
        <is>
          <t>BOOK</t>
        </is>
      </c>
      <c r="BD338" t="inlineStr">
        <is>
          <t>9780632030255</t>
        </is>
      </c>
      <c r="BE338" t="inlineStr">
        <is>
          <t>30001002984278</t>
        </is>
      </c>
      <c r="BF338" t="inlineStr">
        <is>
          <t>893816186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