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PT105 .R65 1964</t>
        </is>
      </c>
      <c r="C2" t="inlineStr">
        <is>
          <t>0                      PT 0105000R  65          1964</t>
        </is>
      </c>
      <c r="D2" t="inlineStr">
        <is>
          <t>Men, myths, and movements in German literature; a volume of historical and critical papers.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Rose, William, 1894-1961.</t>
        </is>
      </c>
      <c r="L2" t="inlineStr">
        <is>
          <t>Port Washington, N.Y., Kennikat Press [1964]</t>
        </is>
      </c>
      <c r="M2" t="inlineStr">
        <is>
          <t>1964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PT </t>
        </is>
      </c>
      <c r="S2" t="n">
        <v>1</v>
      </c>
      <c r="T2" t="n">
        <v>1</v>
      </c>
      <c r="U2" t="inlineStr">
        <is>
          <t>2004-02-23</t>
        </is>
      </c>
      <c r="V2" t="inlineStr">
        <is>
          <t>2004-02-23</t>
        </is>
      </c>
      <c r="W2" t="inlineStr">
        <is>
          <t>1997-06-30</t>
        </is>
      </c>
      <c r="X2" t="inlineStr">
        <is>
          <t>1997-06-30</t>
        </is>
      </c>
      <c r="Y2" t="n">
        <v>400</v>
      </c>
      <c r="Z2" t="n">
        <v>384</v>
      </c>
      <c r="AA2" t="n">
        <v>576</v>
      </c>
      <c r="AB2" t="n">
        <v>4</v>
      </c>
      <c r="AC2" t="n">
        <v>6</v>
      </c>
      <c r="AD2" t="n">
        <v>19</v>
      </c>
      <c r="AE2" t="n">
        <v>27</v>
      </c>
      <c r="AF2" t="n">
        <v>7</v>
      </c>
      <c r="AG2" t="n">
        <v>11</v>
      </c>
      <c r="AH2" t="n">
        <v>4</v>
      </c>
      <c r="AI2" t="n">
        <v>5</v>
      </c>
      <c r="AJ2" t="n">
        <v>8</v>
      </c>
      <c r="AK2" t="n">
        <v>11</v>
      </c>
      <c r="AL2" t="n">
        <v>3</v>
      </c>
      <c r="AM2" t="n">
        <v>5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HYPERLINK("http://catalog.hathitrust.org/Record/001190548","HathiTrust Record")</f>
        <v/>
      </c>
      <c r="AS2">
        <f>HYPERLINK("https://creighton-primo.hosted.exlibrisgroup.com/primo-explore/search?tab=default_tab&amp;search_scope=EVERYTHING&amp;vid=01CRU&amp;lang=en_US&amp;offset=0&amp;query=any,contains,991003730219702656","Catalog Record")</f>
        <v/>
      </c>
      <c r="AT2">
        <f>HYPERLINK("http://www.worldcat.org/oclc/1380940","WorldCat Record")</f>
        <v/>
      </c>
      <c r="AU2" t="inlineStr">
        <is>
          <t>2309425:eng</t>
        </is>
      </c>
      <c r="AV2" t="inlineStr">
        <is>
          <t>1380940</t>
        </is>
      </c>
      <c r="AW2" t="inlineStr">
        <is>
          <t>991003730219702656</t>
        </is>
      </c>
      <c r="AX2" t="inlineStr">
        <is>
          <t>991003730219702656</t>
        </is>
      </c>
      <c r="AY2" t="inlineStr">
        <is>
          <t>2260657400002656</t>
        </is>
      </c>
      <c r="AZ2" t="inlineStr">
        <is>
          <t>BOOK</t>
        </is>
      </c>
      <c r="BC2" t="inlineStr">
        <is>
          <t>32285002849866</t>
        </is>
      </c>
      <c r="BD2" t="inlineStr">
        <is>
          <t>893787674</t>
        </is>
      </c>
    </row>
    <row r="3">
      <c r="A3" t="inlineStr">
        <is>
          <t>No</t>
        </is>
      </c>
      <c r="B3" t="inlineStr">
        <is>
          <t>PT107 .R37</t>
        </is>
      </c>
      <c r="C3" t="inlineStr">
        <is>
          <t>0                      PT 0107000R  37</t>
        </is>
      </c>
      <c r="D3" t="inlineStr">
        <is>
          <t>Literary symbolism : a symposium.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Rehder, Helmut, 1905-1977, editor.</t>
        </is>
      </c>
      <c r="L3" t="inlineStr">
        <is>
          <t>Austin : Published for the Dept. of Germanic Languages of the University of Texas by the University of Texas Press, [1965]</t>
        </is>
      </c>
      <c r="M3" t="inlineStr">
        <is>
          <t>1965</t>
        </is>
      </c>
      <c r="O3" t="inlineStr">
        <is>
          <t>eng</t>
        </is>
      </c>
      <c r="P3" t="inlineStr">
        <is>
          <t>txu</t>
        </is>
      </c>
      <c r="R3" t="inlineStr">
        <is>
          <t xml:space="preserve">PT </t>
        </is>
      </c>
      <c r="S3" t="n">
        <v>3</v>
      </c>
      <c r="T3" t="n">
        <v>3</v>
      </c>
      <c r="U3" t="inlineStr">
        <is>
          <t>2010-04-19</t>
        </is>
      </c>
      <c r="V3" t="inlineStr">
        <is>
          <t>2010-04-19</t>
        </is>
      </c>
      <c r="W3" t="inlineStr">
        <is>
          <t>1994-06-22</t>
        </is>
      </c>
      <c r="X3" t="inlineStr">
        <is>
          <t>1994-06-22</t>
        </is>
      </c>
      <c r="Y3" t="n">
        <v>832</v>
      </c>
      <c r="Z3" t="n">
        <v>775</v>
      </c>
      <c r="AA3" t="n">
        <v>784</v>
      </c>
      <c r="AB3" t="n">
        <v>9</v>
      </c>
      <c r="AC3" t="n">
        <v>9</v>
      </c>
      <c r="AD3" t="n">
        <v>39</v>
      </c>
      <c r="AE3" t="n">
        <v>39</v>
      </c>
      <c r="AF3" t="n">
        <v>13</v>
      </c>
      <c r="AG3" t="n">
        <v>13</v>
      </c>
      <c r="AH3" t="n">
        <v>8</v>
      </c>
      <c r="AI3" t="n">
        <v>8</v>
      </c>
      <c r="AJ3" t="n">
        <v>21</v>
      </c>
      <c r="AK3" t="n">
        <v>21</v>
      </c>
      <c r="AL3" t="n">
        <v>8</v>
      </c>
      <c r="AM3" t="n">
        <v>8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HYPERLINK("http://catalog.hathitrust.org/Record/001190528","HathiTrust Record")</f>
        <v/>
      </c>
      <c r="AS3">
        <f>HYPERLINK("https://creighton-primo.hosted.exlibrisgroup.com/primo-explore/search?tab=default_tab&amp;search_scope=EVERYTHING&amp;vid=01CRU&amp;lang=en_US&amp;offset=0&amp;query=any,contains,991002227629702656","Catalog Record")</f>
        <v/>
      </c>
      <c r="AT3">
        <f>HYPERLINK("http://www.worldcat.org/oclc/292183","WorldCat Record")</f>
        <v/>
      </c>
      <c r="AU3" t="inlineStr">
        <is>
          <t>196999253:eng</t>
        </is>
      </c>
      <c r="AV3" t="inlineStr">
        <is>
          <t>292183</t>
        </is>
      </c>
      <c r="AW3" t="inlineStr">
        <is>
          <t>991002227629702656</t>
        </is>
      </c>
      <c r="AX3" t="inlineStr">
        <is>
          <t>991002227629702656</t>
        </is>
      </c>
      <c r="AY3" t="inlineStr">
        <is>
          <t>2265387240002656</t>
        </is>
      </c>
      <c r="AZ3" t="inlineStr">
        <is>
          <t>BOOK</t>
        </is>
      </c>
      <c r="BC3" t="inlineStr">
        <is>
          <t>32285001929370</t>
        </is>
      </c>
      <c r="BD3" t="inlineStr">
        <is>
          <t>893439913</t>
        </is>
      </c>
    </row>
    <row r="4">
      <c r="A4" t="inlineStr">
        <is>
          <t>No</t>
        </is>
      </c>
      <c r="B4" t="inlineStr">
        <is>
          <t>PT1100 .A5 1987</t>
        </is>
      </c>
      <c r="C4" t="inlineStr">
        <is>
          <t>0                      PT 1100000A  5           1987</t>
        </is>
      </c>
      <c r="D4" t="inlineStr">
        <is>
          <t>Anthology of medieval German literature : synoptically arranged with contemporary translations / Albert K. Wimmer, with introductions and commentary by Albert K. Wimmer and W. T. H. Jackson.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Bristol, IN : Wyndham Hall Press, c1987.</t>
        </is>
      </c>
      <c r="M4" t="inlineStr">
        <is>
          <t>1987</t>
        </is>
      </c>
      <c r="O4" t="inlineStr">
        <is>
          <t>ger</t>
        </is>
      </c>
      <c r="P4" t="inlineStr">
        <is>
          <t>inu</t>
        </is>
      </c>
      <c r="R4" t="inlineStr">
        <is>
          <t xml:space="preserve">PT </t>
        </is>
      </c>
      <c r="S4" t="n">
        <v>4</v>
      </c>
      <c r="T4" t="n">
        <v>4</v>
      </c>
      <c r="U4" t="inlineStr">
        <is>
          <t>2005-04-26</t>
        </is>
      </c>
      <c r="V4" t="inlineStr">
        <is>
          <t>2005-04-26</t>
        </is>
      </c>
      <c r="W4" t="inlineStr">
        <is>
          <t>1990-07-02</t>
        </is>
      </c>
      <c r="X4" t="inlineStr">
        <is>
          <t>1990-07-02</t>
        </is>
      </c>
      <c r="Y4" t="n">
        <v>144</v>
      </c>
      <c r="Z4" t="n">
        <v>140</v>
      </c>
      <c r="AA4" t="n">
        <v>148</v>
      </c>
      <c r="AB4" t="n">
        <v>2</v>
      </c>
      <c r="AC4" t="n">
        <v>2</v>
      </c>
      <c r="AD4" t="n">
        <v>8</v>
      </c>
      <c r="AE4" t="n">
        <v>8</v>
      </c>
      <c r="AF4" t="n">
        <v>5</v>
      </c>
      <c r="AG4" t="n">
        <v>5</v>
      </c>
      <c r="AH4" t="n">
        <v>2</v>
      </c>
      <c r="AI4" t="n">
        <v>2</v>
      </c>
      <c r="AJ4" t="n">
        <v>3</v>
      </c>
      <c r="AK4" t="n">
        <v>3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HYPERLINK("http://catalog.hathitrust.org/Record/101887753","HathiTrust Record")</f>
        <v/>
      </c>
      <c r="AS4">
        <f>HYPERLINK("https://creighton-primo.hosted.exlibrisgroup.com/primo-explore/search?tab=default_tab&amp;search_scope=EVERYTHING&amp;vid=01CRU&amp;lang=en_US&amp;offset=0&amp;query=any,contains,991001122319702656","Catalog Record")</f>
        <v/>
      </c>
      <c r="AT4">
        <f>HYPERLINK("http://www.worldcat.org/oclc/16582758","WorldCat Record")</f>
        <v/>
      </c>
      <c r="AU4" t="inlineStr">
        <is>
          <t>431147848:ger</t>
        </is>
      </c>
      <c r="AV4" t="inlineStr">
        <is>
          <t>16582758</t>
        </is>
      </c>
      <c r="AW4" t="inlineStr">
        <is>
          <t>991001122319702656</t>
        </is>
      </c>
      <c r="AX4" t="inlineStr">
        <is>
          <t>991001122319702656</t>
        </is>
      </c>
      <c r="AY4" t="inlineStr">
        <is>
          <t>2261410970002656</t>
        </is>
      </c>
      <c r="AZ4" t="inlineStr">
        <is>
          <t>BOOK</t>
        </is>
      </c>
      <c r="BB4" t="inlineStr">
        <is>
          <t>9781556050107</t>
        </is>
      </c>
      <c r="BC4" t="inlineStr">
        <is>
          <t>32285000218916</t>
        </is>
      </c>
      <c r="BD4" t="inlineStr">
        <is>
          <t>893891324</t>
        </is>
      </c>
    </row>
    <row r="5">
      <c r="A5" t="inlineStr">
        <is>
          <t>No</t>
        </is>
      </c>
      <c r="B5" t="inlineStr">
        <is>
          <t>PT1101 .K5</t>
        </is>
      </c>
      <c r="C5" t="inlineStr">
        <is>
          <t>0                      PT 1101000K  5</t>
        </is>
      </c>
      <c r="D5" t="inlineStr">
        <is>
          <t>Die deutsche Literatur; Texte und Zeugnisse. Im Verein mit Helmut de Boor [et al.] hrsg. von Walther Killy.</t>
        </is>
      </c>
      <c r="F5" t="inlineStr">
        <is>
          <t>Yes</t>
        </is>
      </c>
      <c r="G5" t="inlineStr">
        <is>
          <t>1</t>
        </is>
      </c>
      <c r="H5" t="inlineStr">
        <is>
          <t>Yes</t>
        </is>
      </c>
      <c r="I5" t="inlineStr">
        <is>
          <t>No</t>
        </is>
      </c>
      <c r="J5" t="inlineStr">
        <is>
          <t>0</t>
        </is>
      </c>
      <c r="K5" t="inlineStr">
        <is>
          <t>Killy, Walther.</t>
        </is>
      </c>
      <c r="L5" t="inlineStr">
        <is>
          <t>München, Beck, 1963-1983 [v. 1, 1965]</t>
        </is>
      </c>
      <c r="M5" t="inlineStr">
        <is>
          <t>1963</t>
        </is>
      </c>
      <c r="O5" t="inlineStr">
        <is>
          <t>ger</t>
        </is>
      </c>
      <c r="P5" t="inlineStr">
        <is>
          <t xml:space="preserve">gw </t>
        </is>
      </c>
      <c r="R5" t="inlineStr">
        <is>
          <t xml:space="preserve">PT </t>
        </is>
      </c>
      <c r="S5" t="n">
        <v>0</v>
      </c>
      <c r="T5" t="n">
        <v>2</v>
      </c>
      <c r="V5" t="inlineStr">
        <is>
          <t>1998-02-25</t>
        </is>
      </c>
      <c r="W5" t="inlineStr">
        <is>
          <t>1997-07-02</t>
        </is>
      </c>
      <c r="X5" t="inlineStr">
        <is>
          <t>1997-07-02</t>
        </is>
      </c>
      <c r="Y5" t="n">
        <v>395</v>
      </c>
      <c r="Z5" t="n">
        <v>349</v>
      </c>
      <c r="AA5" t="n">
        <v>422</v>
      </c>
      <c r="AB5" t="n">
        <v>2</v>
      </c>
      <c r="AC5" t="n">
        <v>3</v>
      </c>
      <c r="AD5" t="n">
        <v>20</v>
      </c>
      <c r="AE5" t="n">
        <v>25</v>
      </c>
      <c r="AF5" t="n">
        <v>10</v>
      </c>
      <c r="AG5" t="n">
        <v>12</v>
      </c>
      <c r="AH5" t="n">
        <v>5</v>
      </c>
      <c r="AI5" t="n">
        <v>6</v>
      </c>
      <c r="AJ5" t="n">
        <v>12</v>
      </c>
      <c r="AK5" t="n">
        <v>14</v>
      </c>
      <c r="AL5" t="n">
        <v>0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HYPERLINK("http://catalog.hathitrust.org/Record/000276408","HathiTrust Record")</f>
        <v/>
      </c>
      <c r="AS5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5">
        <f>HYPERLINK("http://www.worldcat.org/oclc/311850","WorldCat Record")</f>
        <v/>
      </c>
      <c r="AU5" t="inlineStr">
        <is>
          <t>868211095:ger</t>
        </is>
      </c>
      <c r="AV5" t="inlineStr">
        <is>
          <t>311850</t>
        </is>
      </c>
      <c r="AW5" t="inlineStr">
        <is>
          <t>991002287319702656</t>
        </is>
      </c>
      <c r="AX5" t="inlineStr">
        <is>
          <t>991002287319702656</t>
        </is>
      </c>
      <c r="AY5" t="inlineStr">
        <is>
          <t>2272536900002656</t>
        </is>
      </c>
      <c r="AZ5" t="inlineStr">
        <is>
          <t>BOOK</t>
        </is>
      </c>
      <c r="BB5" t="inlineStr">
        <is>
          <t>9783406019524</t>
        </is>
      </c>
      <c r="BC5" t="inlineStr">
        <is>
          <t>32285002871670</t>
        </is>
      </c>
      <c r="BD5" t="inlineStr">
        <is>
          <t>893721380</t>
        </is>
      </c>
    </row>
    <row r="6">
      <c r="A6" t="inlineStr">
        <is>
          <t>No</t>
        </is>
      </c>
      <c r="B6" t="inlineStr">
        <is>
          <t>PT1101 .K5 BD. 1 T. 2</t>
        </is>
      </c>
      <c r="C6" t="inlineStr">
        <is>
          <t>0                      PT 1101000K  5                                                       BD. 1 T. 2</t>
        </is>
      </c>
      <c r="D6" t="inlineStr">
        <is>
          <t>Die deutsche Literatur; Texte und Zeugnisse. Im Verein mit Helmut de Boor [et al.] hrsg. von Walther Killy.</t>
        </is>
      </c>
      <c r="F6" t="inlineStr">
        <is>
          <t>Yes</t>
        </is>
      </c>
      <c r="G6" t="inlineStr">
        <is>
          <t>1</t>
        </is>
      </c>
      <c r="H6" t="inlineStr">
        <is>
          <t>Yes</t>
        </is>
      </c>
      <c r="I6" t="inlineStr">
        <is>
          <t>No</t>
        </is>
      </c>
      <c r="J6" t="inlineStr">
        <is>
          <t>0</t>
        </is>
      </c>
      <c r="K6" t="inlineStr">
        <is>
          <t>Killy, Walther.</t>
        </is>
      </c>
      <c r="L6" t="inlineStr">
        <is>
          <t>München, Beck, 1963-1983 [v. 1, 1965]</t>
        </is>
      </c>
      <c r="M6" t="inlineStr">
        <is>
          <t>1963</t>
        </is>
      </c>
      <c r="O6" t="inlineStr">
        <is>
          <t>ger</t>
        </is>
      </c>
      <c r="P6" t="inlineStr">
        <is>
          <t xml:space="preserve">gw </t>
        </is>
      </c>
      <c r="R6" t="inlineStr">
        <is>
          <t xml:space="preserve">PT </t>
        </is>
      </c>
      <c r="S6" t="n">
        <v>0</v>
      </c>
      <c r="T6" t="n">
        <v>2</v>
      </c>
      <c r="V6" t="inlineStr">
        <is>
          <t>1998-02-25</t>
        </is>
      </c>
      <c r="W6" t="inlineStr">
        <is>
          <t>1997-07-02</t>
        </is>
      </c>
      <c r="X6" t="inlineStr">
        <is>
          <t>1997-07-02</t>
        </is>
      </c>
      <c r="Y6" t="n">
        <v>395</v>
      </c>
      <c r="Z6" t="n">
        <v>349</v>
      </c>
      <c r="AA6" t="n">
        <v>422</v>
      </c>
      <c r="AB6" t="n">
        <v>2</v>
      </c>
      <c r="AC6" t="n">
        <v>3</v>
      </c>
      <c r="AD6" t="n">
        <v>20</v>
      </c>
      <c r="AE6" t="n">
        <v>25</v>
      </c>
      <c r="AF6" t="n">
        <v>10</v>
      </c>
      <c r="AG6" t="n">
        <v>12</v>
      </c>
      <c r="AH6" t="n">
        <v>5</v>
      </c>
      <c r="AI6" t="n">
        <v>6</v>
      </c>
      <c r="AJ6" t="n">
        <v>12</v>
      </c>
      <c r="AK6" t="n">
        <v>14</v>
      </c>
      <c r="AL6" t="n">
        <v>0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HYPERLINK("http://catalog.hathitrust.org/Record/000276408","HathiTrust Record")</f>
        <v/>
      </c>
      <c r="AS6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6">
        <f>HYPERLINK("http://www.worldcat.org/oclc/311850","WorldCat Record")</f>
        <v/>
      </c>
      <c r="AU6" t="inlineStr">
        <is>
          <t>868211095:ger</t>
        </is>
      </c>
      <c r="AV6" t="inlineStr">
        <is>
          <t>311850</t>
        </is>
      </c>
      <c r="AW6" t="inlineStr">
        <is>
          <t>991002287319702656</t>
        </is>
      </c>
      <c r="AX6" t="inlineStr">
        <is>
          <t>991002287319702656</t>
        </is>
      </c>
      <c r="AY6" t="inlineStr">
        <is>
          <t>2272536900002656</t>
        </is>
      </c>
      <c r="AZ6" t="inlineStr">
        <is>
          <t>BOOK</t>
        </is>
      </c>
      <c r="BB6" t="inlineStr">
        <is>
          <t>9783406019524</t>
        </is>
      </c>
      <c r="BC6" t="inlineStr">
        <is>
          <t>32285002871688</t>
        </is>
      </c>
      <c r="BD6" t="inlineStr">
        <is>
          <t>893703910</t>
        </is>
      </c>
    </row>
    <row r="7">
      <c r="A7" t="inlineStr">
        <is>
          <t>No</t>
        </is>
      </c>
      <c r="B7" t="inlineStr">
        <is>
          <t>PT1101 .K5 BD. 2 T. 1</t>
        </is>
      </c>
      <c r="C7" t="inlineStr">
        <is>
          <t>0                      PT 1101000K  5                                                       BD. 2 T. 1</t>
        </is>
      </c>
      <c r="D7" t="inlineStr">
        <is>
          <t>Die deutsche Literatur; Texte und Zeugnisse. Im Verein mit Helmut de Boor [et al.] hrsg. von Walther Killy.</t>
        </is>
      </c>
      <c r="F7" t="inlineStr">
        <is>
          <t>Yes</t>
        </is>
      </c>
      <c r="G7" t="inlineStr">
        <is>
          <t>1</t>
        </is>
      </c>
      <c r="H7" t="inlineStr">
        <is>
          <t>Yes</t>
        </is>
      </c>
      <c r="I7" t="inlineStr">
        <is>
          <t>No</t>
        </is>
      </c>
      <c r="J7" t="inlineStr">
        <is>
          <t>0</t>
        </is>
      </c>
      <c r="K7" t="inlineStr">
        <is>
          <t>Killy, Walther.</t>
        </is>
      </c>
      <c r="L7" t="inlineStr">
        <is>
          <t>München, Beck, 1963-1983 [v. 1, 1965]</t>
        </is>
      </c>
      <c r="M7" t="inlineStr">
        <is>
          <t>1963</t>
        </is>
      </c>
      <c r="O7" t="inlineStr">
        <is>
          <t>ger</t>
        </is>
      </c>
      <c r="P7" t="inlineStr">
        <is>
          <t xml:space="preserve">gw </t>
        </is>
      </c>
      <c r="R7" t="inlineStr">
        <is>
          <t xml:space="preserve">PT </t>
        </is>
      </c>
      <c r="S7" t="n">
        <v>0</v>
      </c>
      <c r="T7" t="n">
        <v>2</v>
      </c>
      <c r="V7" t="inlineStr">
        <is>
          <t>1998-02-25</t>
        </is>
      </c>
      <c r="W7" t="inlineStr">
        <is>
          <t>1997-07-02</t>
        </is>
      </c>
      <c r="X7" t="inlineStr">
        <is>
          <t>1997-07-02</t>
        </is>
      </c>
      <c r="Y7" t="n">
        <v>395</v>
      </c>
      <c r="Z7" t="n">
        <v>349</v>
      </c>
      <c r="AA7" t="n">
        <v>422</v>
      </c>
      <c r="AB7" t="n">
        <v>2</v>
      </c>
      <c r="AC7" t="n">
        <v>3</v>
      </c>
      <c r="AD7" t="n">
        <v>20</v>
      </c>
      <c r="AE7" t="n">
        <v>25</v>
      </c>
      <c r="AF7" t="n">
        <v>10</v>
      </c>
      <c r="AG7" t="n">
        <v>12</v>
      </c>
      <c r="AH7" t="n">
        <v>5</v>
      </c>
      <c r="AI7" t="n">
        <v>6</v>
      </c>
      <c r="AJ7" t="n">
        <v>12</v>
      </c>
      <c r="AK7" t="n">
        <v>14</v>
      </c>
      <c r="AL7" t="n">
        <v>0</v>
      </c>
      <c r="AM7" t="n">
        <v>1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HYPERLINK("http://catalog.hathitrust.org/Record/000276408","HathiTrust Record")</f>
        <v/>
      </c>
      <c r="AS7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7">
        <f>HYPERLINK("http://www.worldcat.org/oclc/311850","WorldCat Record")</f>
        <v/>
      </c>
      <c r="AU7" t="inlineStr">
        <is>
          <t>868211095:ger</t>
        </is>
      </c>
      <c r="AV7" t="inlineStr">
        <is>
          <t>311850</t>
        </is>
      </c>
      <c r="AW7" t="inlineStr">
        <is>
          <t>991002287319702656</t>
        </is>
      </c>
      <c r="AX7" t="inlineStr">
        <is>
          <t>991002287319702656</t>
        </is>
      </c>
      <c r="AY7" t="inlineStr">
        <is>
          <t>2272536900002656</t>
        </is>
      </c>
      <c r="AZ7" t="inlineStr">
        <is>
          <t>BOOK</t>
        </is>
      </c>
      <c r="BB7" t="inlineStr">
        <is>
          <t>9783406019524</t>
        </is>
      </c>
      <c r="BC7" t="inlineStr">
        <is>
          <t>32285002871696</t>
        </is>
      </c>
      <c r="BD7" t="inlineStr">
        <is>
          <t>893691444</t>
        </is>
      </c>
    </row>
    <row r="8">
      <c r="A8" t="inlineStr">
        <is>
          <t>No</t>
        </is>
      </c>
      <c r="B8" t="inlineStr">
        <is>
          <t>PT1101 .K5 BD. 2 T. 2</t>
        </is>
      </c>
      <c r="C8" t="inlineStr">
        <is>
          <t>0                      PT 1101000K  5                                                       BD. 2 T. 2</t>
        </is>
      </c>
      <c r="D8" t="inlineStr">
        <is>
          <t>Die deutsche Literatur; Texte und Zeugnisse. Im Verein mit Helmut de Boor [et al.] hrsg. von Walther Killy.</t>
        </is>
      </c>
      <c r="F8" t="inlineStr">
        <is>
          <t>Yes</t>
        </is>
      </c>
      <c r="G8" t="inlineStr">
        <is>
          <t>1</t>
        </is>
      </c>
      <c r="H8" t="inlineStr">
        <is>
          <t>Yes</t>
        </is>
      </c>
      <c r="I8" t="inlineStr">
        <is>
          <t>No</t>
        </is>
      </c>
      <c r="J8" t="inlineStr">
        <is>
          <t>0</t>
        </is>
      </c>
      <c r="K8" t="inlineStr">
        <is>
          <t>Killy, Walther.</t>
        </is>
      </c>
      <c r="L8" t="inlineStr">
        <is>
          <t>München, Beck, 1963-1983 [v. 1, 1965]</t>
        </is>
      </c>
      <c r="M8" t="inlineStr">
        <is>
          <t>1963</t>
        </is>
      </c>
      <c r="O8" t="inlineStr">
        <is>
          <t>ger</t>
        </is>
      </c>
      <c r="P8" t="inlineStr">
        <is>
          <t xml:space="preserve">gw </t>
        </is>
      </c>
      <c r="R8" t="inlineStr">
        <is>
          <t xml:space="preserve">PT </t>
        </is>
      </c>
      <c r="S8" t="n">
        <v>0</v>
      </c>
      <c r="T8" t="n">
        <v>2</v>
      </c>
      <c r="V8" t="inlineStr">
        <is>
          <t>1998-02-25</t>
        </is>
      </c>
      <c r="W8" t="inlineStr">
        <is>
          <t>1997-07-02</t>
        </is>
      </c>
      <c r="X8" t="inlineStr">
        <is>
          <t>1997-07-02</t>
        </is>
      </c>
      <c r="Y8" t="n">
        <v>395</v>
      </c>
      <c r="Z8" t="n">
        <v>349</v>
      </c>
      <c r="AA8" t="n">
        <v>422</v>
      </c>
      <c r="AB8" t="n">
        <v>2</v>
      </c>
      <c r="AC8" t="n">
        <v>3</v>
      </c>
      <c r="AD8" t="n">
        <v>20</v>
      </c>
      <c r="AE8" t="n">
        <v>25</v>
      </c>
      <c r="AF8" t="n">
        <v>10</v>
      </c>
      <c r="AG8" t="n">
        <v>12</v>
      </c>
      <c r="AH8" t="n">
        <v>5</v>
      </c>
      <c r="AI8" t="n">
        <v>6</v>
      </c>
      <c r="AJ8" t="n">
        <v>12</v>
      </c>
      <c r="AK8" t="n">
        <v>14</v>
      </c>
      <c r="AL8" t="n">
        <v>0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HYPERLINK("http://catalog.hathitrust.org/Record/000276408","HathiTrust Record")</f>
        <v/>
      </c>
      <c r="AS8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8">
        <f>HYPERLINK("http://www.worldcat.org/oclc/311850","WorldCat Record")</f>
        <v/>
      </c>
      <c r="AU8" t="inlineStr">
        <is>
          <t>868211095:ger</t>
        </is>
      </c>
      <c r="AV8" t="inlineStr">
        <is>
          <t>311850</t>
        </is>
      </c>
      <c r="AW8" t="inlineStr">
        <is>
          <t>991002287319702656</t>
        </is>
      </c>
      <c r="AX8" t="inlineStr">
        <is>
          <t>991002287319702656</t>
        </is>
      </c>
      <c r="AY8" t="inlineStr">
        <is>
          <t>2272536900002656</t>
        </is>
      </c>
      <c r="AZ8" t="inlineStr">
        <is>
          <t>BOOK</t>
        </is>
      </c>
      <c r="BB8" t="inlineStr">
        <is>
          <t>9783406019524</t>
        </is>
      </c>
      <c r="BC8" t="inlineStr">
        <is>
          <t>32285002871704</t>
        </is>
      </c>
      <c r="BD8" t="inlineStr">
        <is>
          <t>893716269</t>
        </is>
      </c>
    </row>
    <row r="9">
      <c r="A9" t="inlineStr">
        <is>
          <t>No</t>
        </is>
      </c>
      <c r="B9" t="inlineStr">
        <is>
          <t>PT1101 .K5 BD. 3</t>
        </is>
      </c>
      <c r="C9" t="inlineStr">
        <is>
          <t>0                      PT 1101000K  5                                                       BD. 3</t>
        </is>
      </c>
      <c r="D9" t="inlineStr">
        <is>
          <t>Die deutsche Literatur; Texte und Zeugnisse. Im Verein mit Helmut de Boor [et al.] hrsg. von Walther Killy.</t>
        </is>
      </c>
      <c r="F9" t="inlineStr">
        <is>
          <t>Yes</t>
        </is>
      </c>
      <c r="G9" t="inlineStr">
        <is>
          <t>1</t>
        </is>
      </c>
      <c r="H9" t="inlineStr">
        <is>
          <t>Yes</t>
        </is>
      </c>
      <c r="I9" t="inlineStr">
        <is>
          <t>No</t>
        </is>
      </c>
      <c r="J9" t="inlineStr">
        <is>
          <t>0</t>
        </is>
      </c>
      <c r="K9" t="inlineStr">
        <is>
          <t>Killy, Walther.</t>
        </is>
      </c>
      <c r="L9" t="inlineStr">
        <is>
          <t>München, Beck, 1963-1983 [v. 1, 1965]</t>
        </is>
      </c>
      <c r="M9" t="inlineStr">
        <is>
          <t>1963</t>
        </is>
      </c>
      <c r="O9" t="inlineStr">
        <is>
          <t>ger</t>
        </is>
      </c>
      <c r="P9" t="inlineStr">
        <is>
          <t xml:space="preserve">gw </t>
        </is>
      </c>
      <c r="R9" t="inlineStr">
        <is>
          <t xml:space="preserve">PT </t>
        </is>
      </c>
      <c r="S9" t="n">
        <v>2</v>
      </c>
      <c r="T9" t="n">
        <v>2</v>
      </c>
      <c r="U9" t="inlineStr">
        <is>
          <t>1998-02-25</t>
        </is>
      </c>
      <c r="V9" t="inlineStr">
        <is>
          <t>1998-02-25</t>
        </is>
      </c>
      <c r="W9" t="inlineStr">
        <is>
          <t>1997-07-02</t>
        </is>
      </c>
      <c r="X9" t="inlineStr">
        <is>
          <t>1997-07-02</t>
        </is>
      </c>
      <c r="Y9" t="n">
        <v>395</v>
      </c>
      <c r="Z9" t="n">
        <v>349</v>
      </c>
      <c r="AA9" t="n">
        <v>422</v>
      </c>
      <c r="AB9" t="n">
        <v>2</v>
      </c>
      <c r="AC9" t="n">
        <v>3</v>
      </c>
      <c r="AD9" t="n">
        <v>20</v>
      </c>
      <c r="AE9" t="n">
        <v>25</v>
      </c>
      <c r="AF9" t="n">
        <v>10</v>
      </c>
      <c r="AG9" t="n">
        <v>12</v>
      </c>
      <c r="AH9" t="n">
        <v>5</v>
      </c>
      <c r="AI9" t="n">
        <v>6</v>
      </c>
      <c r="AJ9" t="n">
        <v>12</v>
      </c>
      <c r="AK9" t="n">
        <v>14</v>
      </c>
      <c r="AL9" t="n">
        <v>0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HYPERLINK("http://catalog.hathitrust.org/Record/000276408","HathiTrust Record")</f>
        <v/>
      </c>
      <c r="AS9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9">
        <f>HYPERLINK("http://www.worldcat.org/oclc/311850","WorldCat Record")</f>
        <v/>
      </c>
      <c r="AU9" t="inlineStr">
        <is>
          <t>868211095:ger</t>
        </is>
      </c>
      <c r="AV9" t="inlineStr">
        <is>
          <t>311850</t>
        </is>
      </c>
      <c r="AW9" t="inlineStr">
        <is>
          <t>991002287319702656</t>
        </is>
      </c>
      <c r="AX9" t="inlineStr">
        <is>
          <t>991002287319702656</t>
        </is>
      </c>
      <c r="AY9" t="inlineStr">
        <is>
          <t>2272536900002656</t>
        </is>
      </c>
      <c r="AZ9" t="inlineStr">
        <is>
          <t>BOOK</t>
        </is>
      </c>
      <c r="BB9" t="inlineStr">
        <is>
          <t>9783406019524</t>
        </is>
      </c>
      <c r="BC9" t="inlineStr">
        <is>
          <t>32285002871712</t>
        </is>
      </c>
      <c r="BD9" t="inlineStr">
        <is>
          <t>893703909</t>
        </is>
      </c>
    </row>
    <row r="10">
      <c r="A10" t="inlineStr">
        <is>
          <t>No</t>
        </is>
      </c>
      <c r="B10" t="inlineStr">
        <is>
          <t>PT1101 .K5 BD. 5 T. 1</t>
        </is>
      </c>
      <c r="C10" t="inlineStr">
        <is>
          <t>0                      PT 1101000K  5                                                       BD. 5 T. 1</t>
        </is>
      </c>
      <c r="D10" t="inlineStr">
        <is>
          <t>Die deutsche Literatur; Texte und Zeugnisse. Im Verein mit Helmut de Boor [et al.] hrsg. von Walther Killy.</t>
        </is>
      </c>
      <c r="F10" t="inlineStr">
        <is>
          <t>Yes</t>
        </is>
      </c>
      <c r="G10" t="inlineStr">
        <is>
          <t>1</t>
        </is>
      </c>
      <c r="H10" t="inlineStr">
        <is>
          <t>Yes</t>
        </is>
      </c>
      <c r="I10" t="inlineStr">
        <is>
          <t>No</t>
        </is>
      </c>
      <c r="J10" t="inlineStr">
        <is>
          <t>0</t>
        </is>
      </c>
      <c r="K10" t="inlineStr">
        <is>
          <t>Killy, Walther.</t>
        </is>
      </c>
      <c r="L10" t="inlineStr">
        <is>
          <t>München, Beck, 1963-1983 [v. 1, 1965]</t>
        </is>
      </c>
      <c r="M10" t="inlineStr">
        <is>
          <t>1963</t>
        </is>
      </c>
      <c r="O10" t="inlineStr">
        <is>
          <t>ger</t>
        </is>
      </c>
      <c r="P10" t="inlineStr">
        <is>
          <t xml:space="preserve">gw </t>
        </is>
      </c>
      <c r="R10" t="inlineStr">
        <is>
          <t xml:space="preserve">PT </t>
        </is>
      </c>
      <c r="S10" t="n">
        <v>0</v>
      </c>
      <c r="T10" t="n">
        <v>2</v>
      </c>
      <c r="V10" t="inlineStr">
        <is>
          <t>1998-02-25</t>
        </is>
      </c>
      <c r="W10" t="inlineStr">
        <is>
          <t>1997-07-02</t>
        </is>
      </c>
      <c r="X10" t="inlineStr">
        <is>
          <t>1997-07-02</t>
        </is>
      </c>
      <c r="Y10" t="n">
        <v>395</v>
      </c>
      <c r="Z10" t="n">
        <v>349</v>
      </c>
      <c r="AA10" t="n">
        <v>422</v>
      </c>
      <c r="AB10" t="n">
        <v>2</v>
      </c>
      <c r="AC10" t="n">
        <v>3</v>
      </c>
      <c r="AD10" t="n">
        <v>20</v>
      </c>
      <c r="AE10" t="n">
        <v>25</v>
      </c>
      <c r="AF10" t="n">
        <v>10</v>
      </c>
      <c r="AG10" t="n">
        <v>12</v>
      </c>
      <c r="AH10" t="n">
        <v>5</v>
      </c>
      <c r="AI10" t="n">
        <v>6</v>
      </c>
      <c r="AJ10" t="n">
        <v>12</v>
      </c>
      <c r="AK10" t="n">
        <v>14</v>
      </c>
      <c r="AL10" t="n">
        <v>0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HYPERLINK("http://catalog.hathitrust.org/Record/000276408","HathiTrust Record")</f>
        <v/>
      </c>
      <c r="AS10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0">
        <f>HYPERLINK("http://www.worldcat.org/oclc/311850","WorldCat Record")</f>
        <v/>
      </c>
      <c r="AU10" t="inlineStr">
        <is>
          <t>868211095:ger</t>
        </is>
      </c>
      <c r="AV10" t="inlineStr">
        <is>
          <t>311850</t>
        </is>
      </c>
      <c r="AW10" t="inlineStr">
        <is>
          <t>991002287319702656</t>
        </is>
      </c>
      <c r="AX10" t="inlineStr">
        <is>
          <t>991002287319702656</t>
        </is>
      </c>
      <c r="AY10" t="inlineStr">
        <is>
          <t>2272536900002656</t>
        </is>
      </c>
      <c r="AZ10" t="inlineStr">
        <is>
          <t>BOOK</t>
        </is>
      </c>
      <c r="BB10" t="inlineStr">
        <is>
          <t>9783406019524</t>
        </is>
      </c>
      <c r="BC10" t="inlineStr">
        <is>
          <t>32285002871720</t>
        </is>
      </c>
      <c r="BD10" t="inlineStr">
        <is>
          <t>893710107</t>
        </is>
      </c>
    </row>
    <row r="11">
      <c r="A11" t="inlineStr">
        <is>
          <t>No</t>
        </is>
      </c>
      <c r="B11" t="inlineStr">
        <is>
          <t>PT1101 .K5 BD. 5 T. 2</t>
        </is>
      </c>
      <c r="C11" t="inlineStr">
        <is>
          <t>0                      PT 1101000K  5                                                       BD. 5 T. 2</t>
        </is>
      </c>
      <c r="D11" t="inlineStr">
        <is>
          <t>Die deutsche Literatur; Texte und Zeugnisse. Im Verein mit Helmut de Boor [et al.] hrsg. von Walther Killy.</t>
        </is>
      </c>
      <c r="F11" t="inlineStr">
        <is>
          <t>Yes</t>
        </is>
      </c>
      <c r="G11" t="inlineStr">
        <is>
          <t>1</t>
        </is>
      </c>
      <c r="H11" t="inlineStr">
        <is>
          <t>Yes</t>
        </is>
      </c>
      <c r="I11" t="inlineStr">
        <is>
          <t>No</t>
        </is>
      </c>
      <c r="J11" t="inlineStr">
        <is>
          <t>0</t>
        </is>
      </c>
      <c r="K11" t="inlineStr">
        <is>
          <t>Killy, Walther.</t>
        </is>
      </c>
      <c r="L11" t="inlineStr">
        <is>
          <t>München, Beck, 1963-1983 [v. 1, 1965]</t>
        </is>
      </c>
      <c r="M11" t="inlineStr">
        <is>
          <t>1963</t>
        </is>
      </c>
      <c r="O11" t="inlineStr">
        <is>
          <t>ger</t>
        </is>
      </c>
      <c r="P11" t="inlineStr">
        <is>
          <t xml:space="preserve">gw </t>
        </is>
      </c>
      <c r="R11" t="inlineStr">
        <is>
          <t xml:space="preserve">PT </t>
        </is>
      </c>
      <c r="S11" t="n">
        <v>0</v>
      </c>
      <c r="T11" t="n">
        <v>2</v>
      </c>
      <c r="V11" t="inlineStr">
        <is>
          <t>1998-02-25</t>
        </is>
      </c>
      <c r="W11" t="inlineStr">
        <is>
          <t>1997-07-02</t>
        </is>
      </c>
      <c r="X11" t="inlineStr">
        <is>
          <t>1997-07-02</t>
        </is>
      </c>
      <c r="Y11" t="n">
        <v>395</v>
      </c>
      <c r="Z11" t="n">
        <v>349</v>
      </c>
      <c r="AA11" t="n">
        <v>422</v>
      </c>
      <c r="AB11" t="n">
        <v>2</v>
      </c>
      <c r="AC11" t="n">
        <v>3</v>
      </c>
      <c r="AD11" t="n">
        <v>20</v>
      </c>
      <c r="AE11" t="n">
        <v>25</v>
      </c>
      <c r="AF11" t="n">
        <v>10</v>
      </c>
      <c r="AG11" t="n">
        <v>12</v>
      </c>
      <c r="AH11" t="n">
        <v>5</v>
      </c>
      <c r="AI11" t="n">
        <v>6</v>
      </c>
      <c r="AJ11" t="n">
        <v>12</v>
      </c>
      <c r="AK11" t="n">
        <v>14</v>
      </c>
      <c r="AL11" t="n">
        <v>0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HYPERLINK("http://catalog.hathitrust.org/Record/000276408","HathiTrust Record")</f>
        <v/>
      </c>
      <c r="AS11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1">
        <f>HYPERLINK("http://www.worldcat.org/oclc/311850","WorldCat Record")</f>
        <v/>
      </c>
      <c r="AU11" t="inlineStr">
        <is>
          <t>868211095:ger</t>
        </is>
      </c>
      <c r="AV11" t="inlineStr">
        <is>
          <t>311850</t>
        </is>
      </c>
      <c r="AW11" t="inlineStr">
        <is>
          <t>991002287319702656</t>
        </is>
      </c>
      <c r="AX11" t="inlineStr">
        <is>
          <t>991002287319702656</t>
        </is>
      </c>
      <c r="AY11" t="inlineStr">
        <is>
          <t>2272536900002656</t>
        </is>
      </c>
      <c r="AZ11" t="inlineStr">
        <is>
          <t>BOOK</t>
        </is>
      </c>
      <c r="BB11" t="inlineStr">
        <is>
          <t>9783406019524</t>
        </is>
      </c>
      <c r="BC11" t="inlineStr">
        <is>
          <t>32285002871738</t>
        </is>
      </c>
      <c r="BD11" t="inlineStr">
        <is>
          <t>893691443</t>
        </is>
      </c>
    </row>
    <row r="12">
      <c r="A12" t="inlineStr">
        <is>
          <t>No</t>
        </is>
      </c>
      <c r="B12" t="inlineStr">
        <is>
          <t>PT1101 .K5 BD. 6</t>
        </is>
      </c>
      <c r="C12" t="inlineStr">
        <is>
          <t>0                      PT 1101000K  5                                                       BD. 6</t>
        </is>
      </c>
      <c r="D12" t="inlineStr">
        <is>
          <t>Die deutsche Literatur; Texte und Zeugnisse. Im Verein mit Helmut de Boor [et al.] hrsg. von Walther Killy.</t>
        </is>
      </c>
      <c r="F12" t="inlineStr">
        <is>
          <t>Yes</t>
        </is>
      </c>
      <c r="G12" t="inlineStr">
        <is>
          <t>1</t>
        </is>
      </c>
      <c r="H12" t="inlineStr">
        <is>
          <t>Yes</t>
        </is>
      </c>
      <c r="I12" t="inlineStr">
        <is>
          <t>No</t>
        </is>
      </c>
      <c r="J12" t="inlineStr">
        <is>
          <t>0</t>
        </is>
      </c>
      <c r="K12" t="inlineStr">
        <is>
          <t>Killy, Walther.</t>
        </is>
      </c>
      <c r="L12" t="inlineStr">
        <is>
          <t>München, Beck, 1963-1983 [v. 1, 1965]</t>
        </is>
      </c>
      <c r="M12" t="inlineStr">
        <is>
          <t>1963</t>
        </is>
      </c>
      <c r="O12" t="inlineStr">
        <is>
          <t>ger</t>
        </is>
      </c>
      <c r="P12" t="inlineStr">
        <is>
          <t xml:space="preserve">gw </t>
        </is>
      </c>
      <c r="R12" t="inlineStr">
        <is>
          <t xml:space="preserve">PT </t>
        </is>
      </c>
      <c r="S12" t="n">
        <v>0</v>
      </c>
      <c r="T12" t="n">
        <v>2</v>
      </c>
      <c r="V12" t="inlineStr">
        <is>
          <t>1998-02-25</t>
        </is>
      </c>
      <c r="W12" t="inlineStr">
        <is>
          <t>1997-07-02</t>
        </is>
      </c>
      <c r="X12" t="inlineStr">
        <is>
          <t>1997-07-02</t>
        </is>
      </c>
      <c r="Y12" t="n">
        <v>395</v>
      </c>
      <c r="Z12" t="n">
        <v>349</v>
      </c>
      <c r="AA12" t="n">
        <v>422</v>
      </c>
      <c r="AB12" t="n">
        <v>2</v>
      </c>
      <c r="AC12" t="n">
        <v>3</v>
      </c>
      <c r="AD12" t="n">
        <v>20</v>
      </c>
      <c r="AE12" t="n">
        <v>25</v>
      </c>
      <c r="AF12" t="n">
        <v>10</v>
      </c>
      <c r="AG12" t="n">
        <v>12</v>
      </c>
      <c r="AH12" t="n">
        <v>5</v>
      </c>
      <c r="AI12" t="n">
        <v>6</v>
      </c>
      <c r="AJ12" t="n">
        <v>12</v>
      </c>
      <c r="AK12" t="n">
        <v>14</v>
      </c>
      <c r="AL12" t="n">
        <v>0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HYPERLINK("http://catalog.hathitrust.org/Record/000276408","HathiTrust Record")</f>
        <v/>
      </c>
      <c r="AS12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2">
        <f>HYPERLINK("http://www.worldcat.org/oclc/311850","WorldCat Record")</f>
        <v/>
      </c>
      <c r="AU12" t="inlineStr">
        <is>
          <t>868211095:ger</t>
        </is>
      </c>
      <c r="AV12" t="inlineStr">
        <is>
          <t>311850</t>
        </is>
      </c>
      <c r="AW12" t="inlineStr">
        <is>
          <t>991002287319702656</t>
        </is>
      </c>
      <c r="AX12" t="inlineStr">
        <is>
          <t>991002287319702656</t>
        </is>
      </c>
      <c r="AY12" t="inlineStr">
        <is>
          <t>2272536900002656</t>
        </is>
      </c>
      <c r="AZ12" t="inlineStr">
        <is>
          <t>BOOK</t>
        </is>
      </c>
      <c r="BB12" t="inlineStr">
        <is>
          <t>9783406019524</t>
        </is>
      </c>
      <c r="BC12" t="inlineStr">
        <is>
          <t>32285002871746</t>
        </is>
      </c>
      <c r="BD12" t="inlineStr">
        <is>
          <t>893703908</t>
        </is>
      </c>
    </row>
    <row r="13">
      <c r="A13" t="inlineStr">
        <is>
          <t>No</t>
        </is>
      </c>
      <c r="B13" t="inlineStr">
        <is>
          <t>PT1101 .K5 BD. 7</t>
        </is>
      </c>
      <c r="C13" t="inlineStr">
        <is>
          <t>0                      PT 1101000K  5                                                       BD. 7</t>
        </is>
      </c>
      <c r="D13" t="inlineStr">
        <is>
          <t>Die deutsche Literatur; Texte und Zeugnisse. Im Verein mit Helmut de Boor [et al.] hrsg. von Walther Killy.</t>
        </is>
      </c>
      <c r="F13" t="inlineStr">
        <is>
          <t>Yes</t>
        </is>
      </c>
      <c r="G13" t="inlineStr">
        <is>
          <t>1</t>
        </is>
      </c>
      <c r="H13" t="inlineStr">
        <is>
          <t>Yes</t>
        </is>
      </c>
      <c r="I13" t="inlineStr">
        <is>
          <t>No</t>
        </is>
      </c>
      <c r="J13" t="inlineStr">
        <is>
          <t>0</t>
        </is>
      </c>
      <c r="K13" t="inlineStr">
        <is>
          <t>Killy, Walther.</t>
        </is>
      </c>
      <c r="L13" t="inlineStr">
        <is>
          <t>München, Beck, 1963-1983 [v. 1, 1965]</t>
        </is>
      </c>
      <c r="M13" t="inlineStr">
        <is>
          <t>1963</t>
        </is>
      </c>
      <c r="O13" t="inlineStr">
        <is>
          <t>ger</t>
        </is>
      </c>
      <c r="P13" t="inlineStr">
        <is>
          <t xml:space="preserve">gw </t>
        </is>
      </c>
      <c r="R13" t="inlineStr">
        <is>
          <t xml:space="preserve">PT </t>
        </is>
      </c>
      <c r="S13" t="n">
        <v>0</v>
      </c>
      <c r="T13" t="n">
        <v>2</v>
      </c>
      <c r="V13" t="inlineStr">
        <is>
          <t>1998-02-25</t>
        </is>
      </c>
      <c r="W13" t="inlineStr">
        <is>
          <t>1997-07-02</t>
        </is>
      </c>
      <c r="X13" t="inlineStr">
        <is>
          <t>1997-07-02</t>
        </is>
      </c>
      <c r="Y13" t="n">
        <v>395</v>
      </c>
      <c r="Z13" t="n">
        <v>349</v>
      </c>
      <c r="AA13" t="n">
        <v>422</v>
      </c>
      <c r="AB13" t="n">
        <v>2</v>
      </c>
      <c r="AC13" t="n">
        <v>3</v>
      </c>
      <c r="AD13" t="n">
        <v>20</v>
      </c>
      <c r="AE13" t="n">
        <v>25</v>
      </c>
      <c r="AF13" t="n">
        <v>10</v>
      </c>
      <c r="AG13" t="n">
        <v>12</v>
      </c>
      <c r="AH13" t="n">
        <v>5</v>
      </c>
      <c r="AI13" t="n">
        <v>6</v>
      </c>
      <c r="AJ13" t="n">
        <v>12</v>
      </c>
      <c r="AK13" t="n">
        <v>14</v>
      </c>
      <c r="AL13" t="n">
        <v>0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HYPERLINK("http://catalog.hathitrust.org/Record/000276408","HathiTrust Record")</f>
        <v/>
      </c>
      <c r="AS13">
        <f>HYPERLINK("https://creighton-primo.hosted.exlibrisgroup.com/primo-explore/search?tab=default_tab&amp;search_scope=EVERYTHING&amp;vid=01CRU&amp;lang=en_US&amp;offset=0&amp;query=any,contains,991002287319702656","Catalog Record")</f>
        <v/>
      </c>
      <c r="AT13">
        <f>HYPERLINK("http://www.worldcat.org/oclc/311850","WorldCat Record")</f>
        <v/>
      </c>
      <c r="AU13" t="inlineStr">
        <is>
          <t>868211095:ger</t>
        </is>
      </c>
      <c r="AV13" t="inlineStr">
        <is>
          <t>311850</t>
        </is>
      </c>
      <c r="AW13" t="inlineStr">
        <is>
          <t>991002287319702656</t>
        </is>
      </c>
      <c r="AX13" t="inlineStr">
        <is>
          <t>991002287319702656</t>
        </is>
      </c>
      <c r="AY13" t="inlineStr">
        <is>
          <t>2272536900002656</t>
        </is>
      </c>
      <c r="AZ13" t="inlineStr">
        <is>
          <t>BOOK</t>
        </is>
      </c>
      <c r="BB13" t="inlineStr">
        <is>
          <t>9783406019524</t>
        </is>
      </c>
      <c r="BC13" t="inlineStr">
        <is>
          <t>32285002871753</t>
        </is>
      </c>
      <c r="BD13" t="inlineStr">
        <is>
          <t>893716268</t>
        </is>
      </c>
    </row>
    <row r="14">
      <c r="A14" t="inlineStr">
        <is>
          <t>No</t>
        </is>
      </c>
      <c r="B14" t="inlineStr">
        <is>
          <t>PT1109.M55 F75 1998</t>
        </is>
      </c>
      <c r="C14" t="inlineStr">
        <is>
          <t>0                      PT 1109000M  55                 F  75          1998</t>
        </is>
      </c>
      <c r="D14" t="inlineStr">
        <is>
          <t>Fringe voices : an anthology of minority writing in the Federal Republic of Germany / edited and translated by Antje Harnisch, Anne Marie Stokes, and Friedemann Weidauer.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Oxford ; New York : Berg, 1998.</t>
        </is>
      </c>
      <c r="M14" t="inlineStr">
        <is>
          <t>1998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PT </t>
        </is>
      </c>
      <c r="S14" t="n">
        <v>2</v>
      </c>
      <c r="T14" t="n">
        <v>2</v>
      </c>
      <c r="U14" t="inlineStr">
        <is>
          <t>2007-04-25</t>
        </is>
      </c>
      <c r="V14" t="inlineStr">
        <is>
          <t>2007-04-25</t>
        </is>
      </c>
      <c r="W14" t="inlineStr">
        <is>
          <t>2000-04-11</t>
        </is>
      </c>
      <c r="X14" t="inlineStr">
        <is>
          <t>2000-04-11</t>
        </is>
      </c>
      <c r="Y14" t="n">
        <v>302</v>
      </c>
      <c r="Z14" t="n">
        <v>236</v>
      </c>
      <c r="AA14" t="n">
        <v>242</v>
      </c>
      <c r="AB14" t="n">
        <v>2</v>
      </c>
      <c r="AC14" t="n">
        <v>2</v>
      </c>
      <c r="AD14" t="n">
        <v>14</v>
      </c>
      <c r="AE14" t="n">
        <v>14</v>
      </c>
      <c r="AF14" t="n">
        <v>6</v>
      </c>
      <c r="AG14" t="n">
        <v>6</v>
      </c>
      <c r="AH14" t="n">
        <v>4</v>
      </c>
      <c r="AI14" t="n">
        <v>4</v>
      </c>
      <c r="AJ14" t="n">
        <v>8</v>
      </c>
      <c r="AK14" t="n">
        <v>8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HYPERLINK("http://catalog.hathitrust.org/Record/004030097","HathiTrust Record")</f>
        <v/>
      </c>
      <c r="AS14">
        <f>HYPERLINK("https://creighton-primo.hosted.exlibrisgroup.com/primo-explore/search?tab=default_tab&amp;search_scope=EVERYTHING&amp;vid=01CRU&amp;lang=en_US&amp;offset=0&amp;query=any,contains,991003019229702656","Catalog Record")</f>
        <v/>
      </c>
      <c r="AT14">
        <f>HYPERLINK("http://www.worldcat.org/oclc/41106871","WorldCat Record")</f>
        <v/>
      </c>
      <c r="AU14" t="inlineStr">
        <is>
          <t>898363981:eng</t>
        </is>
      </c>
      <c r="AV14" t="inlineStr">
        <is>
          <t>41106871</t>
        </is>
      </c>
      <c r="AW14" t="inlineStr">
        <is>
          <t>991003019229702656</t>
        </is>
      </c>
      <c r="AX14" t="inlineStr">
        <is>
          <t>991003019229702656</t>
        </is>
      </c>
      <c r="AY14" t="inlineStr">
        <is>
          <t>2263313070002656</t>
        </is>
      </c>
      <c r="AZ14" t="inlineStr">
        <is>
          <t>BOOK</t>
        </is>
      </c>
      <c r="BB14" t="inlineStr">
        <is>
          <t>9781859731277</t>
        </is>
      </c>
      <c r="BC14" t="inlineStr">
        <is>
          <t>32285003676581</t>
        </is>
      </c>
      <c r="BD14" t="inlineStr">
        <is>
          <t>893505114</t>
        </is>
      </c>
    </row>
    <row r="15">
      <c r="A15" t="inlineStr">
        <is>
          <t>No</t>
        </is>
      </c>
      <c r="B15" t="inlineStr">
        <is>
          <t>PT111 .G46 1997</t>
        </is>
      </c>
      <c r="C15" t="inlineStr">
        <is>
          <t>0                      PT 0111000G  46          1997</t>
        </is>
      </c>
      <c r="D15" t="inlineStr">
        <is>
          <t>Gender and Germanness : cultural productions of nation / edited by Patricia Herminghouse and Magda Mueller.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Providence, RI : Berghahn Books, 1997.</t>
        </is>
      </c>
      <c r="M15" t="inlineStr">
        <is>
          <t>1997</t>
        </is>
      </c>
      <c r="O15" t="inlineStr">
        <is>
          <t>eng</t>
        </is>
      </c>
      <c r="P15" t="inlineStr">
        <is>
          <t>riu</t>
        </is>
      </c>
      <c r="Q15" t="inlineStr">
        <is>
          <t>Modern German studies ; v. 4</t>
        </is>
      </c>
      <c r="R15" t="inlineStr">
        <is>
          <t xml:space="preserve">PT </t>
        </is>
      </c>
      <c r="S15" t="n">
        <v>1</v>
      </c>
      <c r="T15" t="n">
        <v>1</v>
      </c>
      <c r="U15" t="inlineStr">
        <is>
          <t>2006-05-09</t>
        </is>
      </c>
      <c r="V15" t="inlineStr">
        <is>
          <t>2006-05-09</t>
        </is>
      </c>
      <c r="W15" t="inlineStr">
        <is>
          <t>2006-05-09</t>
        </is>
      </c>
      <c r="X15" t="inlineStr">
        <is>
          <t>2006-05-09</t>
        </is>
      </c>
      <c r="Y15" t="n">
        <v>346</v>
      </c>
      <c r="Z15" t="n">
        <v>230</v>
      </c>
      <c r="AA15" t="n">
        <v>236</v>
      </c>
      <c r="AB15" t="n">
        <v>2</v>
      </c>
      <c r="AC15" t="n">
        <v>2</v>
      </c>
      <c r="AD15" t="n">
        <v>16</v>
      </c>
      <c r="AE15" t="n">
        <v>17</v>
      </c>
      <c r="AF15" t="n">
        <v>4</v>
      </c>
      <c r="AG15" t="n">
        <v>5</v>
      </c>
      <c r="AH15" t="n">
        <v>5</v>
      </c>
      <c r="AI15" t="n">
        <v>6</v>
      </c>
      <c r="AJ15" t="n">
        <v>10</v>
      </c>
      <c r="AK15" t="n">
        <v>10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HYPERLINK("http://catalog.hathitrust.org/Record/003953716","HathiTrust Record")</f>
        <v/>
      </c>
      <c r="AS15">
        <f>HYPERLINK("https://creighton-primo.hosted.exlibrisgroup.com/primo-explore/search?tab=default_tab&amp;search_scope=EVERYTHING&amp;vid=01CRU&amp;lang=en_US&amp;offset=0&amp;query=any,contains,991004777129702656","Catalog Record")</f>
        <v/>
      </c>
      <c r="AT15">
        <f>HYPERLINK("http://www.worldcat.org/oclc/37107126","WorldCat Record")</f>
        <v/>
      </c>
      <c r="AU15" t="inlineStr">
        <is>
          <t>836968035:eng</t>
        </is>
      </c>
      <c r="AV15" t="inlineStr">
        <is>
          <t>37107126</t>
        </is>
      </c>
      <c r="AW15" t="inlineStr">
        <is>
          <t>991004777129702656</t>
        </is>
      </c>
      <c r="AX15" t="inlineStr">
        <is>
          <t>991004777129702656</t>
        </is>
      </c>
      <c r="AY15" t="inlineStr">
        <is>
          <t>2268617170002656</t>
        </is>
      </c>
      <c r="AZ15" t="inlineStr">
        <is>
          <t>BOOK</t>
        </is>
      </c>
      <c r="BB15" t="inlineStr">
        <is>
          <t>9781571811127</t>
        </is>
      </c>
      <c r="BC15" t="inlineStr">
        <is>
          <t>32285005185862</t>
        </is>
      </c>
      <c r="BD15" t="inlineStr">
        <is>
          <t>893520040</t>
        </is>
      </c>
    </row>
    <row r="16">
      <c r="A16" t="inlineStr">
        <is>
          <t>No</t>
        </is>
      </c>
      <c r="B16" t="inlineStr">
        <is>
          <t>PT111 .H4</t>
        </is>
      </c>
      <c r="C16" t="inlineStr">
        <is>
          <t>0                      PT 0111000H  4</t>
        </is>
      </c>
      <c r="D16" t="inlineStr">
        <is>
          <t>Dialectics and nihilism; essays on Lessing, Nietzsche, Mann, and Kafka.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Heller, Peter, 1920-</t>
        </is>
      </c>
      <c r="L16" t="inlineStr">
        <is>
          <t>[Amherst] University of Massachusetts Press, 1966.</t>
        </is>
      </c>
      <c r="M16" t="inlineStr">
        <is>
          <t>1966</t>
        </is>
      </c>
      <c r="O16" t="inlineStr">
        <is>
          <t>eng</t>
        </is>
      </c>
      <c r="P16" t="inlineStr">
        <is>
          <t xml:space="preserve">xx </t>
        </is>
      </c>
      <c r="R16" t="inlineStr">
        <is>
          <t xml:space="preserve">PT </t>
        </is>
      </c>
      <c r="S16" t="n">
        <v>1</v>
      </c>
      <c r="T16" t="n">
        <v>1</v>
      </c>
      <c r="U16" t="inlineStr">
        <is>
          <t>2006-04-29</t>
        </is>
      </c>
      <c r="V16" t="inlineStr">
        <is>
          <t>2006-04-29</t>
        </is>
      </c>
      <c r="W16" t="inlineStr">
        <is>
          <t>1997-06-30</t>
        </is>
      </c>
      <c r="X16" t="inlineStr">
        <is>
          <t>1997-06-30</t>
        </is>
      </c>
      <c r="Y16" t="n">
        <v>779</v>
      </c>
      <c r="Z16" t="n">
        <v>685</v>
      </c>
      <c r="AA16" t="n">
        <v>691</v>
      </c>
      <c r="AB16" t="n">
        <v>6</v>
      </c>
      <c r="AC16" t="n">
        <v>6</v>
      </c>
      <c r="AD16" t="n">
        <v>31</v>
      </c>
      <c r="AE16" t="n">
        <v>31</v>
      </c>
      <c r="AF16" t="n">
        <v>11</v>
      </c>
      <c r="AG16" t="n">
        <v>11</v>
      </c>
      <c r="AH16" t="n">
        <v>8</v>
      </c>
      <c r="AI16" t="n">
        <v>8</v>
      </c>
      <c r="AJ16" t="n">
        <v>16</v>
      </c>
      <c r="AK16" t="n">
        <v>16</v>
      </c>
      <c r="AL16" t="n">
        <v>5</v>
      </c>
      <c r="AM16" t="n">
        <v>5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HYPERLINK("https://creighton-primo.hosted.exlibrisgroup.com/primo-explore/search?tab=default_tab&amp;search_scope=EVERYTHING&amp;vid=01CRU&amp;lang=en_US&amp;offset=0&amp;query=any,contains,991002893059702656","Catalog Record")</f>
        <v/>
      </c>
      <c r="AT16">
        <f>HYPERLINK("http://www.worldcat.org/oclc/512552","WorldCat Record")</f>
        <v/>
      </c>
      <c r="AU16" t="inlineStr">
        <is>
          <t>198243286:eng</t>
        </is>
      </c>
      <c r="AV16" t="inlineStr">
        <is>
          <t>512552</t>
        </is>
      </c>
      <c r="AW16" t="inlineStr">
        <is>
          <t>991002893059702656</t>
        </is>
      </c>
      <c r="AX16" t="inlineStr">
        <is>
          <t>991002893059702656</t>
        </is>
      </c>
      <c r="AY16" t="inlineStr">
        <is>
          <t>2263305730002656</t>
        </is>
      </c>
      <c r="AZ16" t="inlineStr">
        <is>
          <t>BOOK</t>
        </is>
      </c>
      <c r="BC16" t="inlineStr">
        <is>
          <t>32285002849981</t>
        </is>
      </c>
      <c r="BD16" t="inlineStr">
        <is>
          <t>893622871</t>
        </is>
      </c>
    </row>
    <row r="17">
      <c r="A17" t="inlineStr">
        <is>
          <t>No</t>
        </is>
      </c>
      <c r="B17" t="inlineStr">
        <is>
          <t>PT1113 .A58 1993</t>
        </is>
      </c>
      <c r="C17" t="inlineStr">
        <is>
          <t>0                      PT 1113000A  58          1993</t>
        </is>
      </c>
      <c r="D17" t="inlineStr">
        <is>
          <t>An Anthology of German literature of the romantic era and age of Goethe / edited and translated by Klaus-Peter Hinze and Leonard M. Trawick ; with translations also by Angela Elston ... [et al.].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San Francisco : EmText, c1993.</t>
        </is>
      </c>
      <c r="M17" t="inlineStr">
        <is>
          <t>1993</t>
        </is>
      </c>
      <c r="O17" t="inlineStr">
        <is>
          <t>eng</t>
        </is>
      </c>
      <c r="P17" t="inlineStr">
        <is>
          <t>cau</t>
        </is>
      </c>
      <c r="R17" t="inlineStr">
        <is>
          <t xml:space="preserve">PT </t>
        </is>
      </c>
      <c r="S17" t="n">
        <v>2</v>
      </c>
      <c r="T17" t="n">
        <v>2</v>
      </c>
      <c r="U17" t="inlineStr">
        <is>
          <t>2006-09-28</t>
        </is>
      </c>
      <c r="V17" t="inlineStr">
        <is>
          <t>2006-09-28</t>
        </is>
      </c>
      <c r="W17" t="inlineStr">
        <is>
          <t>1999-01-13</t>
        </is>
      </c>
      <c r="X17" t="inlineStr">
        <is>
          <t>1999-01-13</t>
        </is>
      </c>
      <c r="Y17" t="n">
        <v>150</v>
      </c>
      <c r="Z17" t="n">
        <v>124</v>
      </c>
      <c r="AA17" t="n">
        <v>124</v>
      </c>
      <c r="AB17" t="n">
        <v>2</v>
      </c>
      <c r="AC17" t="n">
        <v>2</v>
      </c>
      <c r="AD17" t="n">
        <v>8</v>
      </c>
      <c r="AE17" t="n">
        <v>8</v>
      </c>
      <c r="AF17" t="n">
        <v>2</v>
      </c>
      <c r="AG17" t="n">
        <v>2</v>
      </c>
      <c r="AH17" t="n">
        <v>3</v>
      </c>
      <c r="AI17" t="n">
        <v>3</v>
      </c>
      <c r="AJ17" t="n">
        <v>4</v>
      </c>
      <c r="AK17" t="n">
        <v>4</v>
      </c>
      <c r="AL17" t="n">
        <v>1</v>
      </c>
      <c r="AM17" t="n">
        <v>1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HYPERLINK("https://creighton-primo.hosted.exlibrisgroup.com/primo-explore/search?tab=default_tab&amp;search_scope=EVERYTHING&amp;vid=01CRU&amp;lang=en_US&amp;offset=0&amp;query=any,contains,991002230349702656","Catalog Record")</f>
        <v/>
      </c>
      <c r="AT17">
        <f>HYPERLINK("http://www.worldcat.org/oclc/28721938","WorldCat Record")</f>
        <v/>
      </c>
      <c r="AU17" t="inlineStr">
        <is>
          <t>31161042:eng</t>
        </is>
      </c>
      <c r="AV17" t="inlineStr">
        <is>
          <t>28721938</t>
        </is>
      </c>
      <c r="AW17" t="inlineStr">
        <is>
          <t>991002230349702656</t>
        </is>
      </c>
      <c r="AX17" t="inlineStr">
        <is>
          <t>991002230349702656</t>
        </is>
      </c>
      <c r="AY17" t="inlineStr">
        <is>
          <t>2265996030002656</t>
        </is>
      </c>
      <c r="AZ17" t="inlineStr">
        <is>
          <t>BOOK</t>
        </is>
      </c>
      <c r="BB17" t="inlineStr">
        <is>
          <t>9780773419742</t>
        </is>
      </c>
      <c r="BC17" t="inlineStr">
        <is>
          <t>32285003482246</t>
        </is>
      </c>
      <c r="BD17" t="inlineStr">
        <is>
          <t>893257045</t>
        </is>
      </c>
    </row>
    <row r="18">
      <c r="A18" t="inlineStr">
        <is>
          <t>No</t>
        </is>
      </c>
      <c r="B18" t="inlineStr">
        <is>
          <t>PT1113 .F7 1913</t>
        </is>
      </c>
      <c r="C18" t="inlineStr">
        <is>
          <t>0                      PT 1113000F  7           1913</t>
        </is>
      </c>
      <c r="D18" t="inlineStr">
        <is>
          <t>The German classics : masterpieces of German literature translated into English / [editor-in-chief, Kuno Francke ; editor, and chief of the board of translators, Isidore Singer].</t>
        </is>
      </c>
      <c r="E18" t="inlineStr">
        <is>
          <t>V. 10</t>
        </is>
      </c>
      <c r="F18" t="inlineStr">
        <is>
          <t>Yes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New York : The German Publication Society, c1913-1914.</t>
        </is>
      </c>
      <c r="M18" t="inlineStr">
        <is>
          <t>1913</t>
        </is>
      </c>
      <c r="N18" t="inlineStr">
        <is>
          <t>Patrons'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PT </t>
        </is>
      </c>
      <c r="S18" t="n">
        <v>0</v>
      </c>
      <c r="T18" t="n">
        <v>2</v>
      </c>
      <c r="V18" t="inlineStr">
        <is>
          <t>1995-10-02</t>
        </is>
      </c>
      <c r="W18" t="inlineStr">
        <is>
          <t>1993-12-16</t>
        </is>
      </c>
      <c r="X18" t="inlineStr">
        <is>
          <t>1993-12-16</t>
        </is>
      </c>
      <c r="Y18" t="n">
        <v>117</v>
      </c>
      <c r="Z18" t="n">
        <v>110</v>
      </c>
      <c r="AA18" t="n">
        <v>128</v>
      </c>
      <c r="AB18" t="n">
        <v>5</v>
      </c>
      <c r="AC18" t="n">
        <v>5</v>
      </c>
      <c r="AD18" t="n">
        <v>8</v>
      </c>
      <c r="AE18" t="n">
        <v>8</v>
      </c>
      <c r="AF18" t="n">
        <v>2</v>
      </c>
      <c r="AG18" t="n">
        <v>2</v>
      </c>
      <c r="AH18" t="n">
        <v>1</v>
      </c>
      <c r="AI18" t="n">
        <v>1</v>
      </c>
      <c r="AJ18" t="n">
        <v>2</v>
      </c>
      <c r="AK18" t="n">
        <v>2</v>
      </c>
      <c r="AL18" t="n">
        <v>3</v>
      </c>
      <c r="AM18" t="n">
        <v>3</v>
      </c>
      <c r="AN18" t="n">
        <v>0</v>
      </c>
      <c r="AO18" t="n">
        <v>0</v>
      </c>
      <c r="AP18" t="inlineStr">
        <is>
          <t>Yes</t>
        </is>
      </c>
      <c r="AQ18" t="inlineStr">
        <is>
          <t>No</t>
        </is>
      </c>
      <c r="AR18">
        <f>HYPERLINK("http://catalog.hathitrust.org/Record/006848592","HathiTrust Record")</f>
        <v/>
      </c>
      <c r="AS18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18">
        <f>HYPERLINK("http://www.worldcat.org/oclc/2784675","WorldCat Record")</f>
        <v/>
      </c>
      <c r="AU18" t="inlineStr">
        <is>
          <t>3857386594:eng</t>
        </is>
      </c>
      <c r="AV18" t="inlineStr">
        <is>
          <t>2784675</t>
        </is>
      </c>
      <c r="AW18" t="inlineStr">
        <is>
          <t>991004240939702656</t>
        </is>
      </c>
      <c r="AX18" t="inlineStr">
        <is>
          <t>991004240939702656</t>
        </is>
      </c>
      <c r="AY18" t="inlineStr">
        <is>
          <t>2269728890002656</t>
        </is>
      </c>
      <c r="AZ18" t="inlineStr">
        <is>
          <t>BOOK</t>
        </is>
      </c>
      <c r="BC18" t="inlineStr">
        <is>
          <t>32285001809325</t>
        </is>
      </c>
      <c r="BD18" t="inlineStr">
        <is>
          <t>893235242</t>
        </is>
      </c>
    </row>
    <row r="19">
      <c r="A19" t="inlineStr">
        <is>
          <t>No</t>
        </is>
      </c>
      <c r="B19" t="inlineStr">
        <is>
          <t>PT1113 .F7 1913</t>
        </is>
      </c>
      <c r="C19" t="inlineStr">
        <is>
          <t>0                      PT 1113000F  7           1913</t>
        </is>
      </c>
      <c r="D19" t="inlineStr">
        <is>
          <t>The German classics : masterpieces of German literature translated into English / [editor-in-chief, Kuno Francke ; editor, and chief of the board of translators, Isidore Singer].</t>
        </is>
      </c>
      <c r="E19" t="inlineStr">
        <is>
          <t>V. 8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New York : The German Publication Society, c1913-1914.</t>
        </is>
      </c>
      <c r="M19" t="inlineStr">
        <is>
          <t>1913</t>
        </is>
      </c>
      <c r="N19" t="inlineStr">
        <is>
          <t>Patrons' ed.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PT </t>
        </is>
      </c>
      <c r="S19" t="n">
        <v>0</v>
      </c>
      <c r="T19" t="n">
        <v>2</v>
      </c>
      <c r="V19" t="inlineStr">
        <is>
          <t>1995-10-02</t>
        </is>
      </c>
      <c r="W19" t="inlineStr">
        <is>
          <t>1993-12-16</t>
        </is>
      </c>
      <c r="X19" t="inlineStr">
        <is>
          <t>1993-12-16</t>
        </is>
      </c>
      <c r="Y19" t="n">
        <v>117</v>
      </c>
      <c r="Z19" t="n">
        <v>110</v>
      </c>
      <c r="AA19" t="n">
        <v>128</v>
      </c>
      <c r="AB19" t="n">
        <v>5</v>
      </c>
      <c r="AC19" t="n">
        <v>5</v>
      </c>
      <c r="AD19" t="n">
        <v>8</v>
      </c>
      <c r="AE19" t="n">
        <v>8</v>
      </c>
      <c r="AF19" t="n">
        <v>2</v>
      </c>
      <c r="AG19" t="n">
        <v>2</v>
      </c>
      <c r="AH19" t="n">
        <v>1</v>
      </c>
      <c r="AI19" t="n">
        <v>1</v>
      </c>
      <c r="AJ19" t="n">
        <v>2</v>
      </c>
      <c r="AK19" t="n">
        <v>2</v>
      </c>
      <c r="AL19" t="n">
        <v>3</v>
      </c>
      <c r="AM19" t="n">
        <v>3</v>
      </c>
      <c r="AN19" t="n">
        <v>0</v>
      </c>
      <c r="AO19" t="n">
        <v>0</v>
      </c>
      <c r="AP19" t="inlineStr">
        <is>
          <t>Yes</t>
        </is>
      </c>
      <c r="AQ19" t="inlineStr">
        <is>
          <t>No</t>
        </is>
      </c>
      <c r="AR19">
        <f>HYPERLINK("http://catalog.hathitrust.org/Record/006848592","HathiTrust Record")</f>
        <v/>
      </c>
      <c r="AS19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19">
        <f>HYPERLINK("http://www.worldcat.org/oclc/2784675","WorldCat Record")</f>
        <v/>
      </c>
      <c r="AU19" t="inlineStr">
        <is>
          <t>3857386594:eng</t>
        </is>
      </c>
      <c r="AV19" t="inlineStr">
        <is>
          <t>2784675</t>
        </is>
      </c>
      <c r="AW19" t="inlineStr">
        <is>
          <t>991004240939702656</t>
        </is>
      </c>
      <c r="AX19" t="inlineStr">
        <is>
          <t>991004240939702656</t>
        </is>
      </c>
      <c r="AY19" t="inlineStr">
        <is>
          <t>2269728890002656</t>
        </is>
      </c>
      <c r="AZ19" t="inlineStr">
        <is>
          <t>BOOK</t>
        </is>
      </c>
      <c r="BC19" t="inlineStr">
        <is>
          <t>32285001809309</t>
        </is>
      </c>
      <c r="BD19" t="inlineStr">
        <is>
          <t>893259489</t>
        </is>
      </c>
    </row>
    <row r="20">
      <c r="A20" t="inlineStr">
        <is>
          <t>No</t>
        </is>
      </c>
      <c r="B20" t="inlineStr">
        <is>
          <t>PT1113 .F7 1913</t>
        </is>
      </c>
      <c r="C20" t="inlineStr">
        <is>
          <t>0                      PT 1113000F  7           1913</t>
        </is>
      </c>
      <c r="D20" t="inlineStr">
        <is>
          <t>The German classics : masterpieces of German literature translated into English / [editor-in-chief, Kuno Francke ; editor, and chief of the board of translators, Isidore Singer].</t>
        </is>
      </c>
      <c r="E20" t="inlineStr">
        <is>
          <t>V. 14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New York : The German Publication Society, c1913-1914.</t>
        </is>
      </c>
      <c r="M20" t="inlineStr">
        <is>
          <t>1913</t>
        </is>
      </c>
      <c r="N20" t="inlineStr">
        <is>
          <t>Patrons'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PT </t>
        </is>
      </c>
      <c r="S20" t="n">
        <v>0</v>
      </c>
      <c r="T20" t="n">
        <v>2</v>
      </c>
      <c r="V20" t="inlineStr">
        <is>
          <t>1995-10-02</t>
        </is>
      </c>
      <c r="W20" t="inlineStr">
        <is>
          <t>1993-12-16</t>
        </is>
      </c>
      <c r="X20" t="inlineStr">
        <is>
          <t>1993-12-16</t>
        </is>
      </c>
      <c r="Y20" t="n">
        <v>117</v>
      </c>
      <c r="Z20" t="n">
        <v>110</v>
      </c>
      <c r="AA20" t="n">
        <v>128</v>
      </c>
      <c r="AB20" t="n">
        <v>5</v>
      </c>
      <c r="AC20" t="n">
        <v>5</v>
      </c>
      <c r="AD20" t="n">
        <v>8</v>
      </c>
      <c r="AE20" t="n">
        <v>8</v>
      </c>
      <c r="AF20" t="n">
        <v>2</v>
      </c>
      <c r="AG20" t="n">
        <v>2</v>
      </c>
      <c r="AH20" t="n">
        <v>1</v>
      </c>
      <c r="AI20" t="n">
        <v>1</v>
      </c>
      <c r="AJ20" t="n">
        <v>2</v>
      </c>
      <c r="AK20" t="n">
        <v>2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Yes</t>
        </is>
      </c>
      <c r="AQ20" t="inlineStr">
        <is>
          <t>No</t>
        </is>
      </c>
      <c r="AR20">
        <f>HYPERLINK("http://catalog.hathitrust.org/Record/006848592","HathiTrust Record")</f>
        <v/>
      </c>
      <c r="AS20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0">
        <f>HYPERLINK("http://www.worldcat.org/oclc/2784675","WorldCat Record")</f>
        <v/>
      </c>
      <c r="AU20" t="inlineStr">
        <is>
          <t>3857386594:eng</t>
        </is>
      </c>
      <c r="AV20" t="inlineStr">
        <is>
          <t>2784675</t>
        </is>
      </c>
      <c r="AW20" t="inlineStr">
        <is>
          <t>991004240939702656</t>
        </is>
      </c>
      <c r="AX20" t="inlineStr">
        <is>
          <t>991004240939702656</t>
        </is>
      </c>
      <c r="AY20" t="inlineStr">
        <is>
          <t>2269728890002656</t>
        </is>
      </c>
      <c r="AZ20" t="inlineStr">
        <is>
          <t>BOOK</t>
        </is>
      </c>
      <c r="BC20" t="inlineStr">
        <is>
          <t>32285001809366</t>
        </is>
      </c>
      <c r="BD20" t="inlineStr">
        <is>
          <t>893259490</t>
        </is>
      </c>
    </row>
    <row r="21">
      <c r="A21" t="inlineStr">
        <is>
          <t>No</t>
        </is>
      </c>
      <c r="B21" t="inlineStr">
        <is>
          <t>PT1113 .F7 1913</t>
        </is>
      </c>
      <c r="C21" t="inlineStr">
        <is>
          <t>0                      PT 1113000F  7           1913</t>
        </is>
      </c>
      <c r="D21" t="inlineStr">
        <is>
          <t>The German classics : masterpieces of German literature translated into English / [editor-in-chief, Kuno Francke ; editor, and chief of the board of translators, Isidore Singer].</t>
        </is>
      </c>
      <c r="E21" t="inlineStr">
        <is>
          <t>V. 3</t>
        </is>
      </c>
      <c r="F21" t="inlineStr">
        <is>
          <t>Yes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New York : The German Publication Society, c1913-1914.</t>
        </is>
      </c>
      <c r="M21" t="inlineStr">
        <is>
          <t>1913</t>
        </is>
      </c>
      <c r="N21" t="inlineStr">
        <is>
          <t>Patrons' ed.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PT </t>
        </is>
      </c>
      <c r="S21" t="n">
        <v>0</v>
      </c>
      <c r="T21" t="n">
        <v>2</v>
      </c>
      <c r="V21" t="inlineStr">
        <is>
          <t>1995-10-02</t>
        </is>
      </c>
      <c r="W21" t="inlineStr">
        <is>
          <t>1993-12-16</t>
        </is>
      </c>
      <c r="X21" t="inlineStr">
        <is>
          <t>1993-12-16</t>
        </is>
      </c>
      <c r="Y21" t="n">
        <v>117</v>
      </c>
      <c r="Z21" t="n">
        <v>110</v>
      </c>
      <c r="AA21" t="n">
        <v>128</v>
      </c>
      <c r="AB21" t="n">
        <v>5</v>
      </c>
      <c r="AC21" t="n">
        <v>5</v>
      </c>
      <c r="AD21" t="n">
        <v>8</v>
      </c>
      <c r="AE21" t="n">
        <v>8</v>
      </c>
      <c r="AF21" t="n">
        <v>2</v>
      </c>
      <c r="AG21" t="n">
        <v>2</v>
      </c>
      <c r="AH21" t="n">
        <v>1</v>
      </c>
      <c r="AI21" t="n">
        <v>1</v>
      </c>
      <c r="AJ21" t="n">
        <v>2</v>
      </c>
      <c r="AK21" t="n">
        <v>2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Yes</t>
        </is>
      </c>
      <c r="AQ21" t="inlineStr">
        <is>
          <t>No</t>
        </is>
      </c>
      <c r="AR21">
        <f>HYPERLINK("http://catalog.hathitrust.org/Record/006848592","HathiTrust Record")</f>
        <v/>
      </c>
      <c r="AS21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1">
        <f>HYPERLINK("http://www.worldcat.org/oclc/2784675","WorldCat Record")</f>
        <v/>
      </c>
      <c r="AU21" t="inlineStr">
        <is>
          <t>3857386594:eng</t>
        </is>
      </c>
      <c r="AV21" t="inlineStr">
        <is>
          <t>2784675</t>
        </is>
      </c>
      <c r="AW21" t="inlineStr">
        <is>
          <t>991004240939702656</t>
        </is>
      </c>
      <c r="AX21" t="inlineStr">
        <is>
          <t>991004240939702656</t>
        </is>
      </c>
      <c r="AY21" t="inlineStr">
        <is>
          <t>2269728890002656</t>
        </is>
      </c>
      <c r="AZ21" t="inlineStr">
        <is>
          <t>BOOK</t>
        </is>
      </c>
      <c r="BC21" t="inlineStr">
        <is>
          <t>32285001809259</t>
        </is>
      </c>
      <c r="BD21" t="inlineStr">
        <is>
          <t>893253445</t>
        </is>
      </c>
    </row>
    <row r="22">
      <c r="A22" t="inlineStr">
        <is>
          <t>No</t>
        </is>
      </c>
      <c r="B22" t="inlineStr">
        <is>
          <t>PT1113 .F7 1913</t>
        </is>
      </c>
      <c r="C22" t="inlineStr">
        <is>
          <t>0                      PT 1113000F  7           1913</t>
        </is>
      </c>
      <c r="D22" t="inlineStr">
        <is>
          <t>The German classics : masterpieces of German literature translated into English / [editor-in-chief, Kuno Francke ; editor, and chief of the board of translators, Isidore Singer].</t>
        </is>
      </c>
      <c r="E22" t="inlineStr">
        <is>
          <t>V. 9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New York : The German Publication Society, c1913-1914.</t>
        </is>
      </c>
      <c r="M22" t="inlineStr">
        <is>
          <t>1913</t>
        </is>
      </c>
      <c r="N22" t="inlineStr">
        <is>
          <t>Patrons' ed.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PT </t>
        </is>
      </c>
      <c r="S22" t="n">
        <v>2</v>
      </c>
      <c r="T22" t="n">
        <v>2</v>
      </c>
      <c r="U22" t="inlineStr">
        <is>
          <t>1995-10-02</t>
        </is>
      </c>
      <c r="V22" t="inlineStr">
        <is>
          <t>1995-10-02</t>
        </is>
      </c>
      <c r="W22" t="inlineStr">
        <is>
          <t>1993-12-16</t>
        </is>
      </c>
      <c r="X22" t="inlineStr">
        <is>
          <t>1993-12-16</t>
        </is>
      </c>
      <c r="Y22" t="n">
        <v>117</v>
      </c>
      <c r="Z22" t="n">
        <v>110</v>
      </c>
      <c r="AA22" t="n">
        <v>128</v>
      </c>
      <c r="AB22" t="n">
        <v>5</v>
      </c>
      <c r="AC22" t="n">
        <v>5</v>
      </c>
      <c r="AD22" t="n">
        <v>8</v>
      </c>
      <c r="AE22" t="n">
        <v>8</v>
      </c>
      <c r="AF22" t="n">
        <v>2</v>
      </c>
      <c r="AG22" t="n">
        <v>2</v>
      </c>
      <c r="AH22" t="n">
        <v>1</v>
      </c>
      <c r="AI22" t="n">
        <v>1</v>
      </c>
      <c r="AJ22" t="n">
        <v>2</v>
      </c>
      <c r="AK22" t="n">
        <v>2</v>
      </c>
      <c r="AL22" t="n">
        <v>3</v>
      </c>
      <c r="AM22" t="n">
        <v>3</v>
      </c>
      <c r="AN22" t="n">
        <v>0</v>
      </c>
      <c r="AO22" t="n">
        <v>0</v>
      </c>
      <c r="AP22" t="inlineStr">
        <is>
          <t>Yes</t>
        </is>
      </c>
      <c r="AQ22" t="inlineStr">
        <is>
          <t>No</t>
        </is>
      </c>
      <c r="AR22">
        <f>HYPERLINK("http://catalog.hathitrust.org/Record/006848592","HathiTrust Record")</f>
        <v/>
      </c>
      <c r="AS22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2">
        <f>HYPERLINK("http://www.worldcat.org/oclc/2784675","WorldCat Record")</f>
        <v/>
      </c>
      <c r="AU22" t="inlineStr">
        <is>
          <t>3857386594:eng</t>
        </is>
      </c>
      <c r="AV22" t="inlineStr">
        <is>
          <t>2784675</t>
        </is>
      </c>
      <c r="AW22" t="inlineStr">
        <is>
          <t>991004240939702656</t>
        </is>
      </c>
      <c r="AX22" t="inlineStr">
        <is>
          <t>991004240939702656</t>
        </is>
      </c>
      <c r="AY22" t="inlineStr">
        <is>
          <t>2269728890002656</t>
        </is>
      </c>
      <c r="AZ22" t="inlineStr">
        <is>
          <t>BOOK</t>
        </is>
      </c>
      <c r="BC22" t="inlineStr">
        <is>
          <t>32285001809317</t>
        </is>
      </c>
      <c r="BD22" t="inlineStr">
        <is>
          <t>893253441</t>
        </is>
      </c>
    </row>
    <row r="23">
      <c r="A23" t="inlineStr">
        <is>
          <t>No</t>
        </is>
      </c>
      <c r="B23" t="inlineStr">
        <is>
          <t>PT1113 .F7 1913</t>
        </is>
      </c>
      <c r="C23" t="inlineStr">
        <is>
          <t>0                      PT 1113000F  7           1913</t>
        </is>
      </c>
      <c r="D23" t="inlineStr">
        <is>
          <t>The German classics : masterpieces of German literature translated into English / [editor-in-chief, Kuno Francke ; editor, and chief of the board of translators, Isidore Singer].</t>
        </is>
      </c>
      <c r="E23" t="inlineStr">
        <is>
          <t>V. 5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New York : The German Publication Society, c1913-1914.</t>
        </is>
      </c>
      <c r="M23" t="inlineStr">
        <is>
          <t>1913</t>
        </is>
      </c>
      <c r="N23" t="inlineStr">
        <is>
          <t>Patrons' ed.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PT </t>
        </is>
      </c>
      <c r="S23" t="n">
        <v>0</v>
      </c>
      <c r="T23" t="n">
        <v>2</v>
      </c>
      <c r="V23" t="inlineStr">
        <is>
          <t>1995-10-02</t>
        </is>
      </c>
      <c r="W23" t="inlineStr">
        <is>
          <t>1993-12-16</t>
        </is>
      </c>
      <c r="X23" t="inlineStr">
        <is>
          <t>1993-12-16</t>
        </is>
      </c>
      <c r="Y23" t="n">
        <v>117</v>
      </c>
      <c r="Z23" t="n">
        <v>110</v>
      </c>
      <c r="AA23" t="n">
        <v>128</v>
      </c>
      <c r="AB23" t="n">
        <v>5</v>
      </c>
      <c r="AC23" t="n">
        <v>5</v>
      </c>
      <c r="AD23" t="n">
        <v>8</v>
      </c>
      <c r="AE23" t="n">
        <v>8</v>
      </c>
      <c r="AF23" t="n">
        <v>2</v>
      </c>
      <c r="AG23" t="n">
        <v>2</v>
      </c>
      <c r="AH23" t="n">
        <v>1</v>
      </c>
      <c r="AI23" t="n">
        <v>1</v>
      </c>
      <c r="AJ23" t="n">
        <v>2</v>
      </c>
      <c r="AK23" t="n">
        <v>2</v>
      </c>
      <c r="AL23" t="n">
        <v>3</v>
      </c>
      <c r="AM23" t="n">
        <v>3</v>
      </c>
      <c r="AN23" t="n">
        <v>0</v>
      </c>
      <c r="AO23" t="n">
        <v>0</v>
      </c>
      <c r="AP23" t="inlineStr">
        <is>
          <t>Yes</t>
        </is>
      </c>
      <c r="AQ23" t="inlineStr">
        <is>
          <t>No</t>
        </is>
      </c>
      <c r="AR23">
        <f>HYPERLINK("http://catalog.hathitrust.org/Record/006848592","HathiTrust Record")</f>
        <v/>
      </c>
      <c r="AS23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3">
        <f>HYPERLINK("http://www.worldcat.org/oclc/2784675","WorldCat Record")</f>
        <v/>
      </c>
      <c r="AU23" t="inlineStr">
        <is>
          <t>3857386594:eng</t>
        </is>
      </c>
      <c r="AV23" t="inlineStr">
        <is>
          <t>2784675</t>
        </is>
      </c>
      <c r="AW23" t="inlineStr">
        <is>
          <t>991004240939702656</t>
        </is>
      </c>
      <c r="AX23" t="inlineStr">
        <is>
          <t>991004240939702656</t>
        </is>
      </c>
      <c r="AY23" t="inlineStr">
        <is>
          <t>2269728890002656</t>
        </is>
      </c>
      <c r="AZ23" t="inlineStr">
        <is>
          <t>BOOK</t>
        </is>
      </c>
      <c r="BC23" t="inlineStr">
        <is>
          <t>32285001809275</t>
        </is>
      </c>
      <c r="BD23" t="inlineStr">
        <is>
          <t>893253444</t>
        </is>
      </c>
    </row>
    <row r="24">
      <c r="A24" t="inlineStr">
        <is>
          <t>No</t>
        </is>
      </c>
      <c r="B24" t="inlineStr">
        <is>
          <t>PT1113 .F7 1913</t>
        </is>
      </c>
      <c r="C24" t="inlineStr">
        <is>
          <t>0                      PT 1113000F  7           1913</t>
        </is>
      </c>
      <c r="D24" t="inlineStr">
        <is>
          <t>The German classics : masterpieces of German literature translated into English / [editor-in-chief, Kuno Francke ; editor, and chief of the board of translators, Isidore Singer].</t>
        </is>
      </c>
      <c r="E24" t="inlineStr">
        <is>
          <t>V. 16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New York : The German Publication Society, c1913-1914.</t>
        </is>
      </c>
      <c r="M24" t="inlineStr">
        <is>
          <t>1913</t>
        </is>
      </c>
      <c r="N24" t="inlineStr">
        <is>
          <t>Patrons' ed.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PT </t>
        </is>
      </c>
      <c r="S24" t="n">
        <v>0</v>
      </c>
      <c r="T24" t="n">
        <v>2</v>
      </c>
      <c r="V24" t="inlineStr">
        <is>
          <t>1995-10-02</t>
        </is>
      </c>
      <c r="W24" t="inlineStr">
        <is>
          <t>1993-12-16</t>
        </is>
      </c>
      <c r="X24" t="inlineStr">
        <is>
          <t>1993-12-16</t>
        </is>
      </c>
      <c r="Y24" t="n">
        <v>117</v>
      </c>
      <c r="Z24" t="n">
        <v>110</v>
      </c>
      <c r="AA24" t="n">
        <v>128</v>
      </c>
      <c r="AB24" t="n">
        <v>5</v>
      </c>
      <c r="AC24" t="n">
        <v>5</v>
      </c>
      <c r="AD24" t="n">
        <v>8</v>
      </c>
      <c r="AE24" t="n">
        <v>8</v>
      </c>
      <c r="AF24" t="n">
        <v>2</v>
      </c>
      <c r="AG24" t="n">
        <v>2</v>
      </c>
      <c r="AH24" t="n">
        <v>1</v>
      </c>
      <c r="AI24" t="n">
        <v>1</v>
      </c>
      <c r="AJ24" t="n">
        <v>2</v>
      </c>
      <c r="AK24" t="n">
        <v>2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Yes</t>
        </is>
      </c>
      <c r="AQ24" t="inlineStr">
        <is>
          <t>No</t>
        </is>
      </c>
      <c r="AR24">
        <f>HYPERLINK("http://catalog.hathitrust.org/Record/006848592","HathiTrust Record")</f>
        <v/>
      </c>
      <c r="AS24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4">
        <f>HYPERLINK("http://www.worldcat.org/oclc/2784675","WorldCat Record")</f>
        <v/>
      </c>
      <c r="AU24" t="inlineStr">
        <is>
          <t>3857386594:eng</t>
        </is>
      </c>
      <c r="AV24" t="inlineStr">
        <is>
          <t>2784675</t>
        </is>
      </c>
      <c r="AW24" t="inlineStr">
        <is>
          <t>991004240939702656</t>
        </is>
      </c>
      <c r="AX24" t="inlineStr">
        <is>
          <t>991004240939702656</t>
        </is>
      </c>
      <c r="AY24" t="inlineStr">
        <is>
          <t>2269728890002656</t>
        </is>
      </c>
      <c r="AZ24" t="inlineStr">
        <is>
          <t>BOOK</t>
        </is>
      </c>
      <c r="BC24" t="inlineStr">
        <is>
          <t>32285001809382</t>
        </is>
      </c>
      <c r="BD24" t="inlineStr">
        <is>
          <t>893241191</t>
        </is>
      </c>
    </row>
    <row r="25">
      <c r="A25" t="inlineStr">
        <is>
          <t>No</t>
        </is>
      </c>
      <c r="B25" t="inlineStr">
        <is>
          <t>PT1113 .F7 1913</t>
        </is>
      </c>
      <c r="C25" t="inlineStr">
        <is>
          <t>0                      PT 1113000F  7           1913</t>
        </is>
      </c>
      <c r="D25" t="inlineStr">
        <is>
          <t>The German classics : masterpieces of German literature translated into English / [editor-in-chief, Kuno Francke ; editor, and chief of the board of translators, Isidore Singer].</t>
        </is>
      </c>
      <c r="E25" t="inlineStr">
        <is>
          <t>V. 15</t>
        </is>
      </c>
      <c r="F25" t="inlineStr">
        <is>
          <t>Yes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New York : The German Publication Society, c1913-1914.</t>
        </is>
      </c>
      <c r="M25" t="inlineStr">
        <is>
          <t>1913</t>
        </is>
      </c>
      <c r="N25" t="inlineStr">
        <is>
          <t>Patrons' ed.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PT </t>
        </is>
      </c>
      <c r="S25" t="n">
        <v>0</v>
      </c>
      <c r="T25" t="n">
        <v>2</v>
      </c>
      <c r="V25" t="inlineStr">
        <is>
          <t>1995-10-02</t>
        </is>
      </c>
      <c r="W25" t="inlineStr">
        <is>
          <t>1993-12-16</t>
        </is>
      </c>
      <c r="X25" t="inlineStr">
        <is>
          <t>1993-12-16</t>
        </is>
      </c>
      <c r="Y25" t="n">
        <v>117</v>
      </c>
      <c r="Z25" t="n">
        <v>110</v>
      </c>
      <c r="AA25" t="n">
        <v>128</v>
      </c>
      <c r="AB25" t="n">
        <v>5</v>
      </c>
      <c r="AC25" t="n">
        <v>5</v>
      </c>
      <c r="AD25" t="n">
        <v>8</v>
      </c>
      <c r="AE25" t="n">
        <v>8</v>
      </c>
      <c r="AF25" t="n">
        <v>2</v>
      </c>
      <c r="AG25" t="n">
        <v>2</v>
      </c>
      <c r="AH25" t="n">
        <v>1</v>
      </c>
      <c r="AI25" t="n">
        <v>1</v>
      </c>
      <c r="AJ25" t="n">
        <v>2</v>
      </c>
      <c r="AK25" t="n">
        <v>2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HYPERLINK("http://catalog.hathitrust.org/Record/006848592","HathiTrust Record")</f>
        <v/>
      </c>
      <c r="AS25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5">
        <f>HYPERLINK("http://www.worldcat.org/oclc/2784675","WorldCat Record")</f>
        <v/>
      </c>
      <c r="AU25" t="inlineStr">
        <is>
          <t>3857386594:eng</t>
        </is>
      </c>
      <c r="AV25" t="inlineStr">
        <is>
          <t>2784675</t>
        </is>
      </c>
      <c r="AW25" t="inlineStr">
        <is>
          <t>991004240939702656</t>
        </is>
      </c>
      <c r="AX25" t="inlineStr">
        <is>
          <t>991004240939702656</t>
        </is>
      </c>
      <c r="AY25" t="inlineStr">
        <is>
          <t>2269728890002656</t>
        </is>
      </c>
      <c r="AZ25" t="inlineStr">
        <is>
          <t>BOOK</t>
        </is>
      </c>
      <c r="BC25" t="inlineStr">
        <is>
          <t>32285001809374</t>
        </is>
      </c>
      <c r="BD25" t="inlineStr">
        <is>
          <t>893241189</t>
        </is>
      </c>
    </row>
    <row r="26">
      <c r="A26" t="inlineStr">
        <is>
          <t>No</t>
        </is>
      </c>
      <c r="B26" t="inlineStr">
        <is>
          <t>PT1113 .F7 1913</t>
        </is>
      </c>
      <c r="C26" t="inlineStr">
        <is>
          <t>0                      PT 1113000F  7           1913</t>
        </is>
      </c>
      <c r="D26" t="inlineStr">
        <is>
          <t>The German classics : masterpieces of German literature translated into English / [editor-in-chief, Kuno Francke ; editor, and chief of the board of translators, Isidore Singer].</t>
        </is>
      </c>
      <c r="E26" t="inlineStr">
        <is>
          <t>V. 17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New York : The German Publication Society, c1913-1914.</t>
        </is>
      </c>
      <c r="M26" t="inlineStr">
        <is>
          <t>1913</t>
        </is>
      </c>
      <c r="N26" t="inlineStr">
        <is>
          <t>Patrons' ed.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PT </t>
        </is>
      </c>
      <c r="S26" t="n">
        <v>0</v>
      </c>
      <c r="T26" t="n">
        <v>2</v>
      </c>
      <c r="V26" t="inlineStr">
        <is>
          <t>1995-10-02</t>
        </is>
      </c>
      <c r="W26" t="inlineStr">
        <is>
          <t>1993-12-16</t>
        </is>
      </c>
      <c r="X26" t="inlineStr">
        <is>
          <t>1993-12-16</t>
        </is>
      </c>
      <c r="Y26" t="n">
        <v>117</v>
      </c>
      <c r="Z26" t="n">
        <v>110</v>
      </c>
      <c r="AA26" t="n">
        <v>128</v>
      </c>
      <c r="AB26" t="n">
        <v>5</v>
      </c>
      <c r="AC26" t="n">
        <v>5</v>
      </c>
      <c r="AD26" t="n">
        <v>8</v>
      </c>
      <c r="AE26" t="n">
        <v>8</v>
      </c>
      <c r="AF26" t="n">
        <v>2</v>
      </c>
      <c r="AG26" t="n">
        <v>2</v>
      </c>
      <c r="AH26" t="n">
        <v>1</v>
      </c>
      <c r="AI26" t="n">
        <v>1</v>
      </c>
      <c r="AJ26" t="n">
        <v>2</v>
      </c>
      <c r="AK26" t="n">
        <v>2</v>
      </c>
      <c r="AL26" t="n">
        <v>3</v>
      </c>
      <c r="AM26" t="n">
        <v>3</v>
      </c>
      <c r="AN26" t="n">
        <v>0</v>
      </c>
      <c r="AO26" t="n">
        <v>0</v>
      </c>
      <c r="AP26" t="inlineStr">
        <is>
          <t>Yes</t>
        </is>
      </c>
      <c r="AQ26" t="inlineStr">
        <is>
          <t>No</t>
        </is>
      </c>
      <c r="AR26">
        <f>HYPERLINK("http://catalog.hathitrust.org/Record/006848592","HathiTrust Record")</f>
        <v/>
      </c>
      <c r="AS26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6">
        <f>HYPERLINK("http://www.worldcat.org/oclc/2784675","WorldCat Record")</f>
        <v/>
      </c>
      <c r="AU26" t="inlineStr">
        <is>
          <t>3857386594:eng</t>
        </is>
      </c>
      <c r="AV26" t="inlineStr">
        <is>
          <t>2784675</t>
        </is>
      </c>
      <c r="AW26" t="inlineStr">
        <is>
          <t>991004240939702656</t>
        </is>
      </c>
      <c r="AX26" t="inlineStr">
        <is>
          <t>991004240939702656</t>
        </is>
      </c>
      <c r="AY26" t="inlineStr">
        <is>
          <t>2269728890002656</t>
        </is>
      </c>
      <c r="AZ26" t="inlineStr">
        <is>
          <t>BOOK</t>
        </is>
      </c>
      <c r="BC26" t="inlineStr">
        <is>
          <t>32285001809390</t>
        </is>
      </c>
      <c r="BD26" t="inlineStr">
        <is>
          <t>893235241</t>
        </is>
      </c>
    </row>
    <row r="27">
      <c r="A27" t="inlineStr">
        <is>
          <t>No</t>
        </is>
      </c>
      <c r="B27" t="inlineStr">
        <is>
          <t>PT1113 .F7 1913</t>
        </is>
      </c>
      <c r="C27" t="inlineStr">
        <is>
          <t>0                      PT 1113000F  7           1913</t>
        </is>
      </c>
      <c r="D27" t="inlineStr">
        <is>
          <t>The German classics : masterpieces of German literature translated into English / [editor-in-chief, Kuno Francke ; editor, and chief of the board of translators, Isidore Singer].</t>
        </is>
      </c>
      <c r="E27" t="inlineStr">
        <is>
          <t>V. 1</t>
        </is>
      </c>
      <c r="F27" t="inlineStr">
        <is>
          <t>Yes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New York : The German Publication Society, c1913-1914.</t>
        </is>
      </c>
      <c r="M27" t="inlineStr">
        <is>
          <t>1913</t>
        </is>
      </c>
      <c r="N27" t="inlineStr">
        <is>
          <t>Patrons' ed.</t>
        </is>
      </c>
      <c r="O27" t="inlineStr">
        <is>
          <t>eng</t>
        </is>
      </c>
      <c r="P27" t="inlineStr">
        <is>
          <t>nyu</t>
        </is>
      </c>
      <c r="R27" t="inlineStr">
        <is>
          <t xml:space="preserve">PT </t>
        </is>
      </c>
      <c r="S27" t="n">
        <v>0</v>
      </c>
      <c r="T27" t="n">
        <v>2</v>
      </c>
      <c r="V27" t="inlineStr">
        <is>
          <t>1995-10-02</t>
        </is>
      </c>
      <c r="W27" t="inlineStr">
        <is>
          <t>1993-12-16</t>
        </is>
      </c>
      <c r="X27" t="inlineStr">
        <is>
          <t>1993-12-16</t>
        </is>
      </c>
      <c r="Y27" t="n">
        <v>117</v>
      </c>
      <c r="Z27" t="n">
        <v>110</v>
      </c>
      <c r="AA27" t="n">
        <v>128</v>
      </c>
      <c r="AB27" t="n">
        <v>5</v>
      </c>
      <c r="AC27" t="n">
        <v>5</v>
      </c>
      <c r="AD27" t="n">
        <v>8</v>
      </c>
      <c r="AE27" t="n">
        <v>8</v>
      </c>
      <c r="AF27" t="n">
        <v>2</v>
      </c>
      <c r="AG27" t="n">
        <v>2</v>
      </c>
      <c r="AH27" t="n">
        <v>1</v>
      </c>
      <c r="AI27" t="n">
        <v>1</v>
      </c>
      <c r="AJ27" t="n">
        <v>2</v>
      </c>
      <c r="AK27" t="n">
        <v>2</v>
      </c>
      <c r="AL27" t="n">
        <v>3</v>
      </c>
      <c r="AM27" t="n">
        <v>3</v>
      </c>
      <c r="AN27" t="n">
        <v>0</v>
      </c>
      <c r="AO27" t="n">
        <v>0</v>
      </c>
      <c r="AP27" t="inlineStr">
        <is>
          <t>Yes</t>
        </is>
      </c>
      <c r="AQ27" t="inlineStr">
        <is>
          <t>No</t>
        </is>
      </c>
      <c r="AR27">
        <f>HYPERLINK("http://catalog.hathitrust.org/Record/006848592","HathiTrust Record")</f>
        <v/>
      </c>
      <c r="AS27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7">
        <f>HYPERLINK("http://www.worldcat.org/oclc/2784675","WorldCat Record")</f>
        <v/>
      </c>
      <c r="AU27" t="inlineStr">
        <is>
          <t>3857386594:eng</t>
        </is>
      </c>
      <c r="AV27" t="inlineStr">
        <is>
          <t>2784675</t>
        </is>
      </c>
      <c r="AW27" t="inlineStr">
        <is>
          <t>991004240939702656</t>
        </is>
      </c>
      <c r="AX27" t="inlineStr">
        <is>
          <t>991004240939702656</t>
        </is>
      </c>
      <c r="AY27" t="inlineStr">
        <is>
          <t>2269728890002656</t>
        </is>
      </c>
      <c r="AZ27" t="inlineStr">
        <is>
          <t>BOOK</t>
        </is>
      </c>
      <c r="BC27" t="inlineStr">
        <is>
          <t>32285001809234</t>
        </is>
      </c>
      <c r="BD27" t="inlineStr">
        <is>
          <t>893235245</t>
        </is>
      </c>
    </row>
    <row r="28">
      <c r="A28" t="inlineStr">
        <is>
          <t>No</t>
        </is>
      </c>
      <c r="B28" t="inlineStr">
        <is>
          <t>PT1113 .F7 1913</t>
        </is>
      </c>
      <c r="C28" t="inlineStr">
        <is>
          <t>0                      PT 1113000F  7           1913</t>
        </is>
      </c>
      <c r="D28" t="inlineStr">
        <is>
          <t>The German classics : masterpieces of German literature translated into English / [editor-in-chief, Kuno Francke ; editor, and chief of the board of translators, Isidore Singer].</t>
        </is>
      </c>
      <c r="E28" t="inlineStr">
        <is>
          <t>V. 6</t>
        </is>
      </c>
      <c r="F28" t="inlineStr">
        <is>
          <t>Yes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New York : The German Publication Society, c1913-1914.</t>
        </is>
      </c>
      <c r="M28" t="inlineStr">
        <is>
          <t>1913</t>
        </is>
      </c>
      <c r="N28" t="inlineStr">
        <is>
          <t>Patrons' ed.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PT </t>
        </is>
      </c>
      <c r="S28" t="n">
        <v>0</v>
      </c>
      <c r="T28" t="n">
        <v>2</v>
      </c>
      <c r="V28" t="inlineStr">
        <is>
          <t>1995-10-02</t>
        </is>
      </c>
      <c r="W28" t="inlineStr">
        <is>
          <t>1993-12-16</t>
        </is>
      </c>
      <c r="X28" t="inlineStr">
        <is>
          <t>1993-12-16</t>
        </is>
      </c>
      <c r="Y28" t="n">
        <v>117</v>
      </c>
      <c r="Z28" t="n">
        <v>110</v>
      </c>
      <c r="AA28" t="n">
        <v>128</v>
      </c>
      <c r="AB28" t="n">
        <v>5</v>
      </c>
      <c r="AC28" t="n">
        <v>5</v>
      </c>
      <c r="AD28" t="n">
        <v>8</v>
      </c>
      <c r="AE28" t="n">
        <v>8</v>
      </c>
      <c r="AF28" t="n">
        <v>2</v>
      </c>
      <c r="AG28" t="n">
        <v>2</v>
      </c>
      <c r="AH28" t="n">
        <v>1</v>
      </c>
      <c r="AI28" t="n">
        <v>1</v>
      </c>
      <c r="AJ28" t="n">
        <v>2</v>
      </c>
      <c r="AK28" t="n">
        <v>2</v>
      </c>
      <c r="AL28" t="n">
        <v>3</v>
      </c>
      <c r="AM28" t="n">
        <v>3</v>
      </c>
      <c r="AN28" t="n">
        <v>0</v>
      </c>
      <c r="AO28" t="n">
        <v>0</v>
      </c>
      <c r="AP28" t="inlineStr">
        <is>
          <t>Yes</t>
        </is>
      </c>
      <c r="AQ28" t="inlineStr">
        <is>
          <t>No</t>
        </is>
      </c>
      <c r="AR28">
        <f>HYPERLINK("http://catalog.hathitrust.org/Record/006848592","HathiTrust Record")</f>
        <v/>
      </c>
      <c r="AS28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8">
        <f>HYPERLINK("http://www.worldcat.org/oclc/2784675","WorldCat Record")</f>
        <v/>
      </c>
      <c r="AU28" t="inlineStr">
        <is>
          <t>3857386594:eng</t>
        </is>
      </c>
      <c r="AV28" t="inlineStr">
        <is>
          <t>2784675</t>
        </is>
      </c>
      <c r="AW28" t="inlineStr">
        <is>
          <t>991004240939702656</t>
        </is>
      </c>
      <c r="AX28" t="inlineStr">
        <is>
          <t>991004240939702656</t>
        </is>
      </c>
      <c r="AY28" t="inlineStr">
        <is>
          <t>2269728890002656</t>
        </is>
      </c>
      <c r="AZ28" t="inlineStr">
        <is>
          <t>BOOK</t>
        </is>
      </c>
      <c r="BC28" t="inlineStr">
        <is>
          <t>32285001809283</t>
        </is>
      </c>
      <c r="BD28" t="inlineStr">
        <is>
          <t>893253443</t>
        </is>
      </c>
    </row>
    <row r="29">
      <c r="A29" t="inlineStr">
        <is>
          <t>No</t>
        </is>
      </c>
      <c r="B29" t="inlineStr">
        <is>
          <t>PT1113 .F7 1913</t>
        </is>
      </c>
      <c r="C29" t="inlineStr">
        <is>
          <t>0                      PT 1113000F  7           1913</t>
        </is>
      </c>
      <c r="D29" t="inlineStr">
        <is>
          <t>The German classics : masterpieces of German literature translated into English / [editor-in-chief, Kuno Francke ; editor, and chief of the board of translators, Isidore Singer].</t>
        </is>
      </c>
      <c r="E29" t="inlineStr">
        <is>
          <t>V. 7</t>
        </is>
      </c>
      <c r="F29" t="inlineStr">
        <is>
          <t>Yes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New York : The German Publication Society, c1913-1914.</t>
        </is>
      </c>
      <c r="M29" t="inlineStr">
        <is>
          <t>1913</t>
        </is>
      </c>
      <c r="N29" t="inlineStr">
        <is>
          <t>Patrons' ed.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PT </t>
        </is>
      </c>
      <c r="S29" t="n">
        <v>0</v>
      </c>
      <c r="T29" t="n">
        <v>2</v>
      </c>
      <c r="V29" t="inlineStr">
        <is>
          <t>1995-10-02</t>
        </is>
      </c>
      <c r="W29" t="inlineStr">
        <is>
          <t>1993-12-16</t>
        </is>
      </c>
      <c r="X29" t="inlineStr">
        <is>
          <t>1993-12-16</t>
        </is>
      </c>
      <c r="Y29" t="n">
        <v>117</v>
      </c>
      <c r="Z29" t="n">
        <v>110</v>
      </c>
      <c r="AA29" t="n">
        <v>128</v>
      </c>
      <c r="AB29" t="n">
        <v>5</v>
      </c>
      <c r="AC29" t="n">
        <v>5</v>
      </c>
      <c r="AD29" t="n">
        <v>8</v>
      </c>
      <c r="AE29" t="n">
        <v>8</v>
      </c>
      <c r="AF29" t="n">
        <v>2</v>
      </c>
      <c r="AG29" t="n">
        <v>2</v>
      </c>
      <c r="AH29" t="n">
        <v>1</v>
      </c>
      <c r="AI29" t="n">
        <v>1</v>
      </c>
      <c r="AJ29" t="n">
        <v>2</v>
      </c>
      <c r="AK29" t="n">
        <v>2</v>
      </c>
      <c r="AL29" t="n">
        <v>3</v>
      </c>
      <c r="AM29" t="n">
        <v>3</v>
      </c>
      <c r="AN29" t="n">
        <v>0</v>
      </c>
      <c r="AO29" t="n">
        <v>0</v>
      </c>
      <c r="AP29" t="inlineStr">
        <is>
          <t>Yes</t>
        </is>
      </c>
      <c r="AQ29" t="inlineStr">
        <is>
          <t>No</t>
        </is>
      </c>
      <c r="AR29">
        <f>HYPERLINK("http://catalog.hathitrust.org/Record/006848592","HathiTrust Record")</f>
        <v/>
      </c>
      <c r="AS29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29">
        <f>HYPERLINK("http://www.worldcat.org/oclc/2784675","WorldCat Record")</f>
        <v/>
      </c>
      <c r="AU29" t="inlineStr">
        <is>
          <t>3857386594:eng</t>
        </is>
      </c>
      <c r="AV29" t="inlineStr">
        <is>
          <t>2784675</t>
        </is>
      </c>
      <c r="AW29" t="inlineStr">
        <is>
          <t>991004240939702656</t>
        </is>
      </c>
      <c r="AX29" t="inlineStr">
        <is>
          <t>991004240939702656</t>
        </is>
      </c>
      <c r="AY29" t="inlineStr">
        <is>
          <t>2269728890002656</t>
        </is>
      </c>
      <c r="AZ29" t="inlineStr">
        <is>
          <t>BOOK</t>
        </is>
      </c>
      <c r="BC29" t="inlineStr">
        <is>
          <t>32285001809291</t>
        </is>
      </c>
      <c r="BD29" t="inlineStr">
        <is>
          <t>893253442</t>
        </is>
      </c>
    </row>
    <row r="30">
      <c r="A30" t="inlineStr">
        <is>
          <t>No</t>
        </is>
      </c>
      <c r="B30" t="inlineStr">
        <is>
          <t>PT1113 .F7 1913</t>
        </is>
      </c>
      <c r="C30" t="inlineStr">
        <is>
          <t>0                      PT 1113000F  7           1913</t>
        </is>
      </c>
      <c r="D30" t="inlineStr">
        <is>
          <t>The German classics : masterpieces of German literature translated into English / [editor-in-chief, Kuno Francke ; editor, and chief of the board of translators, Isidore Singer].</t>
        </is>
      </c>
      <c r="E30" t="inlineStr">
        <is>
          <t>V. 12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New York : The German Publication Society, c1913-1914.</t>
        </is>
      </c>
      <c r="M30" t="inlineStr">
        <is>
          <t>1913</t>
        </is>
      </c>
      <c r="N30" t="inlineStr">
        <is>
          <t>Patrons' ed.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PT </t>
        </is>
      </c>
      <c r="S30" t="n">
        <v>0</v>
      </c>
      <c r="T30" t="n">
        <v>2</v>
      </c>
      <c r="V30" t="inlineStr">
        <is>
          <t>1995-10-02</t>
        </is>
      </c>
      <c r="W30" t="inlineStr">
        <is>
          <t>1993-12-16</t>
        </is>
      </c>
      <c r="X30" t="inlineStr">
        <is>
          <t>1993-12-16</t>
        </is>
      </c>
      <c r="Y30" t="n">
        <v>117</v>
      </c>
      <c r="Z30" t="n">
        <v>110</v>
      </c>
      <c r="AA30" t="n">
        <v>128</v>
      </c>
      <c r="AB30" t="n">
        <v>5</v>
      </c>
      <c r="AC30" t="n">
        <v>5</v>
      </c>
      <c r="AD30" t="n">
        <v>8</v>
      </c>
      <c r="AE30" t="n">
        <v>8</v>
      </c>
      <c r="AF30" t="n">
        <v>2</v>
      </c>
      <c r="AG30" t="n">
        <v>2</v>
      </c>
      <c r="AH30" t="n">
        <v>1</v>
      </c>
      <c r="AI30" t="n">
        <v>1</v>
      </c>
      <c r="AJ30" t="n">
        <v>2</v>
      </c>
      <c r="AK30" t="n">
        <v>2</v>
      </c>
      <c r="AL30" t="n">
        <v>3</v>
      </c>
      <c r="AM30" t="n">
        <v>3</v>
      </c>
      <c r="AN30" t="n">
        <v>0</v>
      </c>
      <c r="AO30" t="n">
        <v>0</v>
      </c>
      <c r="AP30" t="inlineStr">
        <is>
          <t>Yes</t>
        </is>
      </c>
      <c r="AQ30" t="inlineStr">
        <is>
          <t>No</t>
        </is>
      </c>
      <c r="AR30">
        <f>HYPERLINK("http://catalog.hathitrust.org/Record/006848592","HathiTrust Record")</f>
        <v/>
      </c>
      <c r="AS30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0">
        <f>HYPERLINK("http://www.worldcat.org/oclc/2784675","WorldCat Record")</f>
        <v/>
      </c>
      <c r="AU30" t="inlineStr">
        <is>
          <t>3857386594:eng</t>
        </is>
      </c>
      <c r="AV30" t="inlineStr">
        <is>
          <t>2784675</t>
        </is>
      </c>
      <c r="AW30" t="inlineStr">
        <is>
          <t>991004240939702656</t>
        </is>
      </c>
      <c r="AX30" t="inlineStr">
        <is>
          <t>991004240939702656</t>
        </is>
      </c>
      <c r="AY30" t="inlineStr">
        <is>
          <t>2269728890002656</t>
        </is>
      </c>
      <c r="AZ30" t="inlineStr">
        <is>
          <t>BOOK</t>
        </is>
      </c>
      <c r="BC30" t="inlineStr">
        <is>
          <t>32285001809341</t>
        </is>
      </c>
      <c r="BD30" t="inlineStr">
        <is>
          <t>893253440</t>
        </is>
      </c>
    </row>
    <row r="31">
      <c r="A31" t="inlineStr">
        <is>
          <t>No</t>
        </is>
      </c>
      <c r="B31" t="inlineStr">
        <is>
          <t>PT1113 .F7 1913</t>
        </is>
      </c>
      <c r="C31" t="inlineStr">
        <is>
          <t>0                      PT 1113000F  7           1913</t>
        </is>
      </c>
      <c r="D31" t="inlineStr">
        <is>
          <t>The German classics : masterpieces of German literature translated into English / [editor-in-chief, Kuno Francke ; editor, and chief of the board of translators, Isidore Singer].</t>
        </is>
      </c>
      <c r="E31" t="inlineStr">
        <is>
          <t>V. 2</t>
        </is>
      </c>
      <c r="F31" t="inlineStr">
        <is>
          <t>Yes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New York : The German Publication Society, c1913-1914.</t>
        </is>
      </c>
      <c r="M31" t="inlineStr">
        <is>
          <t>1913</t>
        </is>
      </c>
      <c r="N31" t="inlineStr">
        <is>
          <t>Patrons' ed.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PT </t>
        </is>
      </c>
      <c r="S31" t="n">
        <v>0</v>
      </c>
      <c r="T31" t="n">
        <v>2</v>
      </c>
      <c r="V31" t="inlineStr">
        <is>
          <t>1995-10-02</t>
        </is>
      </c>
      <c r="W31" t="inlineStr">
        <is>
          <t>1993-12-16</t>
        </is>
      </c>
      <c r="X31" t="inlineStr">
        <is>
          <t>1993-12-16</t>
        </is>
      </c>
      <c r="Y31" t="n">
        <v>117</v>
      </c>
      <c r="Z31" t="n">
        <v>110</v>
      </c>
      <c r="AA31" t="n">
        <v>128</v>
      </c>
      <c r="AB31" t="n">
        <v>5</v>
      </c>
      <c r="AC31" t="n">
        <v>5</v>
      </c>
      <c r="AD31" t="n">
        <v>8</v>
      </c>
      <c r="AE31" t="n">
        <v>8</v>
      </c>
      <c r="AF31" t="n">
        <v>2</v>
      </c>
      <c r="AG31" t="n">
        <v>2</v>
      </c>
      <c r="AH31" t="n">
        <v>1</v>
      </c>
      <c r="AI31" t="n">
        <v>1</v>
      </c>
      <c r="AJ31" t="n">
        <v>2</v>
      </c>
      <c r="AK31" t="n">
        <v>2</v>
      </c>
      <c r="AL31" t="n">
        <v>3</v>
      </c>
      <c r="AM31" t="n">
        <v>3</v>
      </c>
      <c r="AN31" t="n">
        <v>0</v>
      </c>
      <c r="AO31" t="n">
        <v>0</v>
      </c>
      <c r="AP31" t="inlineStr">
        <is>
          <t>Yes</t>
        </is>
      </c>
      <c r="AQ31" t="inlineStr">
        <is>
          <t>No</t>
        </is>
      </c>
      <c r="AR31">
        <f>HYPERLINK("http://catalog.hathitrust.org/Record/006848592","HathiTrust Record")</f>
        <v/>
      </c>
      <c r="AS31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1">
        <f>HYPERLINK("http://www.worldcat.org/oclc/2784675","WorldCat Record")</f>
        <v/>
      </c>
      <c r="AU31" t="inlineStr">
        <is>
          <t>3857386594:eng</t>
        </is>
      </c>
      <c r="AV31" t="inlineStr">
        <is>
          <t>2784675</t>
        </is>
      </c>
      <c r="AW31" t="inlineStr">
        <is>
          <t>991004240939702656</t>
        </is>
      </c>
      <c r="AX31" t="inlineStr">
        <is>
          <t>991004240939702656</t>
        </is>
      </c>
      <c r="AY31" t="inlineStr">
        <is>
          <t>2269728890002656</t>
        </is>
      </c>
      <c r="AZ31" t="inlineStr">
        <is>
          <t>BOOK</t>
        </is>
      </c>
      <c r="BC31" t="inlineStr">
        <is>
          <t>32285001809242</t>
        </is>
      </c>
      <c r="BD31" t="inlineStr">
        <is>
          <t>893253446</t>
        </is>
      </c>
    </row>
    <row r="32">
      <c r="A32" t="inlineStr">
        <is>
          <t>No</t>
        </is>
      </c>
      <c r="B32" t="inlineStr">
        <is>
          <t>PT1113 .F7 1913</t>
        </is>
      </c>
      <c r="C32" t="inlineStr">
        <is>
          <t>0                      PT 1113000F  7           1913</t>
        </is>
      </c>
      <c r="D32" t="inlineStr">
        <is>
          <t>The German classics : masterpieces of German literature translated into English / [editor-in-chief, Kuno Francke ; editor, and chief of the board of translators, Isidore Singer].</t>
        </is>
      </c>
      <c r="E32" t="inlineStr">
        <is>
          <t>V. 20</t>
        </is>
      </c>
      <c r="F32" t="inlineStr">
        <is>
          <t>Yes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New York : The German Publication Society, c1913-1914.</t>
        </is>
      </c>
      <c r="M32" t="inlineStr">
        <is>
          <t>1913</t>
        </is>
      </c>
      <c r="N32" t="inlineStr">
        <is>
          <t>Patrons' ed.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PT </t>
        </is>
      </c>
      <c r="S32" t="n">
        <v>0</v>
      </c>
      <c r="T32" t="n">
        <v>2</v>
      </c>
      <c r="V32" t="inlineStr">
        <is>
          <t>1995-10-02</t>
        </is>
      </c>
      <c r="W32" t="inlineStr">
        <is>
          <t>1993-12-16</t>
        </is>
      </c>
      <c r="X32" t="inlineStr">
        <is>
          <t>1993-12-16</t>
        </is>
      </c>
      <c r="Y32" t="n">
        <v>117</v>
      </c>
      <c r="Z32" t="n">
        <v>110</v>
      </c>
      <c r="AA32" t="n">
        <v>128</v>
      </c>
      <c r="AB32" t="n">
        <v>5</v>
      </c>
      <c r="AC32" t="n">
        <v>5</v>
      </c>
      <c r="AD32" t="n">
        <v>8</v>
      </c>
      <c r="AE32" t="n">
        <v>8</v>
      </c>
      <c r="AF32" t="n">
        <v>2</v>
      </c>
      <c r="AG32" t="n">
        <v>2</v>
      </c>
      <c r="AH32" t="n">
        <v>1</v>
      </c>
      <c r="AI32" t="n">
        <v>1</v>
      </c>
      <c r="AJ32" t="n">
        <v>2</v>
      </c>
      <c r="AK32" t="n">
        <v>2</v>
      </c>
      <c r="AL32" t="n">
        <v>3</v>
      </c>
      <c r="AM32" t="n">
        <v>3</v>
      </c>
      <c r="AN32" t="n">
        <v>0</v>
      </c>
      <c r="AO32" t="n">
        <v>0</v>
      </c>
      <c r="AP32" t="inlineStr">
        <is>
          <t>Yes</t>
        </is>
      </c>
      <c r="AQ32" t="inlineStr">
        <is>
          <t>No</t>
        </is>
      </c>
      <c r="AR32">
        <f>HYPERLINK("http://catalog.hathitrust.org/Record/006848592","HathiTrust Record")</f>
        <v/>
      </c>
      <c r="AS32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2">
        <f>HYPERLINK("http://www.worldcat.org/oclc/2784675","WorldCat Record")</f>
        <v/>
      </c>
      <c r="AU32" t="inlineStr">
        <is>
          <t>3857386594:eng</t>
        </is>
      </c>
      <c r="AV32" t="inlineStr">
        <is>
          <t>2784675</t>
        </is>
      </c>
      <c r="AW32" t="inlineStr">
        <is>
          <t>991004240939702656</t>
        </is>
      </c>
      <c r="AX32" t="inlineStr">
        <is>
          <t>991004240939702656</t>
        </is>
      </c>
      <c r="AY32" t="inlineStr">
        <is>
          <t>2269728890002656</t>
        </is>
      </c>
      <c r="AZ32" t="inlineStr">
        <is>
          <t>BOOK</t>
        </is>
      </c>
      <c r="BC32" t="inlineStr">
        <is>
          <t>32285001809424</t>
        </is>
      </c>
      <c r="BD32" t="inlineStr">
        <is>
          <t>893241188</t>
        </is>
      </c>
    </row>
    <row r="33">
      <c r="A33" t="inlineStr">
        <is>
          <t>No</t>
        </is>
      </c>
      <c r="B33" t="inlineStr">
        <is>
          <t>PT1113 .F7 1913</t>
        </is>
      </c>
      <c r="C33" t="inlineStr">
        <is>
          <t>0                      PT 1113000F  7           1913</t>
        </is>
      </c>
      <c r="D33" t="inlineStr">
        <is>
          <t>The German classics : masterpieces of German literature translated into English / [editor-in-chief, Kuno Francke ; editor, and chief of the board of translators, Isidore Singer].</t>
        </is>
      </c>
      <c r="E33" t="inlineStr">
        <is>
          <t>V. 19</t>
        </is>
      </c>
      <c r="F33" t="inlineStr">
        <is>
          <t>Yes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New York : The German Publication Society, c1913-1914.</t>
        </is>
      </c>
      <c r="M33" t="inlineStr">
        <is>
          <t>1913</t>
        </is>
      </c>
      <c r="N33" t="inlineStr">
        <is>
          <t>Patrons' ed.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PT </t>
        </is>
      </c>
      <c r="S33" t="n">
        <v>0</v>
      </c>
      <c r="T33" t="n">
        <v>2</v>
      </c>
      <c r="V33" t="inlineStr">
        <is>
          <t>1995-10-02</t>
        </is>
      </c>
      <c r="W33" t="inlineStr">
        <is>
          <t>1993-12-16</t>
        </is>
      </c>
      <c r="X33" t="inlineStr">
        <is>
          <t>1993-12-16</t>
        </is>
      </c>
      <c r="Y33" t="n">
        <v>117</v>
      </c>
      <c r="Z33" t="n">
        <v>110</v>
      </c>
      <c r="AA33" t="n">
        <v>128</v>
      </c>
      <c r="AB33" t="n">
        <v>5</v>
      </c>
      <c r="AC33" t="n">
        <v>5</v>
      </c>
      <c r="AD33" t="n">
        <v>8</v>
      </c>
      <c r="AE33" t="n">
        <v>8</v>
      </c>
      <c r="AF33" t="n">
        <v>2</v>
      </c>
      <c r="AG33" t="n">
        <v>2</v>
      </c>
      <c r="AH33" t="n">
        <v>1</v>
      </c>
      <c r="AI33" t="n">
        <v>1</v>
      </c>
      <c r="AJ33" t="n">
        <v>2</v>
      </c>
      <c r="AK33" t="n">
        <v>2</v>
      </c>
      <c r="AL33" t="n">
        <v>3</v>
      </c>
      <c r="AM33" t="n">
        <v>3</v>
      </c>
      <c r="AN33" t="n">
        <v>0</v>
      </c>
      <c r="AO33" t="n">
        <v>0</v>
      </c>
      <c r="AP33" t="inlineStr">
        <is>
          <t>Yes</t>
        </is>
      </c>
      <c r="AQ33" t="inlineStr">
        <is>
          <t>No</t>
        </is>
      </c>
      <c r="AR33">
        <f>HYPERLINK("http://catalog.hathitrust.org/Record/006848592","HathiTrust Record")</f>
        <v/>
      </c>
      <c r="AS33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3">
        <f>HYPERLINK("http://www.worldcat.org/oclc/2784675","WorldCat Record")</f>
        <v/>
      </c>
      <c r="AU33" t="inlineStr">
        <is>
          <t>3857386594:eng</t>
        </is>
      </c>
      <c r="AV33" t="inlineStr">
        <is>
          <t>2784675</t>
        </is>
      </c>
      <c r="AW33" t="inlineStr">
        <is>
          <t>991004240939702656</t>
        </is>
      </c>
      <c r="AX33" t="inlineStr">
        <is>
          <t>991004240939702656</t>
        </is>
      </c>
      <c r="AY33" t="inlineStr">
        <is>
          <t>2269728890002656</t>
        </is>
      </c>
      <c r="AZ33" t="inlineStr">
        <is>
          <t>BOOK</t>
        </is>
      </c>
      <c r="BC33" t="inlineStr">
        <is>
          <t>32285001809416</t>
        </is>
      </c>
      <c r="BD33" t="inlineStr">
        <is>
          <t>893235243</t>
        </is>
      </c>
    </row>
    <row r="34">
      <c r="A34" t="inlineStr">
        <is>
          <t>No</t>
        </is>
      </c>
      <c r="B34" t="inlineStr">
        <is>
          <t>PT1113 .F7 1913</t>
        </is>
      </c>
      <c r="C34" t="inlineStr">
        <is>
          <t>0                      PT 1113000F  7           1913</t>
        </is>
      </c>
      <c r="D34" t="inlineStr">
        <is>
          <t>The German classics : masterpieces of German literature translated into English / [editor-in-chief, Kuno Francke ; editor, and chief of the board of translators, Isidore Singer].</t>
        </is>
      </c>
      <c r="E34" t="inlineStr">
        <is>
          <t>V. 13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New York : The German Publication Society, c1913-1914.</t>
        </is>
      </c>
      <c r="M34" t="inlineStr">
        <is>
          <t>1913</t>
        </is>
      </c>
      <c r="N34" t="inlineStr">
        <is>
          <t>Patrons' ed.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PT </t>
        </is>
      </c>
      <c r="S34" t="n">
        <v>0</v>
      </c>
      <c r="T34" t="n">
        <v>2</v>
      </c>
      <c r="V34" t="inlineStr">
        <is>
          <t>1995-10-02</t>
        </is>
      </c>
      <c r="W34" t="inlineStr">
        <is>
          <t>1993-12-16</t>
        </is>
      </c>
      <c r="X34" t="inlineStr">
        <is>
          <t>1993-12-16</t>
        </is>
      </c>
      <c r="Y34" t="n">
        <v>117</v>
      </c>
      <c r="Z34" t="n">
        <v>110</v>
      </c>
      <c r="AA34" t="n">
        <v>128</v>
      </c>
      <c r="AB34" t="n">
        <v>5</v>
      </c>
      <c r="AC34" t="n">
        <v>5</v>
      </c>
      <c r="AD34" t="n">
        <v>8</v>
      </c>
      <c r="AE34" t="n">
        <v>8</v>
      </c>
      <c r="AF34" t="n">
        <v>2</v>
      </c>
      <c r="AG34" t="n">
        <v>2</v>
      </c>
      <c r="AH34" t="n">
        <v>1</v>
      </c>
      <c r="AI34" t="n">
        <v>1</v>
      </c>
      <c r="AJ34" t="n">
        <v>2</v>
      </c>
      <c r="AK34" t="n">
        <v>2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Yes</t>
        </is>
      </c>
      <c r="AQ34" t="inlineStr">
        <is>
          <t>No</t>
        </is>
      </c>
      <c r="AR34">
        <f>HYPERLINK("http://catalog.hathitrust.org/Record/006848592","HathiTrust Record")</f>
        <v/>
      </c>
      <c r="AS34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4">
        <f>HYPERLINK("http://www.worldcat.org/oclc/2784675","WorldCat Record")</f>
        <v/>
      </c>
      <c r="AU34" t="inlineStr">
        <is>
          <t>3857386594:eng</t>
        </is>
      </c>
      <c r="AV34" t="inlineStr">
        <is>
          <t>2784675</t>
        </is>
      </c>
      <c r="AW34" t="inlineStr">
        <is>
          <t>991004240939702656</t>
        </is>
      </c>
      <c r="AX34" t="inlineStr">
        <is>
          <t>991004240939702656</t>
        </is>
      </c>
      <c r="AY34" t="inlineStr">
        <is>
          <t>2269728890002656</t>
        </is>
      </c>
      <c r="AZ34" t="inlineStr">
        <is>
          <t>BOOK</t>
        </is>
      </c>
      <c r="BC34" t="inlineStr">
        <is>
          <t>32285001809358</t>
        </is>
      </c>
      <c r="BD34" t="inlineStr">
        <is>
          <t>893259491</t>
        </is>
      </c>
    </row>
    <row r="35">
      <c r="A35" t="inlineStr">
        <is>
          <t>No</t>
        </is>
      </c>
      <c r="B35" t="inlineStr">
        <is>
          <t>PT1113 .F7 1913</t>
        </is>
      </c>
      <c r="C35" t="inlineStr">
        <is>
          <t>0                      PT 1113000F  7           1913</t>
        </is>
      </c>
      <c r="D35" t="inlineStr">
        <is>
          <t>The German classics : masterpieces of German literature translated into English / [editor-in-chief, Kuno Francke ; editor, and chief of the board of translators, Isidore Singer].</t>
        </is>
      </c>
      <c r="E35" t="inlineStr">
        <is>
          <t>V. 4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New York : The German Publication Society, c1913-1914.</t>
        </is>
      </c>
      <c r="M35" t="inlineStr">
        <is>
          <t>1913</t>
        </is>
      </c>
      <c r="N35" t="inlineStr">
        <is>
          <t>Patrons' ed.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PT </t>
        </is>
      </c>
      <c r="S35" t="n">
        <v>0</v>
      </c>
      <c r="T35" t="n">
        <v>2</v>
      </c>
      <c r="V35" t="inlineStr">
        <is>
          <t>1995-10-02</t>
        </is>
      </c>
      <c r="W35" t="inlineStr">
        <is>
          <t>1993-12-16</t>
        </is>
      </c>
      <c r="X35" t="inlineStr">
        <is>
          <t>1993-12-16</t>
        </is>
      </c>
      <c r="Y35" t="n">
        <v>117</v>
      </c>
      <c r="Z35" t="n">
        <v>110</v>
      </c>
      <c r="AA35" t="n">
        <v>128</v>
      </c>
      <c r="AB35" t="n">
        <v>5</v>
      </c>
      <c r="AC35" t="n">
        <v>5</v>
      </c>
      <c r="AD35" t="n">
        <v>8</v>
      </c>
      <c r="AE35" t="n">
        <v>8</v>
      </c>
      <c r="AF35" t="n">
        <v>2</v>
      </c>
      <c r="AG35" t="n">
        <v>2</v>
      </c>
      <c r="AH35" t="n">
        <v>1</v>
      </c>
      <c r="AI35" t="n">
        <v>1</v>
      </c>
      <c r="AJ35" t="n">
        <v>2</v>
      </c>
      <c r="AK35" t="n">
        <v>2</v>
      </c>
      <c r="AL35" t="n">
        <v>3</v>
      </c>
      <c r="AM35" t="n">
        <v>3</v>
      </c>
      <c r="AN35" t="n">
        <v>0</v>
      </c>
      <c r="AO35" t="n">
        <v>0</v>
      </c>
      <c r="AP35" t="inlineStr">
        <is>
          <t>Yes</t>
        </is>
      </c>
      <c r="AQ35" t="inlineStr">
        <is>
          <t>No</t>
        </is>
      </c>
      <c r="AR35">
        <f>HYPERLINK("http://catalog.hathitrust.org/Record/006848592","HathiTrust Record")</f>
        <v/>
      </c>
      <c r="AS35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5">
        <f>HYPERLINK("http://www.worldcat.org/oclc/2784675","WorldCat Record")</f>
        <v/>
      </c>
      <c r="AU35" t="inlineStr">
        <is>
          <t>3857386594:eng</t>
        </is>
      </c>
      <c r="AV35" t="inlineStr">
        <is>
          <t>2784675</t>
        </is>
      </c>
      <c r="AW35" t="inlineStr">
        <is>
          <t>991004240939702656</t>
        </is>
      </c>
      <c r="AX35" t="inlineStr">
        <is>
          <t>991004240939702656</t>
        </is>
      </c>
      <c r="AY35" t="inlineStr">
        <is>
          <t>2269728890002656</t>
        </is>
      </c>
      <c r="AZ35" t="inlineStr">
        <is>
          <t>BOOK</t>
        </is>
      </c>
      <c r="BC35" t="inlineStr">
        <is>
          <t>32285001809267</t>
        </is>
      </c>
      <c r="BD35" t="inlineStr">
        <is>
          <t>893241190</t>
        </is>
      </c>
    </row>
    <row r="36">
      <c r="A36" t="inlineStr">
        <is>
          <t>No</t>
        </is>
      </c>
      <c r="B36" t="inlineStr">
        <is>
          <t>PT1113 .F7 1913</t>
        </is>
      </c>
      <c r="C36" t="inlineStr">
        <is>
          <t>0                      PT 1113000F  7           1913</t>
        </is>
      </c>
      <c r="D36" t="inlineStr">
        <is>
          <t>The German classics : masterpieces of German literature translated into English / [editor-in-chief, Kuno Francke ; editor, and chief of the board of translators, Isidore Singer].</t>
        </is>
      </c>
      <c r="E36" t="inlineStr">
        <is>
          <t>V. 18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New York : The German Publication Society, c1913-1914.</t>
        </is>
      </c>
      <c r="M36" t="inlineStr">
        <is>
          <t>1913</t>
        </is>
      </c>
      <c r="N36" t="inlineStr">
        <is>
          <t>Patrons' ed.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PT </t>
        </is>
      </c>
      <c r="S36" t="n">
        <v>0</v>
      </c>
      <c r="T36" t="n">
        <v>2</v>
      </c>
      <c r="V36" t="inlineStr">
        <is>
          <t>1995-10-02</t>
        </is>
      </c>
      <c r="W36" t="inlineStr">
        <is>
          <t>1993-12-16</t>
        </is>
      </c>
      <c r="X36" t="inlineStr">
        <is>
          <t>1993-12-16</t>
        </is>
      </c>
      <c r="Y36" t="n">
        <v>117</v>
      </c>
      <c r="Z36" t="n">
        <v>110</v>
      </c>
      <c r="AA36" t="n">
        <v>128</v>
      </c>
      <c r="AB36" t="n">
        <v>5</v>
      </c>
      <c r="AC36" t="n">
        <v>5</v>
      </c>
      <c r="AD36" t="n">
        <v>8</v>
      </c>
      <c r="AE36" t="n">
        <v>8</v>
      </c>
      <c r="AF36" t="n">
        <v>2</v>
      </c>
      <c r="AG36" t="n">
        <v>2</v>
      </c>
      <c r="AH36" t="n">
        <v>1</v>
      </c>
      <c r="AI36" t="n">
        <v>1</v>
      </c>
      <c r="AJ36" t="n">
        <v>2</v>
      </c>
      <c r="AK36" t="n">
        <v>2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Yes</t>
        </is>
      </c>
      <c r="AQ36" t="inlineStr">
        <is>
          <t>No</t>
        </is>
      </c>
      <c r="AR36">
        <f>HYPERLINK("http://catalog.hathitrust.org/Record/006848592","HathiTrust Record")</f>
        <v/>
      </c>
      <c r="AS36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6">
        <f>HYPERLINK("http://www.worldcat.org/oclc/2784675","WorldCat Record")</f>
        <v/>
      </c>
      <c r="AU36" t="inlineStr">
        <is>
          <t>3857386594:eng</t>
        </is>
      </c>
      <c r="AV36" t="inlineStr">
        <is>
          <t>2784675</t>
        </is>
      </c>
      <c r="AW36" t="inlineStr">
        <is>
          <t>991004240939702656</t>
        </is>
      </c>
      <c r="AX36" t="inlineStr">
        <is>
          <t>991004240939702656</t>
        </is>
      </c>
      <c r="AY36" t="inlineStr">
        <is>
          <t>2269728890002656</t>
        </is>
      </c>
      <c r="AZ36" t="inlineStr">
        <is>
          <t>BOOK</t>
        </is>
      </c>
      <c r="BC36" t="inlineStr">
        <is>
          <t>32285001809408</t>
        </is>
      </c>
      <c r="BD36" t="inlineStr">
        <is>
          <t>893235244</t>
        </is>
      </c>
    </row>
    <row r="37">
      <c r="A37" t="inlineStr">
        <is>
          <t>No</t>
        </is>
      </c>
      <c r="B37" t="inlineStr">
        <is>
          <t>PT1113 .F7 1913</t>
        </is>
      </c>
      <c r="C37" t="inlineStr">
        <is>
          <t>0                      PT 1113000F  7           1913</t>
        </is>
      </c>
      <c r="D37" t="inlineStr">
        <is>
          <t>The German classics : masterpieces of German literature translated into English / [editor-in-chief, Kuno Francke ; editor, and chief of the board of translators, Isidore Singer].</t>
        </is>
      </c>
      <c r="E37" t="inlineStr">
        <is>
          <t>V. 11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New York : The German Publication Society, c1913-1914.</t>
        </is>
      </c>
      <c r="M37" t="inlineStr">
        <is>
          <t>1913</t>
        </is>
      </c>
      <c r="N37" t="inlineStr">
        <is>
          <t>Patrons' ed.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PT </t>
        </is>
      </c>
      <c r="S37" t="n">
        <v>0</v>
      </c>
      <c r="T37" t="n">
        <v>2</v>
      </c>
      <c r="V37" t="inlineStr">
        <is>
          <t>1995-10-02</t>
        </is>
      </c>
      <c r="W37" t="inlineStr">
        <is>
          <t>1993-12-16</t>
        </is>
      </c>
      <c r="X37" t="inlineStr">
        <is>
          <t>1993-12-16</t>
        </is>
      </c>
      <c r="Y37" t="n">
        <v>117</v>
      </c>
      <c r="Z37" t="n">
        <v>110</v>
      </c>
      <c r="AA37" t="n">
        <v>128</v>
      </c>
      <c r="AB37" t="n">
        <v>5</v>
      </c>
      <c r="AC37" t="n">
        <v>5</v>
      </c>
      <c r="AD37" t="n">
        <v>8</v>
      </c>
      <c r="AE37" t="n">
        <v>8</v>
      </c>
      <c r="AF37" t="n">
        <v>2</v>
      </c>
      <c r="AG37" t="n">
        <v>2</v>
      </c>
      <c r="AH37" t="n">
        <v>1</v>
      </c>
      <c r="AI37" t="n">
        <v>1</v>
      </c>
      <c r="AJ37" t="n">
        <v>2</v>
      </c>
      <c r="AK37" t="n">
        <v>2</v>
      </c>
      <c r="AL37" t="n">
        <v>3</v>
      </c>
      <c r="AM37" t="n">
        <v>3</v>
      </c>
      <c r="AN37" t="n">
        <v>0</v>
      </c>
      <c r="AO37" t="n">
        <v>0</v>
      </c>
      <c r="AP37" t="inlineStr">
        <is>
          <t>Yes</t>
        </is>
      </c>
      <c r="AQ37" t="inlineStr">
        <is>
          <t>No</t>
        </is>
      </c>
      <c r="AR37">
        <f>HYPERLINK("http://catalog.hathitrust.org/Record/006848592","HathiTrust Record")</f>
        <v/>
      </c>
      <c r="AS37">
        <f>HYPERLINK("https://creighton-primo.hosted.exlibrisgroup.com/primo-explore/search?tab=default_tab&amp;search_scope=EVERYTHING&amp;vid=01CRU&amp;lang=en_US&amp;offset=0&amp;query=any,contains,991004240939702656","Catalog Record")</f>
        <v/>
      </c>
      <c r="AT37">
        <f>HYPERLINK("http://www.worldcat.org/oclc/2784675","WorldCat Record")</f>
        <v/>
      </c>
      <c r="AU37" t="inlineStr">
        <is>
          <t>3857386594:eng</t>
        </is>
      </c>
      <c r="AV37" t="inlineStr">
        <is>
          <t>2784675</t>
        </is>
      </c>
      <c r="AW37" t="inlineStr">
        <is>
          <t>991004240939702656</t>
        </is>
      </c>
      <c r="AX37" t="inlineStr">
        <is>
          <t>991004240939702656</t>
        </is>
      </c>
      <c r="AY37" t="inlineStr">
        <is>
          <t>2269728890002656</t>
        </is>
      </c>
      <c r="AZ37" t="inlineStr">
        <is>
          <t>BOOK</t>
        </is>
      </c>
      <c r="BC37" t="inlineStr">
        <is>
          <t>32285001809333</t>
        </is>
      </c>
      <c r="BD37" t="inlineStr">
        <is>
          <t>893241192</t>
        </is>
      </c>
    </row>
    <row r="38">
      <c r="A38" t="inlineStr">
        <is>
          <t>No</t>
        </is>
      </c>
      <c r="B38" t="inlineStr">
        <is>
          <t>PT1113 .G47 1984</t>
        </is>
      </c>
      <c r="C38" t="inlineStr">
        <is>
          <t>0                      PT 1113000G  47          1984</t>
        </is>
      </c>
      <c r="D38" t="inlineStr">
        <is>
          <t>German satirical writings / Wilhelm Busch and others ; edited by Dieter P. Lotze and Volkmar Sander ; foreword by John Simon.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New York : Continuum, 1984.</t>
        </is>
      </c>
      <c r="M38" t="inlineStr">
        <is>
          <t>1984</t>
        </is>
      </c>
      <c r="O38" t="inlineStr">
        <is>
          <t>eng</t>
        </is>
      </c>
      <c r="P38" t="inlineStr">
        <is>
          <t>nyu</t>
        </is>
      </c>
      <c r="Q38" t="inlineStr">
        <is>
          <t>The German library ; v. 50</t>
        </is>
      </c>
      <c r="R38" t="inlineStr">
        <is>
          <t xml:space="preserve">PT </t>
        </is>
      </c>
      <c r="S38" t="n">
        <v>1</v>
      </c>
      <c r="T38" t="n">
        <v>1</v>
      </c>
      <c r="U38" t="inlineStr">
        <is>
          <t>2007-04-12</t>
        </is>
      </c>
      <c r="V38" t="inlineStr">
        <is>
          <t>2007-04-12</t>
        </is>
      </c>
      <c r="W38" t="inlineStr">
        <is>
          <t>2007-04-12</t>
        </is>
      </c>
      <c r="X38" t="inlineStr">
        <is>
          <t>2007-04-12</t>
        </is>
      </c>
      <c r="Y38" t="n">
        <v>360</v>
      </c>
      <c r="Z38" t="n">
        <v>323</v>
      </c>
      <c r="AA38" t="n">
        <v>329</v>
      </c>
      <c r="AB38" t="n">
        <v>5</v>
      </c>
      <c r="AC38" t="n">
        <v>5</v>
      </c>
      <c r="AD38" t="n">
        <v>23</v>
      </c>
      <c r="AE38" t="n">
        <v>23</v>
      </c>
      <c r="AF38" t="n">
        <v>6</v>
      </c>
      <c r="AG38" t="n">
        <v>6</v>
      </c>
      <c r="AH38" t="n">
        <v>6</v>
      </c>
      <c r="AI38" t="n">
        <v>6</v>
      </c>
      <c r="AJ38" t="n">
        <v>14</v>
      </c>
      <c r="AK38" t="n">
        <v>14</v>
      </c>
      <c r="AL38" t="n">
        <v>4</v>
      </c>
      <c r="AM38" t="n">
        <v>4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HYPERLINK("http://catalog.hathitrust.org/Record/004012481","HathiTrust Record")</f>
        <v/>
      </c>
      <c r="AS38">
        <f>HYPERLINK("https://creighton-primo.hosted.exlibrisgroup.com/primo-explore/search?tab=default_tab&amp;search_scope=EVERYTHING&amp;vid=01CRU&amp;lang=en_US&amp;offset=0&amp;query=any,contains,991005069069702656","Catalog Record")</f>
        <v/>
      </c>
      <c r="AT38">
        <f>HYPERLINK("http://www.worldcat.org/oclc/10229335","WorldCat Record")</f>
        <v/>
      </c>
      <c r="AU38" t="inlineStr">
        <is>
          <t>3268970:eng</t>
        </is>
      </c>
      <c r="AV38" t="inlineStr">
        <is>
          <t>10229335</t>
        </is>
      </c>
      <c r="AW38" t="inlineStr">
        <is>
          <t>991005069069702656</t>
        </is>
      </c>
      <c r="AX38" t="inlineStr">
        <is>
          <t>991005069069702656</t>
        </is>
      </c>
      <c r="AY38" t="inlineStr">
        <is>
          <t>2264036040002656</t>
        </is>
      </c>
      <c r="AZ38" t="inlineStr">
        <is>
          <t>BOOK</t>
        </is>
      </c>
      <c r="BB38" t="inlineStr">
        <is>
          <t>9780826402844</t>
        </is>
      </c>
      <c r="BC38" t="inlineStr">
        <is>
          <t>32285005287080</t>
        </is>
      </c>
      <c r="BD38" t="inlineStr">
        <is>
          <t>893424497</t>
        </is>
      </c>
    </row>
    <row r="39">
      <c r="A39" t="inlineStr">
        <is>
          <t>No</t>
        </is>
      </c>
      <c r="B39" t="inlineStr">
        <is>
          <t>PT1136 .G47</t>
        </is>
      </c>
      <c r="C39" t="inlineStr">
        <is>
          <t>0                      PT 1136000G  47</t>
        </is>
      </c>
      <c r="D39" t="inlineStr">
        <is>
          <t>The German mind of the nineteenth century : a literary and historical anthology / edited by Hermann Glaser.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New York : Continuum, c1981.</t>
        </is>
      </c>
      <c r="M39" t="inlineStr">
        <is>
          <t>1981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PT </t>
        </is>
      </c>
      <c r="S39" t="n">
        <v>3</v>
      </c>
      <c r="T39" t="n">
        <v>3</v>
      </c>
      <c r="U39" t="inlineStr">
        <is>
          <t>1995-02-28</t>
        </is>
      </c>
      <c r="V39" t="inlineStr">
        <is>
          <t>1995-02-28</t>
        </is>
      </c>
      <c r="W39" t="inlineStr">
        <is>
          <t>1990-07-02</t>
        </is>
      </c>
      <c r="X39" t="inlineStr">
        <is>
          <t>1990-07-02</t>
        </is>
      </c>
      <c r="Y39" t="n">
        <v>751</v>
      </c>
      <c r="Z39" t="n">
        <v>660</v>
      </c>
      <c r="AA39" t="n">
        <v>671</v>
      </c>
      <c r="AB39" t="n">
        <v>5</v>
      </c>
      <c r="AC39" t="n">
        <v>5</v>
      </c>
      <c r="AD39" t="n">
        <v>34</v>
      </c>
      <c r="AE39" t="n">
        <v>35</v>
      </c>
      <c r="AF39" t="n">
        <v>13</v>
      </c>
      <c r="AG39" t="n">
        <v>13</v>
      </c>
      <c r="AH39" t="n">
        <v>8</v>
      </c>
      <c r="AI39" t="n">
        <v>9</v>
      </c>
      <c r="AJ39" t="n">
        <v>18</v>
      </c>
      <c r="AK39" t="n">
        <v>19</v>
      </c>
      <c r="AL39" t="n">
        <v>4</v>
      </c>
      <c r="AM39" t="n">
        <v>4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HYPERLINK("http://catalog.hathitrust.org/Record/000267607","HathiTrust Record")</f>
        <v/>
      </c>
      <c r="AS39">
        <f>HYPERLINK("https://creighton-primo.hosted.exlibrisgroup.com/primo-explore/search?tab=default_tab&amp;search_scope=EVERYTHING&amp;vid=01CRU&amp;lang=en_US&amp;offset=0&amp;query=any,contains,991005084259702656","Catalog Record")</f>
        <v/>
      </c>
      <c r="AT39">
        <f>HYPERLINK("http://www.worldcat.org/oclc/7178672","WorldCat Record")</f>
        <v/>
      </c>
      <c r="AU39" t="inlineStr">
        <is>
          <t>493669:eng</t>
        </is>
      </c>
      <c r="AV39" t="inlineStr">
        <is>
          <t>7178672</t>
        </is>
      </c>
      <c r="AW39" t="inlineStr">
        <is>
          <t>991005084259702656</t>
        </is>
      </c>
      <c r="AX39" t="inlineStr">
        <is>
          <t>991005084259702656</t>
        </is>
      </c>
      <c r="AY39" t="inlineStr">
        <is>
          <t>2267521660002656</t>
        </is>
      </c>
      <c r="AZ39" t="inlineStr">
        <is>
          <t>BOOK</t>
        </is>
      </c>
      <c r="BB39" t="inlineStr">
        <is>
          <t>9780826400413</t>
        </is>
      </c>
      <c r="BC39" t="inlineStr">
        <is>
          <t>32285000218924</t>
        </is>
      </c>
      <c r="BD39" t="inlineStr">
        <is>
          <t>893701008</t>
        </is>
      </c>
    </row>
    <row r="40">
      <c r="A40" t="inlineStr">
        <is>
          <t>No</t>
        </is>
      </c>
      <c r="B40" t="inlineStr">
        <is>
          <t>PT1141.A2 K6</t>
        </is>
      </c>
      <c r="C40" t="inlineStr">
        <is>
          <t>0                      PT 1141000A  2                  K  6</t>
        </is>
      </c>
      <c r="D40" t="inlineStr">
        <is>
          <t>Deutsches geistesleben der gegenwart; an introduction to contemporary German literature, by Otto Koischwitz ...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Koischwitz, Otto, 1902-</t>
        </is>
      </c>
      <c r="L40" t="inlineStr">
        <is>
          <t>New York, A.A. Knopf, 1928.</t>
        </is>
      </c>
      <c r="M40" t="inlineStr">
        <is>
          <t>1928</t>
        </is>
      </c>
      <c r="O40" t="inlineStr">
        <is>
          <t>ger</t>
        </is>
      </c>
      <c r="P40" t="inlineStr">
        <is>
          <t>nyu</t>
        </is>
      </c>
      <c r="Q40" t="inlineStr">
        <is>
          <t>Borzoi German texts</t>
        </is>
      </c>
      <c r="R40" t="inlineStr">
        <is>
          <t xml:space="preserve">PT </t>
        </is>
      </c>
      <c r="S40" t="n">
        <v>2</v>
      </c>
      <c r="T40" t="n">
        <v>2</v>
      </c>
      <c r="U40" t="inlineStr">
        <is>
          <t>1998-03-13</t>
        </is>
      </c>
      <c r="V40" t="inlineStr">
        <is>
          <t>1998-03-13</t>
        </is>
      </c>
      <c r="W40" t="inlineStr">
        <is>
          <t>1997-07-02</t>
        </is>
      </c>
      <c r="X40" t="inlineStr">
        <is>
          <t>1997-07-02</t>
        </is>
      </c>
      <c r="Y40" t="n">
        <v>72</v>
      </c>
      <c r="Z40" t="n">
        <v>65</v>
      </c>
      <c r="AA40" t="n">
        <v>95</v>
      </c>
      <c r="AB40" t="n">
        <v>3</v>
      </c>
      <c r="AC40" t="n">
        <v>3</v>
      </c>
      <c r="AD40" t="n">
        <v>5</v>
      </c>
      <c r="AE40" t="n">
        <v>7</v>
      </c>
      <c r="AF40" t="n">
        <v>0</v>
      </c>
      <c r="AG40" t="n">
        <v>0</v>
      </c>
      <c r="AH40" t="n">
        <v>1</v>
      </c>
      <c r="AI40" t="n">
        <v>1</v>
      </c>
      <c r="AJ40" t="n">
        <v>3</v>
      </c>
      <c r="AK40" t="n">
        <v>5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HYPERLINK("https://creighton-primo.hosted.exlibrisgroup.com/primo-explore/search?tab=default_tab&amp;search_scope=EVERYTHING&amp;vid=01CRU&amp;lang=en_US&amp;offset=0&amp;query=any,contains,991003510959702656","Catalog Record")</f>
        <v/>
      </c>
      <c r="AT40">
        <f>HYPERLINK("http://www.worldcat.org/oclc/1065533","WorldCat Record")</f>
        <v/>
      </c>
      <c r="AU40" t="inlineStr">
        <is>
          <t>55304678:ger</t>
        </is>
      </c>
      <c r="AV40" t="inlineStr">
        <is>
          <t>1065533</t>
        </is>
      </c>
      <c r="AW40" t="inlineStr">
        <is>
          <t>991003510959702656</t>
        </is>
      </c>
      <c r="AX40" t="inlineStr">
        <is>
          <t>991003510959702656</t>
        </is>
      </c>
      <c r="AY40" t="inlineStr">
        <is>
          <t>2270590080002656</t>
        </is>
      </c>
      <c r="AZ40" t="inlineStr">
        <is>
          <t>BOOK</t>
        </is>
      </c>
      <c r="BC40" t="inlineStr">
        <is>
          <t>32285002871886</t>
        </is>
      </c>
      <c r="BD40" t="inlineStr">
        <is>
          <t>893512021</t>
        </is>
      </c>
    </row>
    <row r="41">
      <c r="A41" t="inlineStr">
        <is>
          <t>No</t>
        </is>
      </c>
      <c r="B41" t="inlineStr">
        <is>
          <t>PT1258 .B4</t>
        </is>
      </c>
      <c r="C41" t="inlineStr">
        <is>
          <t>0                      PT 1258000B  4</t>
        </is>
      </c>
      <c r="D41" t="inlineStr">
        <is>
          <t>Postwar German theatre; an anthology of plays, edited and translated by Michael Benedikt and George E. Wellwarth.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Benedikt, Michael, 1935-2007, compiler.</t>
        </is>
      </c>
      <c r="L41" t="inlineStr">
        <is>
          <t>New York, Dutton, 1967.</t>
        </is>
      </c>
      <c r="M41" t="inlineStr">
        <is>
          <t>1967</t>
        </is>
      </c>
      <c r="N41" t="inlineStr">
        <is>
          <t>[1st ed.]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PT </t>
        </is>
      </c>
      <c r="S41" t="n">
        <v>3</v>
      </c>
      <c r="T41" t="n">
        <v>3</v>
      </c>
      <c r="U41" t="inlineStr">
        <is>
          <t>1998-02-19</t>
        </is>
      </c>
      <c r="V41" t="inlineStr">
        <is>
          <t>1998-02-19</t>
        </is>
      </c>
      <c r="W41" t="inlineStr">
        <is>
          <t>1997-07-11</t>
        </is>
      </c>
      <c r="X41" t="inlineStr">
        <is>
          <t>1997-07-11</t>
        </is>
      </c>
      <c r="Y41" t="n">
        <v>808</v>
      </c>
      <c r="Z41" t="n">
        <v>744</v>
      </c>
      <c r="AA41" t="n">
        <v>859</v>
      </c>
      <c r="AB41" t="n">
        <v>7</v>
      </c>
      <c r="AC41" t="n">
        <v>8</v>
      </c>
      <c r="AD41" t="n">
        <v>32</v>
      </c>
      <c r="AE41" t="n">
        <v>37</v>
      </c>
      <c r="AF41" t="n">
        <v>14</v>
      </c>
      <c r="AG41" t="n">
        <v>17</v>
      </c>
      <c r="AH41" t="n">
        <v>5</v>
      </c>
      <c r="AI41" t="n">
        <v>6</v>
      </c>
      <c r="AJ41" t="n">
        <v>15</v>
      </c>
      <c r="AK41" t="n">
        <v>16</v>
      </c>
      <c r="AL41" t="n">
        <v>6</v>
      </c>
      <c r="AM41" t="n">
        <v>7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HYPERLINK("http://catalog.hathitrust.org/Record/001030196","HathiTrust Record")</f>
        <v/>
      </c>
      <c r="AS41">
        <f>HYPERLINK("https://creighton-primo.hosted.exlibrisgroup.com/primo-explore/search?tab=default_tab&amp;search_scope=EVERYTHING&amp;vid=01CRU&amp;lang=en_US&amp;offset=0&amp;query=any,contains,991002695959702656","Catalog Record")</f>
        <v/>
      </c>
      <c r="AT41">
        <f>HYPERLINK("http://www.worldcat.org/oclc/403595","WorldCat Record")</f>
        <v/>
      </c>
      <c r="AU41" t="inlineStr">
        <is>
          <t>14669766:eng</t>
        </is>
      </c>
      <c r="AV41" t="inlineStr">
        <is>
          <t>403595</t>
        </is>
      </c>
      <c r="AW41" t="inlineStr">
        <is>
          <t>991002695959702656</t>
        </is>
      </c>
      <c r="AX41" t="inlineStr">
        <is>
          <t>991002695959702656</t>
        </is>
      </c>
      <c r="AY41" t="inlineStr">
        <is>
          <t>2259892090002656</t>
        </is>
      </c>
      <c r="AZ41" t="inlineStr">
        <is>
          <t>BOOK</t>
        </is>
      </c>
      <c r="BC41" t="inlineStr">
        <is>
          <t>32285002872751</t>
        </is>
      </c>
      <c r="BD41" t="inlineStr">
        <is>
          <t>893603888</t>
        </is>
      </c>
    </row>
    <row r="42">
      <c r="A42" t="inlineStr">
        <is>
          <t>No</t>
        </is>
      </c>
      <c r="B42" t="inlineStr">
        <is>
          <t>PT1258 .N5 1990</t>
        </is>
      </c>
      <c r="C42" t="inlineStr">
        <is>
          <t>0                      PT 1258000N  5           1990</t>
        </is>
      </c>
      <c r="D42" t="inlineStr">
        <is>
          <t>Nineteenth century German plays / edited by Egon Schwarz in collaboration with Hannelore M. Spence.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New York : Continuum, 1990.</t>
        </is>
      </c>
      <c r="M42" t="inlineStr">
        <is>
          <t>1990</t>
        </is>
      </c>
      <c r="O42" t="inlineStr">
        <is>
          <t>eng</t>
        </is>
      </c>
      <c r="P42" t="inlineStr">
        <is>
          <t>nyu</t>
        </is>
      </c>
      <c r="Q42" t="inlineStr">
        <is>
          <t>The German library ; v. 31</t>
        </is>
      </c>
      <c r="R42" t="inlineStr">
        <is>
          <t xml:space="preserve">PT </t>
        </is>
      </c>
      <c r="S42" t="n">
        <v>1</v>
      </c>
      <c r="T42" t="n">
        <v>1</v>
      </c>
      <c r="U42" t="inlineStr">
        <is>
          <t>2007-04-18</t>
        </is>
      </c>
      <c r="V42" t="inlineStr">
        <is>
          <t>2007-04-18</t>
        </is>
      </c>
      <c r="W42" t="inlineStr">
        <is>
          <t>2007-04-18</t>
        </is>
      </c>
      <c r="X42" t="inlineStr">
        <is>
          <t>2007-04-18</t>
        </is>
      </c>
      <c r="Y42" t="n">
        <v>349</v>
      </c>
      <c r="Z42" t="n">
        <v>303</v>
      </c>
      <c r="AA42" t="n">
        <v>309</v>
      </c>
      <c r="AB42" t="n">
        <v>2</v>
      </c>
      <c r="AC42" t="n">
        <v>2</v>
      </c>
      <c r="AD42" t="n">
        <v>20</v>
      </c>
      <c r="AE42" t="n">
        <v>20</v>
      </c>
      <c r="AF42" t="n">
        <v>6</v>
      </c>
      <c r="AG42" t="n">
        <v>6</v>
      </c>
      <c r="AH42" t="n">
        <v>6</v>
      </c>
      <c r="AI42" t="n">
        <v>6</v>
      </c>
      <c r="AJ42" t="n">
        <v>15</v>
      </c>
      <c r="AK42" t="n">
        <v>15</v>
      </c>
      <c r="AL42" t="n">
        <v>1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HYPERLINK("http://catalog.hathitrust.org/Record/009492333","HathiTrust Record")</f>
        <v/>
      </c>
      <c r="AS42">
        <f>HYPERLINK("https://creighton-primo.hosted.exlibrisgroup.com/primo-explore/search?tab=default_tab&amp;search_scope=EVERYTHING&amp;vid=01CRU&amp;lang=en_US&amp;offset=0&amp;query=any,contains,991005069139702656","Catalog Record")</f>
        <v/>
      </c>
      <c r="AT42">
        <f>HYPERLINK("http://www.worldcat.org/oclc/20796799","WorldCat Record")</f>
        <v/>
      </c>
      <c r="AU42" t="inlineStr">
        <is>
          <t>22784197:eng</t>
        </is>
      </c>
      <c r="AV42" t="inlineStr">
        <is>
          <t>20796799</t>
        </is>
      </c>
      <c r="AW42" t="inlineStr">
        <is>
          <t>991005069139702656</t>
        </is>
      </c>
      <c r="AX42" t="inlineStr">
        <is>
          <t>991005069139702656</t>
        </is>
      </c>
      <c r="AY42" t="inlineStr">
        <is>
          <t>2260006330002656</t>
        </is>
      </c>
      <c r="AZ42" t="inlineStr">
        <is>
          <t>BOOK</t>
        </is>
      </c>
      <c r="BB42" t="inlineStr">
        <is>
          <t>9780826403315</t>
        </is>
      </c>
      <c r="BC42" t="inlineStr">
        <is>
          <t>32285005288385</t>
        </is>
      </c>
      <c r="BD42" t="inlineStr">
        <is>
          <t>893263584</t>
        </is>
      </c>
    </row>
    <row r="43">
      <c r="A43" t="inlineStr">
        <is>
          <t>No</t>
        </is>
      </c>
      <c r="B43" t="inlineStr">
        <is>
          <t>PT1268 .S6</t>
        </is>
      </c>
      <c r="C43" t="inlineStr">
        <is>
          <t>0                      PT 1268000S  6</t>
        </is>
      </c>
      <c r="D43" t="inlineStr">
        <is>
          <t>Anthology of German expressionist drama; a prelude to the absurd.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Sokel, Walter Herbert, 1917-2014 editor.</t>
        </is>
      </c>
      <c r="L43" t="inlineStr">
        <is>
          <t>Garden City, N.Y., Doubleday, 1963.</t>
        </is>
      </c>
      <c r="M43" t="inlineStr">
        <is>
          <t>1963</t>
        </is>
      </c>
      <c r="N43" t="inlineStr">
        <is>
          <t>[1st ed.]</t>
        </is>
      </c>
      <c r="O43" t="inlineStr">
        <is>
          <t>eng</t>
        </is>
      </c>
      <c r="P43" t="inlineStr">
        <is>
          <t>nyu</t>
        </is>
      </c>
      <c r="Q43" t="inlineStr">
        <is>
          <t>Anchor Books</t>
        </is>
      </c>
      <c r="R43" t="inlineStr">
        <is>
          <t xml:space="preserve">PT </t>
        </is>
      </c>
      <c r="S43" t="n">
        <v>6</v>
      </c>
      <c r="T43" t="n">
        <v>6</v>
      </c>
      <c r="U43" t="inlineStr">
        <is>
          <t>2002-11-26</t>
        </is>
      </c>
      <c r="V43" t="inlineStr">
        <is>
          <t>2002-11-26</t>
        </is>
      </c>
      <c r="W43" t="inlineStr">
        <is>
          <t>1997-07-11</t>
        </is>
      </c>
      <c r="X43" t="inlineStr">
        <is>
          <t>1997-07-11</t>
        </is>
      </c>
      <c r="Y43" t="n">
        <v>715</v>
      </c>
      <c r="Z43" t="n">
        <v>637</v>
      </c>
      <c r="AA43" t="n">
        <v>772</v>
      </c>
      <c r="AB43" t="n">
        <v>7</v>
      </c>
      <c r="AC43" t="n">
        <v>8</v>
      </c>
      <c r="AD43" t="n">
        <v>29</v>
      </c>
      <c r="AE43" t="n">
        <v>40</v>
      </c>
      <c r="AF43" t="n">
        <v>12</v>
      </c>
      <c r="AG43" t="n">
        <v>18</v>
      </c>
      <c r="AH43" t="n">
        <v>4</v>
      </c>
      <c r="AI43" t="n">
        <v>8</v>
      </c>
      <c r="AJ43" t="n">
        <v>13</v>
      </c>
      <c r="AK43" t="n">
        <v>17</v>
      </c>
      <c r="AL43" t="n">
        <v>6</v>
      </c>
      <c r="AM43" t="n">
        <v>7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HYPERLINK("http://catalog.hathitrust.org/Record/002369213","HathiTrust Record")</f>
        <v/>
      </c>
      <c r="AS43">
        <f>HYPERLINK("https://creighton-primo.hosted.exlibrisgroup.com/primo-explore/search?tab=default_tab&amp;search_scope=EVERYTHING&amp;vid=01CRU&amp;lang=en_US&amp;offset=0&amp;query=any,contains,991003016639702656","Catalog Record")</f>
        <v/>
      </c>
      <c r="AT43">
        <f>HYPERLINK("http://www.worldcat.org/oclc/581318","WorldCat Record")</f>
        <v/>
      </c>
      <c r="AU43" t="inlineStr">
        <is>
          <t>836684571:eng</t>
        </is>
      </c>
      <c r="AV43" t="inlineStr">
        <is>
          <t>581318</t>
        </is>
      </c>
      <c r="AW43" t="inlineStr">
        <is>
          <t>991003016639702656</t>
        </is>
      </c>
      <c r="AX43" t="inlineStr">
        <is>
          <t>991003016639702656</t>
        </is>
      </c>
      <c r="AY43" t="inlineStr">
        <is>
          <t>2271533800002656</t>
        </is>
      </c>
      <c r="AZ43" t="inlineStr">
        <is>
          <t>BOOK</t>
        </is>
      </c>
      <c r="BC43" t="inlineStr">
        <is>
          <t>32285002872785</t>
        </is>
      </c>
      <c r="BD43" t="inlineStr">
        <is>
          <t>893592094</t>
        </is>
      </c>
    </row>
    <row r="44">
      <c r="A44" t="inlineStr">
        <is>
          <t>No</t>
        </is>
      </c>
      <c r="B44" t="inlineStr">
        <is>
          <t>PT1327 .C66 1996</t>
        </is>
      </c>
      <c r="C44" t="inlineStr">
        <is>
          <t>0                      PT 1327000C  66          1996</t>
        </is>
      </c>
      <c r="D44" t="inlineStr">
        <is>
          <t>Contemporary German fiction / edited by A. Leslie Willson.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New York : Continuum, 1996.</t>
        </is>
      </c>
      <c r="M44" t="inlineStr">
        <is>
          <t>1996</t>
        </is>
      </c>
      <c r="O44" t="inlineStr">
        <is>
          <t>eng</t>
        </is>
      </c>
      <c r="P44" t="inlineStr">
        <is>
          <t>nyu</t>
        </is>
      </c>
      <c r="Q44" t="inlineStr">
        <is>
          <t>The German library ; v. 99</t>
        </is>
      </c>
      <c r="R44" t="inlineStr">
        <is>
          <t xml:space="preserve">PT </t>
        </is>
      </c>
      <c r="S44" t="n">
        <v>1</v>
      </c>
      <c r="T44" t="n">
        <v>1</v>
      </c>
      <c r="U44" t="inlineStr">
        <is>
          <t>1999-04-20</t>
        </is>
      </c>
      <c r="V44" t="inlineStr">
        <is>
          <t>1999-04-20</t>
        </is>
      </c>
      <c r="W44" t="inlineStr">
        <is>
          <t>1996-09-27</t>
        </is>
      </c>
      <c r="X44" t="inlineStr">
        <is>
          <t>1996-09-27</t>
        </is>
      </c>
      <c r="Y44" t="n">
        <v>491</v>
      </c>
      <c r="Z44" t="n">
        <v>431</v>
      </c>
      <c r="AA44" t="n">
        <v>435</v>
      </c>
      <c r="AB44" t="n">
        <v>4</v>
      </c>
      <c r="AC44" t="n">
        <v>4</v>
      </c>
      <c r="AD44" t="n">
        <v>23</v>
      </c>
      <c r="AE44" t="n">
        <v>23</v>
      </c>
      <c r="AF44" t="n">
        <v>7</v>
      </c>
      <c r="AG44" t="n">
        <v>7</v>
      </c>
      <c r="AH44" t="n">
        <v>5</v>
      </c>
      <c r="AI44" t="n">
        <v>5</v>
      </c>
      <c r="AJ44" t="n">
        <v>14</v>
      </c>
      <c r="AK44" t="n">
        <v>14</v>
      </c>
      <c r="AL44" t="n">
        <v>3</v>
      </c>
      <c r="AM44" t="n">
        <v>3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HYPERLINK("https://creighton-primo.hosted.exlibrisgroup.com/primo-explore/search?tab=default_tab&amp;search_scope=EVERYTHING&amp;vid=01CRU&amp;lang=en_US&amp;offset=0&amp;query=any,contains,991002603599702656","Catalog Record")</f>
        <v/>
      </c>
      <c r="AT44">
        <f>HYPERLINK("http://www.worldcat.org/oclc/34113682","WorldCat Record")</f>
        <v/>
      </c>
      <c r="AU44" t="inlineStr">
        <is>
          <t>908634397:eng</t>
        </is>
      </c>
      <c r="AV44" t="inlineStr">
        <is>
          <t>34113682</t>
        </is>
      </c>
      <c r="AW44" t="inlineStr">
        <is>
          <t>991002603599702656</t>
        </is>
      </c>
      <c r="AX44" t="inlineStr">
        <is>
          <t>991002603599702656</t>
        </is>
      </c>
      <c r="AY44" t="inlineStr">
        <is>
          <t>2272482580002656</t>
        </is>
      </c>
      <c r="AZ44" t="inlineStr">
        <is>
          <t>BOOK</t>
        </is>
      </c>
      <c r="BB44" t="inlineStr">
        <is>
          <t>9780826407405</t>
        </is>
      </c>
      <c r="BC44" t="inlineStr">
        <is>
          <t>32285002320850</t>
        </is>
      </c>
      <c r="BD44" t="inlineStr">
        <is>
          <t>893880153</t>
        </is>
      </c>
    </row>
    <row r="45">
      <c r="A45" t="inlineStr">
        <is>
          <t>No</t>
        </is>
      </c>
      <c r="B45" t="inlineStr">
        <is>
          <t>PT1327 .G385 1989</t>
        </is>
      </c>
      <c r="C45" t="inlineStr">
        <is>
          <t>0                      PT 1327000G  385         1989</t>
        </is>
      </c>
      <c r="D45" t="inlineStr">
        <is>
          <t>German novellas of realism / edited by Jeffrey L. Sammons.</t>
        </is>
      </c>
      <c r="E45" t="inlineStr">
        <is>
          <t>V. 2</t>
        </is>
      </c>
      <c r="F45" t="inlineStr">
        <is>
          <t>Yes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New York : Continuum, 1989.</t>
        </is>
      </c>
      <c r="M45" t="inlineStr">
        <is>
          <t>1989</t>
        </is>
      </c>
      <c r="O45" t="inlineStr">
        <is>
          <t>eng</t>
        </is>
      </c>
      <c r="P45" t="inlineStr">
        <is>
          <t>nyu</t>
        </is>
      </c>
      <c r="Q45" t="inlineStr">
        <is>
          <t>The German library ; v. 37-38</t>
        </is>
      </c>
      <c r="R45" t="inlineStr">
        <is>
          <t xml:space="preserve">PT </t>
        </is>
      </c>
      <c r="S45" t="n">
        <v>1</v>
      </c>
      <c r="T45" t="n">
        <v>2</v>
      </c>
      <c r="U45" t="inlineStr">
        <is>
          <t>2007-04-30</t>
        </is>
      </c>
      <c r="V45" t="inlineStr">
        <is>
          <t>2007-04-30</t>
        </is>
      </c>
      <c r="W45" t="inlineStr">
        <is>
          <t>2007-04-30</t>
        </is>
      </c>
      <c r="X45" t="inlineStr">
        <is>
          <t>2007-04-30</t>
        </is>
      </c>
      <c r="Y45" t="n">
        <v>368</v>
      </c>
      <c r="Z45" t="n">
        <v>323</v>
      </c>
      <c r="AA45" t="n">
        <v>332</v>
      </c>
      <c r="AB45" t="n">
        <v>2</v>
      </c>
      <c r="AC45" t="n">
        <v>2</v>
      </c>
      <c r="AD45" t="n">
        <v>22</v>
      </c>
      <c r="AE45" t="n">
        <v>22</v>
      </c>
      <c r="AF45" t="n">
        <v>9</v>
      </c>
      <c r="AG45" t="n">
        <v>9</v>
      </c>
      <c r="AH45" t="n">
        <v>6</v>
      </c>
      <c r="AI45" t="n">
        <v>6</v>
      </c>
      <c r="AJ45" t="n">
        <v>14</v>
      </c>
      <c r="AK45" t="n">
        <v>14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HYPERLINK("http://catalog.hathitrust.org/Record/001842706","HathiTrust Record")</f>
        <v/>
      </c>
      <c r="AS45">
        <f>HYPERLINK("https://creighton-primo.hosted.exlibrisgroup.com/primo-explore/search?tab=default_tab&amp;search_scope=EVERYTHING&amp;vid=01CRU&amp;lang=en_US&amp;offset=0&amp;query=any,contains,991005069119702656","Catalog Record")</f>
        <v/>
      </c>
      <c r="AT45">
        <f>HYPERLINK("http://www.worldcat.org/oclc/16985844","WorldCat Record")</f>
        <v/>
      </c>
      <c r="AU45" t="inlineStr">
        <is>
          <t>3372344335:eng</t>
        </is>
      </c>
      <c r="AV45" t="inlineStr">
        <is>
          <t>16985844</t>
        </is>
      </c>
      <c r="AW45" t="inlineStr">
        <is>
          <t>991005069119702656</t>
        </is>
      </c>
      <c r="AX45" t="inlineStr">
        <is>
          <t>991005069119702656</t>
        </is>
      </c>
      <c r="AY45" t="inlineStr">
        <is>
          <t>2271990040002656</t>
        </is>
      </c>
      <c r="AZ45" t="inlineStr">
        <is>
          <t>BOOK</t>
        </is>
      </c>
      <c r="BB45" t="inlineStr">
        <is>
          <t>9780826403162</t>
        </is>
      </c>
      <c r="BC45" t="inlineStr">
        <is>
          <t>32285005310031</t>
        </is>
      </c>
      <c r="BD45" t="inlineStr">
        <is>
          <t>893895798</t>
        </is>
      </c>
    </row>
    <row r="46">
      <c r="A46" t="inlineStr">
        <is>
          <t>No</t>
        </is>
      </c>
      <c r="B46" t="inlineStr">
        <is>
          <t>PT1327 .G385 1989</t>
        </is>
      </c>
      <c r="C46" t="inlineStr">
        <is>
          <t>0                      PT 1327000G  385         1989</t>
        </is>
      </c>
      <c r="D46" t="inlineStr">
        <is>
          <t>German novellas of realism / edited by Jeffrey L. Sammons.</t>
        </is>
      </c>
      <c r="E46" t="inlineStr">
        <is>
          <t>V. 1</t>
        </is>
      </c>
      <c r="F46" t="inlineStr">
        <is>
          <t>Yes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New York : Continuum, 1989.</t>
        </is>
      </c>
      <c r="M46" t="inlineStr">
        <is>
          <t>1989</t>
        </is>
      </c>
      <c r="O46" t="inlineStr">
        <is>
          <t>eng</t>
        </is>
      </c>
      <c r="P46" t="inlineStr">
        <is>
          <t>nyu</t>
        </is>
      </c>
      <c r="Q46" t="inlineStr">
        <is>
          <t>The German library ; v. 37-38</t>
        </is>
      </c>
      <c r="R46" t="inlineStr">
        <is>
          <t xml:space="preserve">PT </t>
        </is>
      </c>
      <c r="S46" t="n">
        <v>1</v>
      </c>
      <c r="T46" t="n">
        <v>2</v>
      </c>
      <c r="U46" t="inlineStr">
        <is>
          <t>2007-04-16</t>
        </is>
      </c>
      <c r="V46" t="inlineStr">
        <is>
          <t>2007-04-30</t>
        </is>
      </c>
      <c r="W46" t="inlineStr">
        <is>
          <t>2007-04-16</t>
        </is>
      </c>
      <c r="X46" t="inlineStr">
        <is>
          <t>2007-04-30</t>
        </is>
      </c>
      <c r="Y46" t="n">
        <v>368</v>
      </c>
      <c r="Z46" t="n">
        <v>323</v>
      </c>
      <c r="AA46" t="n">
        <v>332</v>
      </c>
      <c r="AB46" t="n">
        <v>2</v>
      </c>
      <c r="AC46" t="n">
        <v>2</v>
      </c>
      <c r="AD46" t="n">
        <v>22</v>
      </c>
      <c r="AE46" t="n">
        <v>22</v>
      </c>
      <c r="AF46" t="n">
        <v>9</v>
      </c>
      <c r="AG46" t="n">
        <v>9</v>
      </c>
      <c r="AH46" t="n">
        <v>6</v>
      </c>
      <c r="AI46" t="n">
        <v>6</v>
      </c>
      <c r="AJ46" t="n">
        <v>14</v>
      </c>
      <c r="AK46" t="n">
        <v>14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HYPERLINK("http://catalog.hathitrust.org/Record/001842706","HathiTrust Record")</f>
        <v/>
      </c>
      <c r="AS46">
        <f>HYPERLINK("https://creighton-primo.hosted.exlibrisgroup.com/primo-explore/search?tab=default_tab&amp;search_scope=EVERYTHING&amp;vid=01CRU&amp;lang=en_US&amp;offset=0&amp;query=any,contains,991005069119702656","Catalog Record")</f>
        <v/>
      </c>
      <c r="AT46">
        <f>HYPERLINK("http://www.worldcat.org/oclc/16985844","WorldCat Record")</f>
        <v/>
      </c>
      <c r="AU46" t="inlineStr">
        <is>
          <t>3372344335:eng</t>
        </is>
      </c>
      <c r="AV46" t="inlineStr">
        <is>
          <t>16985844</t>
        </is>
      </c>
      <c r="AW46" t="inlineStr">
        <is>
          <t>991005069119702656</t>
        </is>
      </c>
      <c r="AX46" t="inlineStr">
        <is>
          <t>991005069119702656</t>
        </is>
      </c>
      <c r="AY46" t="inlineStr">
        <is>
          <t>2271990040002656</t>
        </is>
      </c>
      <c r="AZ46" t="inlineStr">
        <is>
          <t>BOOK</t>
        </is>
      </c>
      <c r="BB46" t="inlineStr">
        <is>
          <t>9780826403162</t>
        </is>
      </c>
      <c r="BC46" t="inlineStr">
        <is>
          <t>32285005287460</t>
        </is>
      </c>
      <c r="BD46" t="inlineStr">
        <is>
          <t>893895799</t>
        </is>
      </c>
    </row>
    <row r="47">
      <c r="A47" t="inlineStr">
        <is>
          <t>No</t>
        </is>
      </c>
      <c r="B47" t="inlineStr">
        <is>
          <t>PT1338 .A58 1996</t>
        </is>
      </c>
      <c r="C47" t="inlineStr">
        <is>
          <t>0                      PT 1338000A  58          1996</t>
        </is>
      </c>
      <c r="D47" t="inlineStr">
        <is>
          <t>An anthology of German novellas / edited by Siegfried Weing.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Columbia, SC, USA : Camden House, c1996.</t>
        </is>
      </c>
      <c r="M47" t="inlineStr">
        <is>
          <t>1996</t>
        </is>
      </c>
      <c r="O47" t="inlineStr">
        <is>
          <t>ger</t>
        </is>
      </c>
      <c r="P47" t="inlineStr">
        <is>
          <t>scu</t>
        </is>
      </c>
      <c r="R47" t="inlineStr">
        <is>
          <t xml:space="preserve">PT </t>
        </is>
      </c>
      <c r="S47" t="n">
        <v>3</v>
      </c>
      <c r="T47" t="n">
        <v>3</v>
      </c>
      <c r="U47" t="inlineStr">
        <is>
          <t>2004-03-18</t>
        </is>
      </c>
      <c r="V47" t="inlineStr">
        <is>
          <t>2004-03-18</t>
        </is>
      </c>
      <c r="W47" t="inlineStr">
        <is>
          <t>2003-05-13</t>
        </is>
      </c>
      <c r="X47" t="inlineStr">
        <is>
          <t>2003-05-13</t>
        </is>
      </c>
      <c r="Y47" t="n">
        <v>255</v>
      </c>
      <c r="Z47" t="n">
        <v>215</v>
      </c>
      <c r="AA47" t="n">
        <v>420</v>
      </c>
      <c r="AB47" t="n">
        <v>3</v>
      </c>
      <c r="AC47" t="n">
        <v>3</v>
      </c>
      <c r="AD47" t="n">
        <v>12</v>
      </c>
      <c r="AE47" t="n">
        <v>22</v>
      </c>
      <c r="AF47" t="n">
        <v>4</v>
      </c>
      <c r="AG47" t="n">
        <v>10</v>
      </c>
      <c r="AH47" t="n">
        <v>2</v>
      </c>
      <c r="AI47" t="n">
        <v>5</v>
      </c>
      <c r="AJ47" t="n">
        <v>6</v>
      </c>
      <c r="AK47" t="n">
        <v>12</v>
      </c>
      <c r="AL47" t="n">
        <v>2</v>
      </c>
      <c r="AM47" t="n">
        <v>2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HYPERLINK("https://creighton-primo.hosted.exlibrisgroup.com/primo-explore/search?tab=default_tab&amp;search_scope=EVERYTHING&amp;vid=01CRU&amp;lang=en_US&amp;offset=0&amp;query=any,contains,991004011329702656","Catalog Record")</f>
        <v/>
      </c>
      <c r="AT47">
        <f>HYPERLINK("http://www.worldcat.org/oclc/34583861","WorldCat Record")</f>
        <v/>
      </c>
      <c r="AU47" t="inlineStr">
        <is>
          <t>766791801:ger</t>
        </is>
      </c>
      <c r="AV47" t="inlineStr">
        <is>
          <t>34583861</t>
        </is>
      </c>
      <c r="AW47" t="inlineStr">
        <is>
          <t>991004011329702656</t>
        </is>
      </c>
      <c r="AX47" t="inlineStr">
        <is>
          <t>991004011329702656</t>
        </is>
      </c>
      <c r="AY47" t="inlineStr">
        <is>
          <t>2265470340002656</t>
        </is>
      </c>
      <c r="AZ47" t="inlineStr">
        <is>
          <t>BOOK</t>
        </is>
      </c>
      <c r="BB47" t="inlineStr">
        <is>
          <t>9781571130976</t>
        </is>
      </c>
      <c r="BC47" t="inlineStr">
        <is>
          <t>32285004745815</t>
        </is>
      </c>
      <c r="BD47" t="inlineStr">
        <is>
          <t>893810313</t>
        </is>
      </c>
    </row>
    <row r="48">
      <c r="A48" t="inlineStr">
        <is>
          <t>No</t>
        </is>
      </c>
      <c r="B48" t="inlineStr">
        <is>
          <t>PT1338 .E74 1995</t>
        </is>
      </c>
      <c r="C48" t="inlineStr">
        <is>
          <t>0                      PT 1338000E  74          1995</t>
        </is>
      </c>
      <c r="D48" t="inlineStr">
        <is>
          <t>Erfundene Wahrheit : deutsche Geschichten 1945-1960 / herausgegeben von Marcel Reich-Ranicki.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München : R. Piper, 1995.</t>
        </is>
      </c>
      <c r="M48" t="inlineStr">
        <is>
          <t>1995</t>
        </is>
      </c>
      <c r="O48" t="inlineStr">
        <is>
          <t>ger</t>
        </is>
      </c>
      <c r="P48" t="inlineStr">
        <is>
          <t xml:space="preserve">gw </t>
        </is>
      </c>
      <c r="Q48" t="inlineStr">
        <is>
          <t>Serie Piper ; Bd. 1614</t>
        </is>
      </c>
      <c r="R48" t="inlineStr">
        <is>
          <t xml:space="preserve">PT </t>
        </is>
      </c>
      <c r="S48" t="n">
        <v>0</v>
      </c>
      <c r="T48" t="n">
        <v>0</v>
      </c>
      <c r="U48" t="inlineStr">
        <is>
          <t>2003-10-08</t>
        </is>
      </c>
      <c r="V48" t="inlineStr">
        <is>
          <t>2003-10-08</t>
        </is>
      </c>
      <c r="W48" t="inlineStr">
        <is>
          <t>2000-03-07</t>
        </is>
      </c>
      <c r="X48" t="inlineStr">
        <is>
          <t>2000-03-07</t>
        </is>
      </c>
      <c r="Y48" t="n">
        <v>7</v>
      </c>
      <c r="Z48" t="n">
        <v>2</v>
      </c>
      <c r="AA48" t="n">
        <v>153</v>
      </c>
      <c r="AB48" t="n">
        <v>1</v>
      </c>
      <c r="AC48" t="n">
        <v>2</v>
      </c>
      <c r="AD48" t="n">
        <v>0</v>
      </c>
      <c r="AE48" t="n">
        <v>6</v>
      </c>
      <c r="AF48" t="n">
        <v>0</v>
      </c>
      <c r="AG48" t="n">
        <v>4</v>
      </c>
      <c r="AH48" t="n">
        <v>0</v>
      </c>
      <c r="AI48" t="n">
        <v>1</v>
      </c>
      <c r="AJ48" t="n">
        <v>0</v>
      </c>
      <c r="AK48" t="n">
        <v>2</v>
      </c>
      <c r="AL48" t="n">
        <v>0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HYPERLINK("https://creighton-primo.hosted.exlibrisgroup.com/primo-explore/search?tab=default_tab&amp;search_scope=EVERYTHING&amp;vid=01CRU&amp;lang=en_US&amp;offset=0&amp;query=any,contains,991003030349702656","Catalog Record")</f>
        <v/>
      </c>
      <c r="AT48">
        <f>HYPERLINK("http://www.worldcat.org/oclc/41493896","WorldCat Record")</f>
        <v/>
      </c>
      <c r="AU48" t="inlineStr">
        <is>
          <t>896911523:ger</t>
        </is>
      </c>
      <c r="AV48" t="inlineStr">
        <is>
          <t>41493896</t>
        </is>
      </c>
      <c r="AW48" t="inlineStr">
        <is>
          <t>991003030349702656</t>
        </is>
      </c>
      <c r="AX48" t="inlineStr">
        <is>
          <t>991003030349702656</t>
        </is>
      </c>
      <c r="AY48" t="inlineStr">
        <is>
          <t>2259864910002656</t>
        </is>
      </c>
      <c r="AZ48" t="inlineStr">
        <is>
          <t>BOOK</t>
        </is>
      </c>
      <c r="BB48" t="inlineStr">
        <is>
          <t>9783492116145</t>
        </is>
      </c>
      <c r="BC48" t="inlineStr">
        <is>
          <t>32285003649646</t>
        </is>
      </c>
      <c r="BD48" t="inlineStr">
        <is>
          <t>893805356</t>
        </is>
      </c>
    </row>
    <row r="49">
      <c r="A49" t="inlineStr">
        <is>
          <t>No</t>
        </is>
      </c>
      <c r="B49" t="inlineStr">
        <is>
          <t>PT134.S75 P65 1998</t>
        </is>
      </c>
      <c r="C49" t="inlineStr">
        <is>
          <t>0                      PT 0134000S  75                 P  65          1998</t>
        </is>
      </c>
      <c r="D49" t="inlineStr">
        <is>
          <t>Politics in German literature / edited by Beth Bjorklund and Mark E. Cory.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Columbia, SC : Camden House, c1998.</t>
        </is>
      </c>
      <c r="M49" t="inlineStr">
        <is>
          <t>1998</t>
        </is>
      </c>
      <c r="O49" t="inlineStr">
        <is>
          <t>eng</t>
        </is>
      </c>
      <c r="P49" t="inlineStr">
        <is>
          <t>scu</t>
        </is>
      </c>
      <c r="Q49" t="inlineStr">
        <is>
          <t>Studies in German literature, linguistics, and culture</t>
        </is>
      </c>
      <c r="R49" t="inlineStr">
        <is>
          <t xml:space="preserve">PT </t>
        </is>
      </c>
      <c r="S49" t="n">
        <v>2</v>
      </c>
      <c r="T49" t="n">
        <v>2</v>
      </c>
      <c r="U49" t="inlineStr">
        <is>
          <t>2006-11-01</t>
        </is>
      </c>
      <c r="V49" t="inlineStr">
        <is>
          <t>2006-11-01</t>
        </is>
      </c>
      <c r="W49" t="inlineStr">
        <is>
          <t>2004-06-14</t>
        </is>
      </c>
      <c r="X49" t="inlineStr">
        <is>
          <t>2004-06-14</t>
        </is>
      </c>
      <c r="Y49" t="n">
        <v>211</v>
      </c>
      <c r="Z49" t="n">
        <v>166</v>
      </c>
      <c r="AA49" t="n">
        <v>168</v>
      </c>
      <c r="AB49" t="n">
        <v>3</v>
      </c>
      <c r="AC49" t="n">
        <v>3</v>
      </c>
      <c r="AD49" t="n">
        <v>11</v>
      </c>
      <c r="AE49" t="n">
        <v>11</v>
      </c>
      <c r="AF49" t="n">
        <v>2</v>
      </c>
      <c r="AG49" t="n">
        <v>2</v>
      </c>
      <c r="AH49" t="n">
        <v>3</v>
      </c>
      <c r="AI49" t="n">
        <v>3</v>
      </c>
      <c r="AJ49" t="n">
        <v>8</v>
      </c>
      <c r="AK49" t="n">
        <v>8</v>
      </c>
      <c r="AL49" t="n">
        <v>2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No</t>
        </is>
      </c>
      <c r="AS49">
        <f>HYPERLINK("https://creighton-primo.hosted.exlibrisgroup.com/primo-explore/search?tab=default_tab&amp;search_scope=EVERYTHING&amp;vid=01CRU&amp;lang=en_US&amp;offset=0&amp;query=any,contains,991004277989702656","Catalog Record")</f>
        <v/>
      </c>
      <c r="AT49">
        <f>HYPERLINK("http://www.worldcat.org/oclc/37533911","WorldCat Record")</f>
        <v/>
      </c>
      <c r="AU49" t="inlineStr">
        <is>
          <t>350989457:eng</t>
        </is>
      </c>
      <c r="AV49" t="inlineStr">
        <is>
          <t>37533911</t>
        </is>
      </c>
      <c r="AW49" t="inlineStr">
        <is>
          <t>991004277989702656</t>
        </is>
      </c>
      <c r="AX49" t="inlineStr">
        <is>
          <t>991004277989702656</t>
        </is>
      </c>
      <c r="AY49" t="inlineStr">
        <is>
          <t>2261138850002656</t>
        </is>
      </c>
      <c r="AZ49" t="inlineStr">
        <is>
          <t>BOOK</t>
        </is>
      </c>
      <c r="BB49" t="inlineStr">
        <is>
          <t>9781571130822</t>
        </is>
      </c>
      <c r="BC49" t="inlineStr">
        <is>
          <t>32285004909817</t>
        </is>
      </c>
      <c r="BD49" t="inlineStr">
        <is>
          <t>893788509</t>
        </is>
      </c>
    </row>
    <row r="50">
      <c r="A50" t="inlineStr">
        <is>
          <t>No</t>
        </is>
      </c>
      <c r="B50" t="inlineStr">
        <is>
          <t>PT135 .C3</t>
        </is>
      </c>
      <c r="C50" t="inlineStr">
        <is>
          <t>0                      PT 0135000C  3</t>
        </is>
      </c>
      <c r="D50" t="inlineStr">
        <is>
          <t>The Susanna theme in German literature : variations of the biblical drama / by Paul F. Casey.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Casey, Paul F., 1942-</t>
        </is>
      </c>
      <c r="L50" t="inlineStr">
        <is>
          <t>Bonn : Bouvier, 1976.</t>
        </is>
      </c>
      <c r="M50" t="inlineStr">
        <is>
          <t>1976</t>
        </is>
      </c>
      <c r="N50" t="inlineStr">
        <is>
          <t>1. Aufl.</t>
        </is>
      </c>
      <c r="O50" t="inlineStr">
        <is>
          <t>eng</t>
        </is>
      </c>
      <c r="P50" t="inlineStr">
        <is>
          <t xml:space="preserve">gw </t>
        </is>
      </c>
      <c r="Q50" t="inlineStr">
        <is>
          <t>Abhandlungen zur Kunst-, Musik- und Literaturwissenschaft, 0567-4999 ; Bd. 214</t>
        </is>
      </c>
      <c r="R50" t="inlineStr">
        <is>
          <t xml:space="preserve">PT </t>
        </is>
      </c>
      <c r="S50" t="n">
        <v>4</v>
      </c>
      <c r="T50" t="n">
        <v>4</v>
      </c>
      <c r="U50" t="inlineStr">
        <is>
          <t>2004-06-29</t>
        </is>
      </c>
      <c r="V50" t="inlineStr">
        <is>
          <t>2004-06-29</t>
        </is>
      </c>
      <c r="W50" t="inlineStr">
        <is>
          <t>1991-01-21</t>
        </is>
      </c>
      <c r="X50" t="inlineStr">
        <is>
          <t>1991-01-21</t>
        </is>
      </c>
      <c r="Y50" t="n">
        <v>169</v>
      </c>
      <c r="Z50" t="n">
        <v>102</v>
      </c>
      <c r="AA50" t="n">
        <v>109</v>
      </c>
      <c r="AB50" t="n">
        <v>2</v>
      </c>
      <c r="AC50" t="n">
        <v>2</v>
      </c>
      <c r="AD50" t="n">
        <v>4</v>
      </c>
      <c r="AE50" t="n">
        <v>4</v>
      </c>
      <c r="AF50" t="n">
        <v>0</v>
      </c>
      <c r="AG50" t="n">
        <v>0</v>
      </c>
      <c r="AH50" t="n">
        <v>2</v>
      </c>
      <c r="AI50" t="n">
        <v>2</v>
      </c>
      <c r="AJ50" t="n">
        <v>1</v>
      </c>
      <c r="AK50" t="n">
        <v>1</v>
      </c>
      <c r="AL50" t="n">
        <v>1</v>
      </c>
      <c r="AM50" t="n">
        <v>1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HYPERLINK("http://catalog.hathitrust.org/Record/000173030","HathiTrust Record")</f>
        <v/>
      </c>
      <c r="AS50">
        <f>HYPERLINK("https://creighton-primo.hosted.exlibrisgroup.com/primo-explore/search?tab=default_tab&amp;search_scope=EVERYTHING&amp;vid=01CRU&amp;lang=en_US&amp;offset=0&amp;query=any,contains,991004243499702656","Catalog Record")</f>
        <v/>
      </c>
      <c r="AT50">
        <f>HYPERLINK("http://www.worldcat.org/oclc/2796071","WorldCat Record")</f>
        <v/>
      </c>
      <c r="AU50" t="inlineStr">
        <is>
          <t>796631665:eng</t>
        </is>
      </c>
      <c r="AV50" t="inlineStr">
        <is>
          <t>2796071</t>
        </is>
      </c>
      <c r="AW50" t="inlineStr">
        <is>
          <t>991004243499702656</t>
        </is>
      </c>
      <c r="AX50" t="inlineStr">
        <is>
          <t>991004243499702656</t>
        </is>
      </c>
      <c r="AY50" t="inlineStr">
        <is>
          <t>2262628840002656</t>
        </is>
      </c>
      <c r="AZ50" t="inlineStr">
        <is>
          <t>BOOK</t>
        </is>
      </c>
      <c r="BB50" t="inlineStr">
        <is>
          <t>9783416012508</t>
        </is>
      </c>
      <c r="BC50" t="inlineStr">
        <is>
          <t>32285000477850</t>
        </is>
      </c>
      <c r="BD50" t="inlineStr">
        <is>
          <t>893259495</t>
        </is>
      </c>
    </row>
    <row r="51">
      <c r="A51" t="inlineStr">
        <is>
          <t>No</t>
        </is>
      </c>
      <c r="B51" t="inlineStr">
        <is>
          <t>PT1579.A1 S5 1906</t>
        </is>
      </c>
      <c r="C51" t="inlineStr">
        <is>
          <t>0                      PT 1579000A  1                  S  5           1906</t>
        </is>
      </c>
      <c r="D51" t="inlineStr">
        <is>
          <t>Das Nibelungenlied / übersetzt von Karl Simrock.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Nibelungenlied.</t>
        </is>
      </c>
      <c r="L51" t="inlineStr">
        <is>
          <t>Stuttgart : J.G. Cotta, 1906.</t>
        </is>
      </c>
      <c r="M51" t="inlineStr">
        <is>
          <t>1906</t>
        </is>
      </c>
      <c r="N51" t="inlineStr">
        <is>
          <t>58. Aufl.</t>
        </is>
      </c>
      <c r="O51" t="inlineStr">
        <is>
          <t>ger</t>
        </is>
      </c>
      <c r="P51" t="inlineStr">
        <is>
          <t xml:space="preserve">gw </t>
        </is>
      </c>
      <c r="R51" t="inlineStr">
        <is>
          <t xml:space="preserve">PT </t>
        </is>
      </c>
      <c r="S51" t="n">
        <v>2</v>
      </c>
      <c r="T51" t="n">
        <v>2</v>
      </c>
      <c r="U51" t="inlineStr">
        <is>
          <t>2002-09-27</t>
        </is>
      </c>
      <c r="V51" t="inlineStr">
        <is>
          <t>2002-09-27</t>
        </is>
      </c>
      <c r="W51" t="inlineStr">
        <is>
          <t>1997-07-11</t>
        </is>
      </c>
      <c r="X51" t="inlineStr">
        <is>
          <t>1997-07-11</t>
        </is>
      </c>
      <c r="Y51" t="n">
        <v>17</v>
      </c>
      <c r="Z51" t="n">
        <v>13</v>
      </c>
      <c r="AA51" t="n">
        <v>602</v>
      </c>
      <c r="AB51" t="n">
        <v>2</v>
      </c>
      <c r="AC51" t="n">
        <v>6</v>
      </c>
      <c r="AD51" t="n">
        <v>1</v>
      </c>
      <c r="AE51" t="n">
        <v>35</v>
      </c>
      <c r="AF51" t="n">
        <v>0</v>
      </c>
      <c r="AG51" t="n">
        <v>14</v>
      </c>
      <c r="AH51" t="n">
        <v>0</v>
      </c>
      <c r="AI51" t="n">
        <v>9</v>
      </c>
      <c r="AJ51" t="n">
        <v>0</v>
      </c>
      <c r="AK51" t="n">
        <v>17</v>
      </c>
      <c r="AL51" t="n">
        <v>1</v>
      </c>
      <c r="AM51" t="n">
        <v>5</v>
      </c>
      <c r="AN51" t="n">
        <v>0</v>
      </c>
      <c r="AO51" t="n">
        <v>1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HYPERLINK("https://creighton-primo.hosted.exlibrisgroup.com/primo-explore/search?tab=default_tab&amp;search_scope=EVERYTHING&amp;vid=01CRU&amp;lang=en_US&amp;offset=0&amp;query=any,contains,991001201579702656","Catalog Record")</f>
        <v/>
      </c>
      <c r="AT51">
        <f>HYPERLINK("http://www.worldcat.org/oclc/17303035","WorldCat Record")</f>
        <v/>
      </c>
      <c r="AU51" t="inlineStr">
        <is>
          <t>1102253189:ger</t>
        </is>
      </c>
      <c r="AV51" t="inlineStr">
        <is>
          <t>17303035</t>
        </is>
      </c>
      <c r="AW51" t="inlineStr">
        <is>
          <t>991001201579702656</t>
        </is>
      </c>
      <c r="AX51" t="inlineStr">
        <is>
          <t>991001201579702656</t>
        </is>
      </c>
      <c r="AY51" t="inlineStr">
        <is>
          <t>2268454480002656</t>
        </is>
      </c>
      <c r="AZ51" t="inlineStr">
        <is>
          <t>BOOK</t>
        </is>
      </c>
      <c r="BC51" t="inlineStr">
        <is>
          <t>32285002873437</t>
        </is>
      </c>
      <c r="BD51" t="inlineStr">
        <is>
          <t>893596279</t>
        </is>
      </c>
    </row>
    <row r="52">
      <c r="A52" t="inlineStr">
        <is>
          <t>No</t>
        </is>
      </c>
      <c r="B52" t="inlineStr">
        <is>
          <t>PT1579.A3 H3 1965</t>
        </is>
      </c>
      <c r="C52" t="inlineStr">
        <is>
          <t>0                      PT 1579000A  3                  H  3           1965</t>
        </is>
      </c>
      <c r="D52" t="inlineStr">
        <is>
          <t>The Nibelungenlied, a new translation by A. T. Hatto.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Nibelungenlied.</t>
        </is>
      </c>
      <c r="L52" t="inlineStr">
        <is>
          <t>Baltimore, Penguin Books [1965, c1964]</t>
        </is>
      </c>
      <c r="M52" t="inlineStr">
        <is>
          <t>1965</t>
        </is>
      </c>
      <c r="O52" t="inlineStr">
        <is>
          <t>eng</t>
        </is>
      </c>
      <c r="P52" t="inlineStr">
        <is>
          <t>mdu</t>
        </is>
      </c>
      <c r="Q52" t="inlineStr">
        <is>
          <t>The Penguin classics, L137</t>
        </is>
      </c>
      <c r="R52" t="inlineStr">
        <is>
          <t xml:space="preserve">PT </t>
        </is>
      </c>
      <c r="S52" t="n">
        <v>1</v>
      </c>
      <c r="T52" t="n">
        <v>1</v>
      </c>
      <c r="U52" t="inlineStr">
        <is>
          <t>2002-04-05</t>
        </is>
      </c>
      <c r="V52" t="inlineStr">
        <is>
          <t>2002-04-05</t>
        </is>
      </c>
      <c r="W52" t="inlineStr">
        <is>
          <t>1997-12-23</t>
        </is>
      </c>
      <c r="X52" t="inlineStr">
        <is>
          <t>1997-12-23</t>
        </is>
      </c>
      <c r="Y52" t="n">
        <v>506</v>
      </c>
      <c r="Z52" t="n">
        <v>456</v>
      </c>
      <c r="AA52" t="n">
        <v>867</v>
      </c>
      <c r="AB52" t="n">
        <v>6</v>
      </c>
      <c r="AC52" t="n">
        <v>7</v>
      </c>
      <c r="AD52" t="n">
        <v>16</v>
      </c>
      <c r="AE52" t="n">
        <v>28</v>
      </c>
      <c r="AF52" t="n">
        <v>5</v>
      </c>
      <c r="AG52" t="n">
        <v>11</v>
      </c>
      <c r="AH52" t="n">
        <v>2</v>
      </c>
      <c r="AI52" t="n">
        <v>3</v>
      </c>
      <c r="AJ52" t="n">
        <v>7</v>
      </c>
      <c r="AK52" t="n">
        <v>14</v>
      </c>
      <c r="AL52" t="n">
        <v>5</v>
      </c>
      <c r="AM52" t="n">
        <v>6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HYPERLINK("https://creighton-primo.hosted.exlibrisgroup.com/primo-explore/search?tab=default_tab&amp;search_scope=EVERYTHING&amp;vid=01CRU&amp;lang=en_US&amp;offset=0&amp;query=any,contains,991002233579702656","Catalog Record")</f>
        <v/>
      </c>
      <c r="AT52">
        <f>HYPERLINK("http://www.worldcat.org/oclc/294981","WorldCat Record")</f>
        <v/>
      </c>
      <c r="AU52" t="inlineStr">
        <is>
          <t>3943313780:eng</t>
        </is>
      </c>
      <c r="AV52" t="inlineStr">
        <is>
          <t>294981</t>
        </is>
      </c>
      <c r="AW52" t="inlineStr">
        <is>
          <t>991002233579702656</t>
        </is>
      </c>
      <c r="AX52" t="inlineStr">
        <is>
          <t>991002233579702656</t>
        </is>
      </c>
      <c r="AY52" t="inlineStr">
        <is>
          <t>2268416630002656</t>
        </is>
      </c>
      <c r="AZ52" t="inlineStr">
        <is>
          <t>BOOK</t>
        </is>
      </c>
      <c r="BC52" t="inlineStr">
        <is>
          <t>32285003284667</t>
        </is>
      </c>
      <c r="BD52" t="inlineStr">
        <is>
          <t>893244922</t>
        </is>
      </c>
    </row>
    <row r="53">
      <c r="A53" t="inlineStr">
        <is>
          <t>No</t>
        </is>
      </c>
      <c r="B53" t="inlineStr">
        <is>
          <t>PT1589 .B36</t>
        </is>
      </c>
      <c r="C53" t="inlineStr">
        <is>
          <t>0                      PT 1589000B  36</t>
        </is>
      </c>
      <c r="D53" t="inlineStr">
        <is>
          <t>The Nibelungenlied; a literary analysis.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Bekker, Hugo, 1925-</t>
        </is>
      </c>
      <c r="L53" t="inlineStr">
        <is>
          <t>[Toronto] University of Toronto Press [1971]</t>
        </is>
      </c>
      <c r="M53" t="inlineStr">
        <is>
          <t>1971</t>
        </is>
      </c>
      <c r="O53" t="inlineStr">
        <is>
          <t>eng</t>
        </is>
      </c>
      <c r="P53" t="inlineStr">
        <is>
          <t>onc</t>
        </is>
      </c>
      <c r="R53" t="inlineStr">
        <is>
          <t xml:space="preserve">PT </t>
        </is>
      </c>
      <c r="S53" t="n">
        <v>2</v>
      </c>
      <c r="T53" t="n">
        <v>2</v>
      </c>
      <c r="U53" t="inlineStr">
        <is>
          <t>2002-09-27</t>
        </is>
      </c>
      <c r="V53" t="inlineStr">
        <is>
          <t>2002-09-27</t>
        </is>
      </c>
      <c r="W53" t="inlineStr">
        <is>
          <t>1997-07-11</t>
        </is>
      </c>
      <c r="X53" t="inlineStr">
        <is>
          <t>1997-07-11</t>
        </is>
      </c>
      <c r="Y53" t="n">
        <v>709</v>
      </c>
      <c r="Z53" t="n">
        <v>580</v>
      </c>
      <c r="AA53" t="n">
        <v>865</v>
      </c>
      <c r="AB53" t="n">
        <v>4</v>
      </c>
      <c r="AC53" t="n">
        <v>7</v>
      </c>
      <c r="AD53" t="n">
        <v>32</v>
      </c>
      <c r="AE53" t="n">
        <v>47</v>
      </c>
      <c r="AF53" t="n">
        <v>11</v>
      </c>
      <c r="AG53" t="n">
        <v>19</v>
      </c>
      <c r="AH53" t="n">
        <v>9</v>
      </c>
      <c r="AI53" t="n">
        <v>11</v>
      </c>
      <c r="AJ53" t="n">
        <v>19</v>
      </c>
      <c r="AK53" t="n">
        <v>21</v>
      </c>
      <c r="AL53" t="n">
        <v>3</v>
      </c>
      <c r="AM53" t="n">
        <v>6</v>
      </c>
      <c r="AN53" t="n">
        <v>0</v>
      </c>
      <c r="AO53" t="n">
        <v>1</v>
      </c>
      <c r="AP53" t="inlineStr">
        <is>
          <t>No</t>
        </is>
      </c>
      <c r="AQ53" t="inlineStr">
        <is>
          <t>Yes</t>
        </is>
      </c>
      <c r="AR53">
        <f>HYPERLINK("http://catalog.hathitrust.org/Record/001442902","HathiTrust Record")</f>
        <v/>
      </c>
      <c r="AS53">
        <f>HYPERLINK("https://creighton-primo.hosted.exlibrisgroup.com/primo-explore/search?tab=default_tab&amp;search_scope=EVERYTHING&amp;vid=01CRU&amp;lang=en_US&amp;offset=0&amp;query=any,contains,991000724879702656","Catalog Record")</f>
        <v/>
      </c>
      <c r="AT53">
        <f>HYPERLINK("http://www.worldcat.org/oclc/127311","WorldCat Record")</f>
        <v/>
      </c>
      <c r="AU53" t="inlineStr">
        <is>
          <t>1255017:eng</t>
        </is>
      </c>
      <c r="AV53" t="inlineStr">
        <is>
          <t>127311</t>
        </is>
      </c>
      <c r="AW53" t="inlineStr">
        <is>
          <t>991000724879702656</t>
        </is>
      </c>
      <c r="AX53" t="inlineStr">
        <is>
          <t>991000724879702656</t>
        </is>
      </c>
      <c r="AY53" t="inlineStr">
        <is>
          <t>2261146650002656</t>
        </is>
      </c>
      <c r="AZ53" t="inlineStr">
        <is>
          <t>BOOK</t>
        </is>
      </c>
      <c r="BB53" t="inlineStr">
        <is>
          <t>9780802052353</t>
        </is>
      </c>
      <c r="BC53" t="inlineStr">
        <is>
          <t>32285002872850</t>
        </is>
      </c>
      <c r="BD53" t="inlineStr">
        <is>
          <t>893608228</t>
        </is>
      </c>
    </row>
    <row r="54">
      <c r="A54" t="inlineStr">
        <is>
          <t>No</t>
        </is>
      </c>
      <c r="B54" t="inlineStr">
        <is>
          <t>PT1679.W4 B4</t>
        </is>
      </c>
      <c r="C54" t="inlineStr">
        <is>
          <t>0                      PT 1679000W  4                  B  4</t>
        </is>
      </c>
      <c r="D54" t="inlineStr">
        <is>
          <t>Peasant life in old German epics: Meier Helmbrecht and Der arme Heinrich, translated from the Middle High German of the thirteenth century by Clair Hayden Bell ...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Bell, Clair Hayden, 1885-1967, editor, translator.</t>
        </is>
      </c>
      <c r="L54" t="inlineStr">
        <is>
          <t>New York, Columbia university press, 1931.</t>
        </is>
      </c>
      <c r="M54" t="inlineStr">
        <is>
          <t>1931</t>
        </is>
      </c>
      <c r="O54" t="inlineStr">
        <is>
          <t>eng</t>
        </is>
      </c>
      <c r="P54" t="inlineStr">
        <is>
          <t>nyu</t>
        </is>
      </c>
      <c r="Q54" t="inlineStr">
        <is>
          <t>Records of civilization: sources and studies, ed. under the auspices of the Dept. of history, Columbia university ... vol. XIII</t>
        </is>
      </c>
      <c r="R54" t="inlineStr">
        <is>
          <t xml:space="preserve">PT </t>
        </is>
      </c>
      <c r="S54" t="n">
        <v>1</v>
      </c>
      <c r="T54" t="n">
        <v>1</v>
      </c>
      <c r="U54" t="inlineStr">
        <is>
          <t>2005-03-02</t>
        </is>
      </c>
      <c r="V54" t="inlineStr">
        <is>
          <t>2005-03-02</t>
        </is>
      </c>
      <c r="W54" t="inlineStr">
        <is>
          <t>1997-07-11</t>
        </is>
      </c>
      <c r="X54" t="inlineStr">
        <is>
          <t>1997-07-11</t>
        </is>
      </c>
      <c r="Y54" t="n">
        <v>357</v>
      </c>
      <c r="Z54" t="n">
        <v>335</v>
      </c>
      <c r="AA54" t="n">
        <v>765</v>
      </c>
      <c r="AB54" t="n">
        <v>3</v>
      </c>
      <c r="AC54" t="n">
        <v>7</v>
      </c>
      <c r="AD54" t="n">
        <v>17</v>
      </c>
      <c r="AE54" t="n">
        <v>42</v>
      </c>
      <c r="AF54" t="n">
        <v>5</v>
      </c>
      <c r="AG54" t="n">
        <v>16</v>
      </c>
      <c r="AH54" t="n">
        <v>4</v>
      </c>
      <c r="AI54" t="n">
        <v>9</v>
      </c>
      <c r="AJ54" t="n">
        <v>11</v>
      </c>
      <c r="AK54" t="n">
        <v>23</v>
      </c>
      <c r="AL54" t="n">
        <v>2</v>
      </c>
      <c r="AM54" t="n">
        <v>6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HYPERLINK("http://catalog.hathitrust.org/Record/001210222","HathiTrust Record")</f>
        <v/>
      </c>
      <c r="AS54">
        <f>HYPERLINK("https://creighton-primo.hosted.exlibrisgroup.com/primo-explore/search?tab=default_tab&amp;search_scope=EVERYTHING&amp;vid=01CRU&amp;lang=en_US&amp;offset=0&amp;query=any,contains,991002284709702656","Catalog Record")</f>
        <v/>
      </c>
      <c r="AT54">
        <f>HYPERLINK("http://www.worldcat.org/oclc/311250","WorldCat Record")</f>
        <v/>
      </c>
      <c r="AU54" t="inlineStr">
        <is>
          <t>1372348:eng</t>
        </is>
      </c>
      <c r="AV54" t="inlineStr">
        <is>
          <t>311250</t>
        </is>
      </c>
      <c r="AW54" t="inlineStr">
        <is>
          <t>991002284709702656</t>
        </is>
      </c>
      <c r="AX54" t="inlineStr">
        <is>
          <t>991002284709702656</t>
        </is>
      </c>
      <c r="AY54" t="inlineStr">
        <is>
          <t>2272382830002656</t>
        </is>
      </c>
      <c r="AZ54" t="inlineStr">
        <is>
          <t>BOOK</t>
        </is>
      </c>
      <c r="BC54" t="inlineStr">
        <is>
          <t>32285002872926</t>
        </is>
      </c>
      <c r="BD54" t="inlineStr">
        <is>
          <t>893798404</t>
        </is>
      </c>
    </row>
    <row r="55">
      <c r="A55" t="inlineStr">
        <is>
          <t>No</t>
        </is>
      </c>
      <c r="B55" t="inlineStr">
        <is>
          <t>PT171 .C66 2001</t>
        </is>
      </c>
      <c r="C55" t="inlineStr">
        <is>
          <t>0                      PT 0171000C  66          2001</t>
        </is>
      </c>
      <c r="D55" t="inlineStr">
        <is>
          <t>The construction of textual authority in German literature of the medieval and early modern periods / edited by James F. Poag and Claire Baldwin.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Chapel Hill : University of North Carolina Press, 2001.</t>
        </is>
      </c>
      <c r="M55" t="inlineStr">
        <is>
          <t>2001</t>
        </is>
      </c>
      <c r="O55" t="inlineStr">
        <is>
          <t>eng</t>
        </is>
      </c>
      <c r="P55" t="inlineStr">
        <is>
          <t>ncu</t>
        </is>
      </c>
      <c r="Q55" t="inlineStr">
        <is>
          <t>University of North Carolina studies in the Germanic languages and literatures ; no. 123</t>
        </is>
      </c>
      <c r="R55" t="inlineStr">
        <is>
          <t xml:space="preserve">PT </t>
        </is>
      </c>
      <c r="S55" t="n">
        <v>1</v>
      </c>
      <c r="T55" t="n">
        <v>1</v>
      </c>
      <c r="U55" t="inlineStr">
        <is>
          <t>2002-05-28</t>
        </is>
      </c>
      <c r="V55" t="inlineStr">
        <is>
          <t>2002-05-28</t>
        </is>
      </c>
      <c r="W55" t="inlineStr">
        <is>
          <t>2002-05-22</t>
        </is>
      </c>
      <c r="X55" t="inlineStr">
        <is>
          <t>2002-05-22</t>
        </is>
      </c>
      <c r="Y55" t="n">
        <v>217</v>
      </c>
      <c r="Z55" t="n">
        <v>175</v>
      </c>
      <c r="AA55" t="n">
        <v>177</v>
      </c>
      <c r="AB55" t="n">
        <v>2</v>
      </c>
      <c r="AC55" t="n">
        <v>2</v>
      </c>
      <c r="AD55" t="n">
        <v>9</v>
      </c>
      <c r="AE55" t="n">
        <v>9</v>
      </c>
      <c r="AF55" t="n">
        <v>1</v>
      </c>
      <c r="AG55" t="n">
        <v>1</v>
      </c>
      <c r="AH55" t="n">
        <v>5</v>
      </c>
      <c r="AI55" t="n">
        <v>5</v>
      </c>
      <c r="AJ55" t="n">
        <v>4</v>
      </c>
      <c r="AK55" t="n">
        <v>4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HYPERLINK("http://catalog.hathitrust.org/Record/003590147","HathiTrust Record")</f>
        <v/>
      </c>
      <c r="AS55">
        <f>HYPERLINK("https://creighton-primo.hosted.exlibrisgroup.com/primo-explore/search?tab=default_tab&amp;search_scope=EVERYTHING&amp;vid=01CRU&amp;lang=en_US&amp;offset=0&amp;query=any,contains,991003791909702656","Catalog Record")</f>
        <v/>
      </c>
      <c r="AT55">
        <f>HYPERLINK("http://www.worldcat.org/oclc/45888930","WorldCat Record")</f>
        <v/>
      </c>
      <c r="AU55" t="inlineStr">
        <is>
          <t>351531002:eng</t>
        </is>
      </c>
      <c r="AV55" t="inlineStr">
        <is>
          <t>45888930</t>
        </is>
      </c>
      <c r="AW55" t="inlineStr">
        <is>
          <t>991003791909702656</t>
        </is>
      </c>
      <c r="AX55" t="inlineStr">
        <is>
          <t>991003791909702656</t>
        </is>
      </c>
      <c r="AY55" t="inlineStr">
        <is>
          <t>2262423180002656</t>
        </is>
      </c>
      <c r="AZ55" t="inlineStr">
        <is>
          <t>BOOK</t>
        </is>
      </c>
      <c r="BB55" t="inlineStr">
        <is>
          <t>9780807881231</t>
        </is>
      </c>
      <c r="BC55" t="inlineStr">
        <is>
          <t>32285004489836</t>
        </is>
      </c>
      <c r="BD55" t="inlineStr">
        <is>
          <t>893806220</t>
        </is>
      </c>
    </row>
    <row r="56">
      <c r="A56" t="inlineStr">
        <is>
          <t>No</t>
        </is>
      </c>
      <c r="B56" t="inlineStr">
        <is>
          <t>PT175 .M38</t>
        </is>
      </c>
      <c r="C56" t="inlineStr">
        <is>
          <t>0                      PT 0175000M  38</t>
        </is>
      </c>
      <c r="D56" t="inlineStr">
        <is>
          <t>Dichtung und Sprache des Mittelalters; gesammelte Aufsätze.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Maurer, Friedrich, 1898-1984.</t>
        </is>
      </c>
      <c r="L56" t="inlineStr">
        <is>
          <t>Bern, Francke, 1963.</t>
        </is>
      </c>
      <c r="M56" t="inlineStr">
        <is>
          <t>1963</t>
        </is>
      </c>
      <c r="O56" t="inlineStr">
        <is>
          <t>ger</t>
        </is>
      </c>
      <c r="P56" t="inlineStr">
        <is>
          <t xml:space="preserve">sz </t>
        </is>
      </c>
      <c r="Q56" t="inlineStr">
        <is>
          <t>Bibliotheca Germanica; Handbücher, Texte und Monographien aus dem Gebiete der germanischen Philologie, 10</t>
        </is>
      </c>
      <c r="R56" t="inlineStr">
        <is>
          <t xml:space="preserve">PT </t>
        </is>
      </c>
      <c r="S56" t="n">
        <v>2</v>
      </c>
      <c r="T56" t="n">
        <v>2</v>
      </c>
      <c r="U56" t="inlineStr">
        <is>
          <t>2005-04-26</t>
        </is>
      </c>
      <c r="V56" t="inlineStr">
        <is>
          <t>2005-04-26</t>
        </is>
      </c>
      <c r="W56" t="inlineStr">
        <is>
          <t>1997-07-01</t>
        </is>
      </c>
      <c r="X56" t="inlineStr">
        <is>
          <t>1997-07-01</t>
        </is>
      </c>
      <c r="Y56" t="n">
        <v>248</v>
      </c>
      <c r="Z56" t="n">
        <v>161</v>
      </c>
      <c r="AA56" t="n">
        <v>224</v>
      </c>
      <c r="AB56" t="n">
        <v>2</v>
      </c>
      <c r="AC56" t="n">
        <v>2</v>
      </c>
      <c r="AD56" t="n">
        <v>6</v>
      </c>
      <c r="AE56" t="n">
        <v>11</v>
      </c>
      <c r="AF56" t="n">
        <v>2</v>
      </c>
      <c r="AG56" t="n">
        <v>2</v>
      </c>
      <c r="AH56" t="n">
        <v>1</v>
      </c>
      <c r="AI56" t="n">
        <v>4</v>
      </c>
      <c r="AJ56" t="n">
        <v>5</v>
      </c>
      <c r="AK56" t="n">
        <v>8</v>
      </c>
      <c r="AL56" t="n">
        <v>1</v>
      </c>
      <c r="AM56" t="n">
        <v>1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HYPERLINK("http://catalog.hathitrust.org/Record/001776576","HathiTrust Record")</f>
        <v/>
      </c>
      <c r="AS56">
        <f>HYPERLINK("https://creighton-primo.hosted.exlibrisgroup.com/primo-explore/search?tab=default_tab&amp;search_scope=EVERYTHING&amp;vid=01CRU&amp;lang=en_US&amp;offset=0&amp;query=any,contains,991004533539702656","Catalog Record")</f>
        <v/>
      </c>
      <c r="AT56">
        <f>HYPERLINK("http://www.worldcat.org/oclc/3864045","WorldCat Record")</f>
        <v/>
      </c>
      <c r="AU56" t="inlineStr">
        <is>
          <t>1507834:ger</t>
        </is>
      </c>
      <c r="AV56" t="inlineStr">
        <is>
          <t>3864045</t>
        </is>
      </c>
      <c r="AW56" t="inlineStr">
        <is>
          <t>991004533539702656</t>
        </is>
      </c>
      <c r="AX56" t="inlineStr">
        <is>
          <t>991004533539702656</t>
        </is>
      </c>
      <c r="AY56" t="inlineStr">
        <is>
          <t>2269922790002656</t>
        </is>
      </c>
      <c r="AZ56" t="inlineStr">
        <is>
          <t>BOOK</t>
        </is>
      </c>
      <c r="BC56" t="inlineStr">
        <is>
          <t>32285002870169</t>
        </is>
      </c>
      <c r="BD56" t="inlineStr">
        <is>
          <t>893719043</t>
        </is>
      </c>
    </row>
    <row r="57">
      <c r="A57" t="inlineStr">
        <is>
          <t>No</t>
        </is>
      </c>
      <c r="B57" t="inlineStr">
        <is>
          <t>PT1828.B6 H3</t>
        </is>
      </c>
      <c r="C57" t="inlineStr">
        <is>
          <t>0                      PT 1828000B  6                  H  3</t>
        </is>
      </c>
      <c r="D57" t="inlineStr">
        <is>
          <t>Georg Büchner.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Hauser, Ronald.</t>
        </is>
      </c>
      <c r="L57" t="inlineStr">
        <is>
          <t>New York, Twayne publishers [1974]</t>
        </is>
      </c>
      <c r="M57" t="inlineStr">
        <is>
          <t>1974</t>
        </is>
      </c>
      <c r="O57" t="inlineStr">
        <is>
          <t>eng</t>
        </is>
      </c>
      <c r="P57" t="inlineStr">
        <is>
          <t>nyu</t>
        </is>
      </c>
      <c r="Q57" t="inlineStr">
        <is>
          <t>Twayne's world authors series, TWAS 300. Germany</t>
        </is>
      </c>
      <c r="R57" t="inlineStr">
        <is>
          <t xml:space="preserve">PT </t>
        </is>
      </c>
      <c r="S57" t="n">
        <v>5</v>
      </c>
      <c r="T57" t="n">
        <v>5</v>
      </c>
      <c r="U57" t="inlineStr">
        <is>
          <t>1999-11-09</t>
        </is>
      </c>
      <c r="V57" t="inlineStr">
        <is>
          <t>1999-11-09</t>
        </is>
      </c>
      <c r="W57" t="inlineStr">
        <is>
          <t>1997-07-11</t>
        </is>
      </c>
      <c r="X57" t="inlineStr">
        <is>
          <t>1997-07-11</t>
        </is>
      </c>
      <c r="Y57" t="n">
        <v>688</v>
      </c>
      <c r="Z57" t="n">
        <v>595</v>
      </c>
      <c r="AA57" t="n">
        <v>763</v>
      </c>
      <c r="AB57" t="n">
        <v>6</v>
      </c>
      <c r="AC57" t="n">
        <v>7</v>
      </c>
      <c r="AD57" t="n">
        <v>26</v>
      </c>
      <c r="AE57" t="n">
        <v>32</v>
      </c>
      <c r="AF57" t="n">
        <v>9</v>
      </c>
      <c r="AG57" t="n">
        <v>13</v>
      </c>
      <c r="AH57" t="n">
        <v>8</v>
      </c>
      <c r="AI57" t="n">
        <v>8</v>
      </c>
      <c r="AJ57" t="n">
        <v>13</v>
      </c>
      <c r="AK57" t="n">
        <v>15</v>
      </c>
      <c r="AL57" t="n">
        <v>5</v>
      </c>
      <c r="AM57" t="n">
        <v>6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HYPERLINK("http://catalog.hathitrust.org/Record/000010430","HathiTrust Record")</f>
        <v/>
      </c>
      <c r="AS57">
        <f>HYPERLINK("https://creighton-primo.hosted.exlibrisgroup.com/primo-explore/search?tab=default_tab&amp;search_scope=EVERYTHING&amp;vid=01CRU&amp;lang=en_US&amp;offset=0&amp;query=any,contains,991003200149702656","Catalog Record")</f>
        <v/>
      </c>
      <c r="AT57">
        <f>HYPERLINK("http://www.worldcat.org/oclc/724299","WorldCat Record")</f>
        <v/>
      </c>
      <c r="AU57" t="inlineStr">
        <is>
          <t>3901215552:eng</t>
        </is>
      </c>
      <c r="AV57" t="inlineStr">
        <is>
          <t>724299</t>
        </is>
      </c>
      <c r="AW57" t="inlineStr">
        <is>
          <t>991003200149702656</t>
        </is>
      </c>
      <c r="AX57" t="inlineStr">
        <is>
          <t>991003200149702656</t>
        </is>
      </c>
      <c r="AY57" t="inlineStr">
        <is>
          <t>2255264060002656</t>
        </is>
      </c>
      <c r="AZ57" t="inlineStr">
        <is>
          <t>BOOK</t>
        </is>
      </c>
      <c r="BB57" t="inlineStr">
        <is>
          <t>9780805721836</t>
        </is>
      </c>
      <c r="BC57" t="inlineStr">
        <is>
          <t>32285002873932</t>
        </is>
      </c>
      <c r="BD57" t="inlineStr">
        <is>
          <t>893692477</t>
        </is>
      </c>
    </row>
    <row r="58">
      <c r="A58" t="inlineStr">
        <is>
          <t>No</t>
        </is>
      </c>
      <c r="B58" t="inlineStr">
        <is>
          <t>PT1828.B6 H47 1982</t>
        </is>
      </c>
      <c r="C58" t="inlineStr">
        <is>
          <t>0                      PT 1828000B  6                  H  47          1982</t>
        </is>
      </c>
      <c r="D58" t="inlineStr">
        <is>
          <t>Georg Büchner / by Julian Hilton.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Hilton, Julian.</t>
        </is>
      </c>
      <c r="L58" t="inlineStr">
        <is>
          <t>New York : Grove Press, 1982.</t>
        </is>
      </c>
      <c r="M58" t="inlineStr">
        <is>
          <t>1982</t>
        </is>
      </c>
      <c r="N58" t="inlineStr">
        <is>
          <t>1st Evergreen ed.</t>
        </is>
      </c>
      <c r="O58" t="inlineStr">
        <is>
          <t>eng</t>
        </is>
      </c>
      <c r="P58" t="inlineStr">
        <is>
          <t>nyu</t>
        </is>
      </c>
      <c r="Q58" t="inlineStr">
        <is>
          <t>Grove Press modern dramatists</t>
        </is>
      </c>
      <c r="R58" t="inlineStr">
        <is>
          <t xml:space="preserve">PT </t>
        </is>
      </c>
      <c r="S58" t="n">
        <v>5</v>
      </c>
      <c r="T58" t="n">
        <v>5</v>
      </c>
      <c r="U58" t="inlineStr">
        <is>
          <t>1999-11-09</t>
        </is>
      </c>
      <c r="V58" t="inlineStr">
        <is>
          <t>1999-11-09</t>
        </is>
      </c>
      <c r="W58" t="inlineStr">
        <is>
          <t>1991-01-23</t>
        </is>
      </c>
      <c r="X58" t="inlineStr">
        <is>
          <t>1991-01-23</t>
        </is>
      </c>
      <c r="Y58" t="n">
        <v>218</v>
      </c>
      <c r="Z58" t="n">
        <v>205</v>
      </c>
      <c r="AA58" t="n">
        <v>248</v>
      </c>
      <c r="AB58" t="n">
        <v>2</v>
      </c>
      <c r="AC58" t="n">
        <v>2</v>
      </c>
      <c r="AD58" t="n">
        <v>7</v>
      </c>
      <c r="AE58" t="n">
        <v>7</v>
      </c>
      <c r="AF58" t="n">
        <v>3</v>
      </c>
      <c r="AG58" t="n">
        <v>3</v>
      </c>
      <c r="AH58" t="n">
        <v>1</v>
      </c>
      <c r="AI58" t="n">
        <v>1</v>
      </c>
      <c r="AJ58" t="n">
        <v>4</v>
      </c>
      <c r="AK58" t="n">
        <v>4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HYPERLINK("https://creighton-primo.hosted.exlibrisgroup.com/primo-explore/search?tab=default_tab&amp;search_scope=EVERYTHING&amp;vid=01CRU&amp;lang=en_US&amp;offset=0&amp;query=any,contains,991005241139702656","Catalog Record")</f>
        <v/>
      </c>
      <c r="AT58">
        <f>HYPERLINK("http://www.worldcat.org/oclc/8416604","WorldCat Record")</f>
        <v/>
      </c>
      <c r="AU58" t="inlineStr">
        <is>
          <t>31630076:eng</t>
        </is>
      </c>
      <c r="AV58" t="inlineStr">
        <is>
          <t>8416604</t>
        </is>
      </c>
      <c r="AW58" t="inlineStr">
        <is>
          <t>991005241139702656</t>
        </is>
      </c>
      <c r="AX58" t="inlineStr">
        <is>
          <t>991005241139702656</t>
        </is>
      </c>
      <c r="AY58" t="inlineStr">
        <is>
          <t>2269466350002656</t>
        </is>
      </c>
      <c r="AZ58" t="inlineStr">
        <is>
          <t>BOOK</t>
        </is>
      </c>
      <c r="BB58" t="inlineStr">
        <is>
          <t>9780394179674</t>
        </is>
      </c>
      <c r="BC58" t="inlineStr">
        <is>
          <t>32285000479419</t>
        </is>
      </c>
      <c r="BD58" t="inlineStr">
        <is>
          <t>893607062</t>
        </is>
      </c>
    </row>
    <row r="59">
      <c r="A59" t="inlineStr">
        <is>
          <t>No</t>
        </is>
      </c>
      <c r="B59" t="inlineStr">
        <is>
          <t>PT1828.B6 K5 1974</t>
        </is>
      </c>
      <c r="C59" t="inlineStr">
        <is>
          <t>0                      PT 1828000B  6                  K  5           1974</t>
        </is>
      </c>
      <c r="D59" t="inlineStr">
        <is>
          <t>Georg Büchner / A. H. J. Knight.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Knight, A. H. J. (Arthur Harold John), 1903-</t>
        </is>
      </c>
      <c r="L59" t="inlineStr">
        <is>
          <t>London : Methuen ; New York : Barnes &amp; Noble, 1974.</t>
        </is>
      </c>
      <c r="M59" t="inlineStr">
        <is>
          <t>1974</t>
        </is>
      </c>
      <c r="O59" t="inlineStr">
        <is>
          <t>eng</t>
        </is>
      </c>
      <c r="P59" t="inlineStr">
        <is>
          <t>enk</t>
        </is>
      </c>
      <c r="R59" t="inlineStr">
        <is>
          <t xml:space="preserve">PT </t>
        </is>
      </c>
      <c r="S59" t="n">
        <v>2</v>
      </c>
      <c r="T59" t="n">
        <v>2</v>
      </c>
      <c r="U59" t="inlineStr">
        <is>
          <t>1997-10-15</t>
        </is>
      </c>
      <c r="V59" t="inlineStr">
        <is>
          <t>1997-10-15</t>
        </is>
      </c>
      <c r="W59" t="inlineStr">
        <is>
          <t>1997-07-11</t>
        </is>
      </c>
      <c r="X59" t="inlineStr">
        <is>
          <t>1997-07-11</t>
        </is>
      </c>
      <c r="Y59" t="n">
        <v>164</v>
      </c>
      <c r="Z59" t="n">
        <v>139</v>
      </c>
      <c r="AA59" t="n">
        <v>309</v>
      </c>
      <c r="AB59" t="n">
        <v>2</v>
      </c>
      <c r="AC59" t="n">
        <v>4</v>
      </c>
      <c r="AD59" t="n">
        <v>9</v>
      </c>
      <c r="AE59" t="n">
        <v>21</v>
      </c>
      <c r="AF59" t="n">
        <v>4</v>
      </c>
      <c r="AG59" t="n">
        <v>6</v>
      </c>
      <c r="AH59" t="n">
        <v>3</v>
      </c>
      <c r="AI59" t="n">
        <v>7</v>
      </c>
      <c r="AJ59" t="n">
        <v>5</v>
      </c>
      <c r="AK59" t="n">
        <v>12</v>
      </c>
      <c r="AL59" t="n">
        <v>1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HYPERLINK("https://creighton-primo.hosted.exlibrisgroup.com/primo-explore/search?tab=default_tab&amp;search_scope=EVERYTHING&amp;vid=01CRU&amp;lang=en_US&amp;offset=0&amp;query=any,contains,991003489949702656","Catalog Record")</f>
        <v/>
      </c>
      <c r="AT59">
        <f>HYPERLINK("http://www.worldcat.org/oclc/1039032","WorldCat Record")</f>
        <v/>
      </c>
      <c r="AU59" t="inlineStr">
        <is>
          <t>2002148:eng</t>
        </is>
      </c>
      <c r="AV59" t="inlineStr">
        <is>
          <t>1039032</t>
        </is>
      </c>
      <c r="AW59" t="inlineStr">
        <is>
          <t>991003489949702656</t>
        </is>
      </c>
      <c r="AX59" t="inlineStr">
        <is>
          <t>991003489949702656</t>
        </is>
      </c>
      <c r="AY59" t="inlineStr">
        <is>
          <t>2264698830002656</t>
        </is>
      </c>
      <c r="AZ59" t="inlineStr">
        <is>
          <t>BOOK</t>
        </is>
      </c>
      <c r="BB59" t="inlineStr">
        <is>
          <t>9780064737647</t>
        </is>
      </c>
      <c r="BC59" t="inlineStr">
        <is>
          <t>32285002873940</t>
        </is>
      </c>
      <c r="BD59" t="inlineStr">
        <is>
          <t>893699040</t>
        </is>
      </c>
    </row>
    <row r="60">
      <c r="A60" t="inlineStr">
        <is>
          <t>No</t>
        </is>
      </c>
      <c r="B60" t="inlineStr">
        <is>
          <t>PT1828.B6 R52 2001</t>
        </is>
      </c>
      <c r="C60" t="inlineStr">
        <is>
          <t>0                      PT 1828000B  6                  R  52          2001</t>
        </is>
      </c>
      <c r="D60" t="inlineStr">
        <is>
          <t>Georg Büchner's Woyzeck : a history of its criticism / David G. Richards.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Richards, David G., 1935-</t>
        </is>
      </c>
      <c r="L60" t="inlineStr">
        <is>
          <t>Rochester, NY : Camden House, 2001.</t>
        </is>
      </c>
      <c r="M60" t="inlineStr">
        <is>
          <t>2001</t>
        </is>
      </c>
      <c r="O60" t="inlineStr">
        <is>
          <t>eng</t>
        </is>
      </c>
      <c r="P60" t="inlineStr">
        <is>
          <t>nyu</t>
        </is>
      </c>
      <c r="Q60" t="inlineStr">
        <is>
          <t>Studies in German literature, linguistics, and culture. Literary criticism in perspective</t>
        </is>
      </c>
      <c r="R60" t="inlineStr">
        <is>
          <t xml:space="preserve">PT </t>
        </is>
      </c>
      <c r="S60" t="n">
        <v>1</v>
      </c>
      <c r="T60" t="n">
        <v>1</v>
      </c>
      <c r="U60" t="inlineStr">
        <is>
          <t>2005-03-31</t>
        </is>
      </c>
      <c r="V60" t="inlineStr">
        <is>
          <t>2005-03-31</t>
        </is>
      </c>
      <c r="W60" t="inlineStr">
        <is>
          <t>2005-03-31</t>
        </is>
      </c>
      <c r="X60" t="inlineStr">
        <is>
          <t>2005-03-31</t>
        </is>
      </c>
      <c r="Y60" t="n">
        <v>257</v>
      </c>
      <c r="Z60" t="n">
        <v>188</v>
      </c>
      <c r="AA60" t="n">
        <v>188</v>
      </c>
      <c r="AB60" t="n">
        <v>2</v>
      </c>
      <c r="AC60" t="n">
        <v>2</v>
      </c>
      <c r="AD60" t="n">
        <v>10</v>
      </c>
      <c r="AE60" t="n">
        <v>10</v>
      </c>
      <c r="AF60" t="n">
        <v>4</v>
      </c>
      <c r="AG60" t="n">
        <v>4</v>
      </c>
      <c r="AH60" t="n">
        <v>5</v>
      </c>
      <c r="AI60" t="n">
        <v>5</v>
      </c>
      <c r="AJ60" t="n">
        <v>7</v>
      </c>
      <c r="AK60" t="n">
        <v>7</v>
      </c>
      <c r="AL60" t="n">
        <v>1</v>
      </c>
      <c r="AM60" t="n">
        <v>1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HYPERLINK("https://creighton-primo.hosted.exlibrisgroup.com/primo-explore/search?tab=default_tab&amp;search_scope=EVERYTHING&amp;vid=01CRU&amp;lang=en_US&amp;offset=0&amp;query=any,contains,991004498089702656","Catalog Record")</f>
        <v/>
      </c>
      <c r="AT60">
        <f>HYPERLINK("http://www.worldcat.org/oclc/45505921","WorldCat Record")</f>
        <v/>
      </c>
      <c r="AU60" t="inlineStr">
        <is>
          <t>3768871583:eng</t>
        </is>
      </c>
      <c r="AV60" t="inlineStr">
        <is>
          <t>45505921</t>
        </is>
      </c>
      <c r="AW60" t="inlineStr">
        <is>
          <t>991004498089702656</t>
        </is>
      </c>
      <c r="AX60" t="inlineStr">
        <is>
          <t>991004498089702656</t>
        </is>
      </c>
      <c r="AY60" t="inlineStr">
        <is>
          <t>2263687950002656</t>
        </is>
      </c>
      <c r="AZ60" t="inlineStr">
        <is>
          <t>BOOK</t>
        </is>
      </c>
      <c r="BB60" t="inlineStr">
        <is>
          <t>9781571132208</t>
        </is>
      </c>
      <c r="BC60" t="inlineStr">
        <is>
          <t>32285005046577</t>
        </is>
      </c>
      <c r="BD60" t="inlineStr">
        <is>
          <t>893526148</t>
        </is>
      </c>
    </row>
    <row r="61">
      <c r="A61" t="inlineStr">
        <is>
          <t>No</t>
        </is>
      </c>
      <c r="B61" t="inlineStr">
        <is>
          <t>PT1856.Z5 S37</t>
        </is>
      </c>
      <c r="C61" t="inlineStr">
        <is>
          <t>0                      PT 1856000Z  5                  S  37</t>
        </is>
      </c>
      <c r="D61" t="inlineStr">
        <is>
          <t>Joseph von Eichendorff.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Schwarz, Egon, 1922-2017.</t>
        </is>
      </c>
      <c r="L61" t="inlineStr">
        <is>
          <t>New York, Twayne [1972]</t>
        </is>
      </c>
      <c r="M61" t="inlineStr">
        <is>
          <t>1972</t>
        </is>
      </c>
      <c r="O61" t="inlineStr">
        <is>
          <t>eng</t>
        </is>
      </c>
      <c r="P61" t="inlineStr">
        <is>
          <t>nyu</t>
        </is>
      </c>
      <c r="Q61" t="inlineStr">
        <is>
          <t>Twayne's world authors series, TWAS 163. Germany</t>
        </is>
      </c>
      <c r="R61" t="inlineStr">
        <is>
          <t xml:space="preserve">PT </t>
        </is>
      </c>
      <c r="S61" t="n">
        <v>2</v>
      </c>
      <c r="T61" t="n">
        <v>2</v>
      </c>
      <c r="U61" t="inlineStr">
        <is>
          <t>1997-09-14</t>
        </is>
      </c>
      <c r="V61" t="inlineStr">
        <is>
          <t>1997-09-14</t>
        </is>
      </c>
      <c r="W61" t="inlineStr">
        <is>
          <t>1997-07-14</t>
        </is>
      </c>
      <c r="X61" t="inlineStr">
        <is>
          <t>1997-07-14</t>
        </is>
      </c>
      <c r="Y61" t="n">
        <v>661</v>
      </c>
      <c r="Z61" t="n">
        <v>576</v>
      </c>
      <c r="AA61" t="n">
        <v>584</v>
      </c>
      <c r="AB61" t="n">
        <v>6</v>
      </c>
      <c r="AC61" t="n">
        <v>6</v>
      </c>
      <c r="AD61" t="n">
        <v>28</v>
      </c>
      <c r="AE61" t="n">
        <v>28</v>
      </c>
      <c r="AF61" t="n">
        <v>11</v>
      </c>
      <c r="AG61" t="n">
        <v>11</v>
      </c>
      <c r="AH61" t="n">
        <v>7</v>
      </c>
      <c r="AI61" t="n">
        <v>7</v>
      </c>
      <c r="AJ61" t="n">
        <v>14</v>
      </c>
      <c r="AK61" t="n">
        <v>14</v>
      </c>
      <c r="AL61" t="n">
        <v>5</v>
      </c>
      <c r="AM61" t="n">
        <v>5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HYPERLINK("http://catalog.hathitrust.org/Record/001030249","HathiTrust Record")</f>
        <v/>
      </c>
      <c r="AS61">
        <f>HYPERLINK("https://creighton-primo.hosted.exlibrisgroup.com/primo-explore/search?tab=default_tab&amp;search_scope=EVERYTHING&amp;vid=01CRU&amp;lang=en_US&amp;offset=0&amp;query=any,contains,991002621709702656","Catalog Record")</f>
        <v/>
      </c>
      <c r="AT61">
        <f>HYPERLINK("http://www.worldcat.org/oclc/380725","WorldCat Record")</f>
        <v/>
      </c>
      <c r="AU61" t="inlineStr">
        <is>
          <t>1489827:eng</t>
        </is>
      </c>
      <c r="AV61" t="inlineStr">
        <is>
          <t>380725</t>
        </is>
      </c>
      <c r="AW61" t="inlineStr">
        <is>
          <t>991002621709702656</t>
        </is>
      </c>
      <c r="AX61" t="inlineStr">
        <is>
          <t>991002621709702656</t>
        </is>
      </c>
      <c r="AY61" t="inlineStr">
        <is>
          <t>2261383680002656</t>
        </is>
      </c>
      <c r="AZ61" t="inlineStr">
        <is>
          <t>BOOK</t>
        </is>
      </c>
      <c r="BC61" t="inlineStr">
        <is>
          <t>32285002874138</t>
        </is>
      </c>
      <c r="BD61" t="inlineStr">
        <is>
          <t>893716680</t>
        </is>
      </c>
    </row>
    <row r="62">
      <c r="A62" t="inlineStr">
        <is>
          <t>No</t>
        </is>
      </c>
      <c r="B62" t="inlineStr">
        <is>
          <t>PT1863.Z7 A66 2000</t>
        </is>
      </c>
      <c r="C62" t="inlineStr">
        <is>
          <t>0                      PT 1863000Z  7                  A  66          2000</t>
        </is>
      </c>
      <c r="D62" t="inlineStr">
        <is>
          <t>New approaches to Theodor Fontane : cultural codes in flux / edited by Marion Doebeling.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L62" t="inlineStr">
        <is>
          <t>Columbia, Sc. : Camden House, 2000.</t>
        </is>
      </c>
      <c r="M62" t="inlineStr">
        <is>
          <t>2000</t>
        </is>
      </c>
      <c r="O62" t="inlineStr">
        <is>
          <t>eng</t>
        </is>
      </c>
      <c r="P62" t="inlineStr">
        <is>
          <t>scu</t>
        </is>
      </c>
      <c r="Q62" t="inlineStr">
        <is>
          <t>Studies in German literature, linguistics, and culture</t>
        </is>
      </c>
      <c r="R62" t="inlineStr">
        <is>
          <t xml:space="preserve">PT </t>
        </is>
      </c>
      <c r="S62" t="n">
        <v>1</v>
      </c>
      <c r="T62" t="n">
        <v>1</v>
      </c>
      <c r="U62" t="inlineStr">
        <is>
          <t>2001-03-06</t>
        </is>
      </c>
      <c r="V62" t="inlineStr">
        <is>
          <t>2001-03-06</t>
        </is>
      </c>
      <c r="W62" t="inlineStr">
        <is>
          <t>2001-03-05</t>
        </is>
      </c>
      <c r="X62" t="inlineStr">
        <is>
          <t>2001-03-05</t>
        </is>
      </c>
      <c r="Y62" t="n">
        <v>276</v>
      </c>
      <c r="Z62" t="n">
        <v>209</v>
      </c>
      <c r="AA62" t="n">
        <v>214</v>
      </c>
      <c r="AB62" t="n">
        <v>2</v>
      </c>
      <c r="AC62" t="n">
        <v>2</v>
      </c>
      <c r="AD62" t="n">
        <v>14</v>
      </c>
      <c r="AE62" t="n">
        <v>14</v>
      </c>
      <c r="AF62" t="n">
        <v>4</v>
      </c>
      <c r="AG62" t="n">
        <v>4</v>
      </c>
      <c r="AH62" t="n">
        <v>6</v>
      </c>
      <c r="AI62" t="n">
        <v>6</v>
      </c>
      <c r="AJ62" t="n">
        <v>9</v>
      </c>
      <c r="AK62" t="n">
        <v>9</v>
      </c>
      <c r="AL62" t="n">
        <v>1</v>
      </c>
      <c r="AM62" t="n">
        <v>1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HYPERLINK("https://creighton-primo.hosted.exlibrisgroup.com/primo-explore/search?tab=default_tab&amp;search_scope=EVERYTHING&amp;vid=01CRU&amp;lang=en_US&amp;offset=0&amp;query=any,contains,991003476409702656","Catalog Record")</f>
        <v/>
      </c>
      <c r="AT62">
        <f>HYPERLINK("http://www.worldcat.org/oclc/40173894","WorldCat Record")</f>
        <v/>
      </c>
      <c r="AU62" t="inlineStr">
        <is>
          <t>898292574:eng</t>
        </is>
      </c>
      <c r="AV62" t="inlineStr">
        <is>
          <t>40173894</t>
        </is>
      </c>
      <c r="AW62" t="inlineStr">
        <is>
          <t>991003476409702656</t>
        </is>
      </c>
      <c r="AX62" t="inlineStr">
        <is>
          <t>991003476409702656</t>
        </is>
      </c>
      <c r="AY62" t="inlineStr">
        <is>
          <t>2260341140002656</t>
        </is>
      </c>
      <c r="AZ62" t="inlineStr">
        <is>
          <t>BOOK</t>
        </is>
      </c>
      <c r="BB62" t="inlineStr">
        <is>
          <t>9781571131430</t>
        </is>
      </c>
      <c r="BC62" t="inlineStr">
        <is>
          <t>32285004299193</t>
        </is>
      </c>
      <c r="BD62" t="inlineStr">
        <is>
          <t>893604829</t>
        </is>
      </c>
    </row>
    <row r="63">
      <c r="A63" t="inlineStr">
        <is>
          <t>No</t>
        </is>
      </c>
      <c r="B63" t="inlineStr">
        <is>
          <t>PT1904 .W54 1984</t>
        </is>
      </c>
      <c r="C63" t="inlineStr">
        <is>
          <t>0                      PT 1904000W  54          1984</t>
        </is>
      </c>
      <c r="D63" t="inlineStr">
        <is>
          <t>Goethe revisited : a collection of essays / edited by Elizabeth M. Wilkinson.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L63" t="inlineStr">
        <is>
          <t>London : John Calder ; New York : Riverrun Press, 1984.</t>
        </is>
      </c>
      <c r="M63" t="inlineStr">
        <is>
          <t>1984</t>
        </is>
      </c>
      <c r="O63" t="inlineStr">
        <is>
          <t>eng</t>
        </is>
      </c>
      <c r="P63" t="inlineStr">
        <is>
          <t>enk</t>
        </is>
      </c>
      <c r="Q63" t="inlineStr">
        <is>
          <t>A Calderbook ; CB 391</t>
        </is>
      </c>
      <c r="R63" t="inlineStr">
        <is>
          <t xml:space="preserve">PT </t>
        </is>
      </c>
      <c r="S63" t="n">
        <v>6</v>
      </c>
      <c r="T63" t="n">
        <v>6</v>
      </c>
      <c r="U63" t="inlineStr">
        <is>
          <t>2004-04-14</t>
        </is>
      </c>
      <c r="V63" t="inlineStr">
        <is>
          <t>2004-04-14</t>
        </is>
      </c>
      <c r="W63" t="inlineStr">
        <is>
          <t>1991-01-24</t>
        </is>
      </c>
      <c r="X63" t="inlineStr">
        <is>
          <t>1991-01-24</t>
        </is>
      </c>
      <c r="Y63" t="n">
        <v>217</v>
      </c>
      <c r="Z63" t="n">
        <v>128</v>
      </c>
      <c r="AA63" t="n">
        <v>131</v>
      </c>
      <c r="AB63" t="n">
        <v>2</v>
      </c>
      <c r="AC63" t="n">
        <v>2</v>
      </c>
      <c r="AD63" t="n">
        <v>5</v>
      </c>
      <c r="AE63" t="n">
        <v>5</v>
      </c>
      <c r="AF63" t="n">
        <v>2</v>
      </c>
      <c r="AG63" t="n">
        <v>2</v>
      </c>
      <c r="AH63" t="n">
        <v>2</v>
      </c>
      <c r="AI63" t="n">
        <v>2</v>
      </c>
      <c r="AJ63" t="n">
        <v>3</v>
      </c>
      <c r="AK63" t="n">
        <v>3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HYPERLINK("http://catalog.hathitrust.org/Record/000843963","HathiTrust Record")</f>
        <v/>
      </c>
      <c r="AS63">
        <f>HYPERLINK("https://creighton-primo.hosted.exlibrisgroup.com/primo-explore/search?tab=default_tab&amp;search_scope=EVERYTHING&amp;vid=01CRU&amp;lang=en_US&amp;offset=0&amp;query=any,contains,991000435669702656","Catalog Record")</f>
        <v/>
      </c>
      <c r="AT63">
        <f>HYPERLINK("http://www.worldcat.org/oclc/12343771","WorldCat Record")</f>
        <v/>
      </c>
      <c r="AU63" t="inlineStr">
        <is>
          <t>836724293:eng</t>
        </is>
      </c>
      <c r="AV63" t="inlineStr">
        <is>
          <t>12343771</t>
        </is>
      </c>
      <c r="AW63" t="inlineStr">
        <is>
          <t>991000435669702656</t>
        </is>
      </c>
      <c r="AX63" t="inlineStr">
        <is>
          <t>991000435669702656</t>
        </is>
      </c>
      <c r="AY63" t="inlineStr">
        <is>
          <t>2254769390002656</t>
        </is>
      </c>
      <c r="AZ63" t="inlineStr">
        <is>
          <t>BOOK</t>
        </is>
      </c>
      <c r="BB63" t="inlineStr">
        <is>
          <t>9780714539515</t>
        </is>
      </c>
      <c r="BC63" t="inlineStr">
        <is>
          <t>32285000479617</t>
        </is>
      </c>
      <c r="BD63" t="inlineStr">
        <is>
          <t>893614171</t>
        </is>
      </c>
    </row>
    <row r="64">
      <c r="A64" t="inlineStr">
        <is>
          <t>No</t>
        </is>
      </c>
      <c r="B64" t="inlineStr">
        <is>
          <t>PT1925 .A6</t>
        </is>
      </c>
      <c r="C64" t="inlineStr">
        <is>
          <t>0                      PT 1925000A  6</t>
        </is>
      </c>
      <c r="D64" t="inlineStr">
        <is>
          <t>Goethe's key to Faust : a scientific basis for religion and morality and for a solution of the enigma of evil / by William Page Andrews.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Andrews, William Page, 1848-1916.</t>
        </is>
      </c>
      <c r="L64" t="inlineStr">
        <is>
          <t>Boston ; New York : Houghton Mifflin, 1913.</t>
        </is>
      </c>
      <c r="M64" t="inlineStr">
        <is>
          <t>1913</t>
        </is>
      </c>
      <c r="O64" t="inlineStr">
        <is>
          <t>eng</t>
        </is>
      </c>
      <c r="P64" t="inlineStr">
        <is>
          <t>mau</t>
        </is>
      </c>
      <c r="R64" t="inlineStr">
        <is>
          <t xml:space="preserve">PT </t>
        </is>
      </c>
      <c r="S64" t="n">
        <v>21</v>
      </c>
      <c r="T64" t="n">
        <v>21</v>
      </c>
      <c r="U64" t="inlineStr">
        <is>
          <t>2005-09-19</t>
        </is>
      </c>
      <c r="V64" t="inlineStr">
        <is>
          <t>2005-09-19</t>
        </is>
      </c>
      <c r="W64" t="inlineStr">
        <is>
          <t>1994-02-23</t>
        </is>
      </c>
      <c r="X64" t="inlineStr">
        <is>
          <t>1994-02-23</t>
        </is>
      </c>
      <c r="Y64" t="n">
        <v>57</v>
      </c>
      <c r="Z64" t="n">
        <v>52</v>
      </c>
      <c r="AA64" t="n">
        <v>401</v>
      </c>
      <c r="AB64" t="n">
        <v>1</v>
      </c>
      <c r="AC64" t="n">
        <v>4</v>
      </c>
      <c r="AD64" t="n">
        <v>0</v>
      </c>
      <c r="AE64" t="n">
        <v>12</v>
      </c>
      <c r="AF64" t="n">
        <v>0</v>
      </c>
      <c r="AG64" t="n">
        <v>3</v>
      </c>
      <c r="AH64" t="n">
        <v>0</v>
      </c>
      <c r="AI64" t="n">
        <v>1</v>
      </c>
      <c r="AJ64" t="n">
        <v>0</v>
      </c>
      <c r="AK64" t="n">
        <v>6</v>
      </c>
      <c r="AL64" t="n">
        <v>0</v>
      </c>
      <c r="AM64" t="n">
        <v>3</v>
      </c>
      <c r="AN64" t="n">
        <v>0</v>
      </c>
      <c r="AO64" t="n">
        <v>0</v>
      </c>
      <c r="AP64" t="inlineStr">
        <is>
          <t>Yes</t>
        </is>
      </c>
      <c r="AQ64" t="inlineStr">
        <is>
          <t>No</t>
        </is>
      </c>
      <c r="AR64">
        <f>HYPERLINK("http://catalog.hathitrust.org/Record/100542529","HathiTrust Record")</f>
        <v/>
      </c>
      <c r="AS64">
        <f>HYPERLINK("https://creighton-primo.hosted.exlibrisgroup.com/primo-explore/search?tab=default_tab&amp;search_scope=EVERYTHING&amp;vid=01CRU&amp;lang=en_US&amp;offset=0&amp;query=any,contains,991004463219702656","Catalog Record")</f>
        <v/>
      </c>
      <c r="AT64">
        <f>HYPERLINK("http://www.worldcat.org/oclc/3555785","WorldCat Record")</f>
        <v/>
      </c>
      <c r="AU64" t="inlineStr">
        <is>
          <t>1375673:eng</t>
        </is>
      </c>
      <c r="AV64" t="inlineStr">
        <is>
          <t>3555785</t>
        </is>
      </c>
      <c r="AW64" t="inlineStr">
        <is>
          <t>991004463219702656</t>
        </is>
      </c>
      <c r="AX64" t="inlineStr">
        <is>
          <t>991004463219702656</t>
        </is>
      </c>
      <c r="AY64" t="inlineStr">
        <is>
          <t>2265141440002656</t>
        </is>
      </c>
      <c r="AZ64" t="inlineStr">
        <is>
          <t>BOOK</t>
        </is>
      </c>
      <c r="BC64" t="inlineStr">
        <is>
          <t>32285001839652</t>
        </is>
      </c>
      <c r="BD64" t="inlineStr">
        <is>
          <t>893247601</t>
        </is>
      </c>
    </row>
    <row r="65">
      <c r="A65" t="inlineStr">
        <is>
          <t>No</t>
        </is>
      </c>
      <c r="B65" t="inlineStr">
        <is>
          <t>PT1925 .C56 2001</t>
        </is>
      </c>
      <c r="C65" t="inlineStr">
        <is>
          <t>0                      PT 1925000C  56          2001</t>
        </is>
      </c>
      <c r="D65" t="inlineStr">
        <is>
          <t>A companion to Goethe's Faust : parts I and II / edited by Paul Bishop.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Rochester, NY : Camden House, 2001.</t>
        </is>
      </c>
      <c r="M65" t="inlineStr">
        <is>
          <t>2001</t>
        </is>
      </c>
      <c r="O65" t="inlineStr">
        <is>
          <t>eng</t>
        </is>
      </c>
      <c r="P65" t="inlineStr">
        <is>
          <t>nyu</t>
        </is>
      </c>
      <c r="Q65" t="inlineStr">
        <is>
          <t>Studies in German literature, linguistics, and culture</t>
        </is>
      </c>
      <c r="R65" t="inlineStr">
        <is>
          <t xml:space="preserve">PT </t>
        </is>
      </c>
      <c r="S65" t="n">
        <v>2</v>
      </c>
      <c r="T65" t="n">
        <v>2</v>
      </c>
      <c r="U65" t="inlineStr">
        <is>
          <t>2009-05-01</t>
        </is>
      </c>
      <c r="V65" t="inlineStr">
        <is>
          <t>2009-05-01</t>
        </is>
      </c>
      <c r="W65" t="inlineStr">
        <is>
          <t>2009-01-14</t>
        </is>
      </c>
      <c r="X65" t="inlineStr">
        <is>
          <t>2009-01-14</t>
        </is>
      </c>
      <c r="Y65" t="n">
        <v>422</v>
      </c>
      <c r="Z65" t="n">
        <v>335</v>
      </c>
      <c r="AA65" t="n">
        <v>363</v>
      </c>
      <c r="AB65" t="n">
        <v>4</v>
      </c>
      <c r="AC65" t="n">
        <v>4</v>
      </c>
      <c r="AD65" t="n">
        <v>14</v>
      </c>
      <c r="AE65" t="n">
        <v>15</v>
      </c>
      <c r="AF65" t="n">
        <v>4</v>
      </c>
      <c r="AG65" t="n">
        <v>5</v>
      </c>
      <c r="AH65" t="n">
        <v>6</v>
      </c>
      <c r="AI65" t="n">
        <v>6</v>
      </c>
      <c r="AJ65" t="n">
        <v>8</v>
      </c>
      <c r="AK65" t="n">
        <v>8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HYPERLINK("https://creighton-primo.hosted.exlibrisgroup.com/primo-explore/search?tab=default_tab&amp;search_scope=EVERYTHING&amp;vid=01CRU&amp;lang=en_US&amp;offset=0&amp;query=any,contains,991005290219702656","Catalog Record")</f>
        <v/>
      </c>
      <c r="AT65">
        <f>HYPERLINK("http://www.worldcat.org/oclc/45304116","WorldCat Record")</f>
        <v/>
      </c>
      <c r="AU65" t="inlineStr">
        <is>
          <t>2054456:eng</t>
        </is>
      </c>
      <c r="AV65" t="inlineStr">
        <is>
          <t>45304116</t>
        </is>
      </c>
      <c r="AW65" t="inlineStr">
        <is>
          <t>991005290219702656</t>
        </is>
      </c>
      <c r="AX65" t="inlineStr">
        <is>
          <t>991005290219702656</t>
        </is>
      </c>
      <c r="AY65" t="inlineStr">
        <is>
          <t>2255026590002656</t>
        </is>
      </c>
      <c r="AZ65" t="inlineStr">
        <is>
          <t>BOOK</t>
        </is>
      </c>
      <c r="BB65" t="inlineStr">
        <is>
          <t>9781571131621</t>
        </is>
      </c>
      <c r="BC65" t="inlineStr">
        <is>
          <t>32285005478184</t>
        </is>
      </c>
      <c r="BD65" t="inlineStr">
        <is>
          <t>893795934</t>
        </is>
      </c>
    </row>
    <row r="66">
      <c r="A66" t="inlineStr">
        <is>
          <t>No</t>
        </is>
      </c>
      <c r="B66" t="inlineStr">
        <is>
          <t>PT1925 .F3 1965</t>
        </is>
      </c>
      <c r="C66" t="inlineStr">
        <is>
          <t>0                      PT 1925000F  3           1965</t>
        </is>
      </c>
      <c r="D66" t="inlineStr">
        <is>
          <t>Goethe's Faust : six essays / by Barker Fairley.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Fairley, Barker, 1887-1986.</t>
        </is>
      </c>
      <c r="L66" t="inlineStr">
        <is>
          <t>Oxford : Clarendon Press, 1953.</t>
        </is>
      </c>
      <c r="M66" t="inlineStr">
        <is>
          <t>1965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PT </t>
        </is>
      </c>
      <c r="S66" t="n">
        <v>4</v>
      </c>
      <c r="T66" t="n">
        <v>4</v>
      </c>
      <c r="U66" t="inlineStr">
        <is>
          <t>2004-09-22</t>
        </is>
      </c>
      <c r="V66" t="inlineStr">
        <is>
          <t>2004-09-22</t>
        </is>
      </c>
      <c r="W66" t="inlineStr">
        <is>
          <t>1999-11-16</t>
        </is>
      </c>
      <c r="X66" t="inlineStr">
        <is>
          <t>1999-11-16</t>
        </is>
      </c>
      <c r="Y66" t="n">
        <v>181</v>
      </c>
      <c r="Z66" t="n">
        <v>78</v>
      </c>
      <c r="AA66" t="n">
        <v>284</v>
      </c>
      <c r="AB66" t="n">
        <v>1</v>
      </c>
      <c r="AC66" t="n">
        <v>4</v>
      </c>
      <c r="AD66" t="n">
        <v>2</v>
      </c>
      <c r="AE66" t="n">
        <v>17</v>
      </c>
      <c r="AF66" t="n">
        <v>2</v>
      </c>
      <c r="AG66" t="n">
        <v>7</v>
      </c>
      <c r="AH66" t="n">
        <v>0</v>
      </c>
      <c r="AI66" t="n">
        <v>6</v>
      </c>
      <c r="AJ66" t="n">
        <v>1</v>
      </c>
      <c r="AK66" t="n">
        <v>7</v>
      </c>
      <c r="AL66" t="n">
        <v>0</v>
      </c>
      <c r="AM66" t="n">
        <v>3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HYPERLINK("http://catalog.hathitrust.org/Record/004479784","HathiTrust Record")</f>
        <v/>
      </c>
      <c r="AS66">
        <f>HYPERLINK("https://creighton-primo.hosted.exlibrisgroup.com/primo-explore/search?tab=default_tab&amp;search_scope=EVERYTHING&amp;vid=01CRU&amp;lang=en_US&amp;offset=0&amp;query=any,contains,991001229319702656","Catalog Record")</f>
        <v/>
      </c>
      <c r="AT66">
        <f>HYPERLINK("http://www.worldcat.org/oclc/17523391","WorldCat Record")</f>
        <v/>
      </c>
      <c r="AU66" t="inlineStr">
        <is>
          <t>228568431:eng</t>
        </is>
      </c>
      <c r="AV66" t="inlineStr">
        <is>
          <t>17523391</t>
        </is>
      </c>
      <c r="AW66" t="inlineStr">
        <is>
          <t>991001229319702656</t>
        </is>
      </c>
      <c r="AX66" t="inlineStr">
        <is>
          <t>991001229319702656</t>
        </is>
      </c>
      <c r="AY66" t="inlineStr">
        <is>
          <t>2269835660002656</t>
        </is>
      </c>
      <c r="AZ66" t="inlineStr">
        <is>
          <t>BOOK</t>
        </is>
      </c>
      <c r="BC66" t="inlineStr">
        <is>
          <t>32285003623641</t>
        </is>
      </c>
      <c r="BD66" t="inlineStr">
        <is>
          <t>893596302</t>
        </is>
      </c>
    </row>
    <row r="67">
      <c r="A67" t="inlineStr">
        <is>
          <t>No</t>
        </is>
      </c>
      <c r="B67" t="inlineStr">
        <is>
          <t>PT1925 .J35 1974</t>
        </is>
      </c>
      <c r="C67" t="inlineStr">
        <is>
          <t>0                      PT 1925000J  35          1974</t>
        </is>
      </c>
      <c r="D67" t="inlineStr">
        <is>
          <t>Goethe's Faust as a Renaissance man : parallels and prototypes / by Harold Jantz.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Jantz, Harold Stein, 1907-1987.</t>
        </is>
      </c>
      <c r="L67" t="inlineStr">
        <is>
          <t>New York : Gordian Press, 1974 [c1951]</t>
        </is>
      </c>
      <c r="M67" t="inlineStr">
        <is>
          <t>1974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PT </t>
        </is>
      </c>
      <c r="S67" t="n">
        <v>10</v>
      </c>
      <c r="T67" t="n">
        <v>10</v>
      </c>
      <c r="U67" t="inlineStr">
        <is>
          <t>2005-02-17</t>
        </is>
      </c>
      <c r="V67" t="inlineStr">
        <is>
          <t>2005-02-17</t>
        </is>
      </c>
      <c r="W67" t="inlineStr">
        <is>
          <t>1999-11-16</t>
        </is>
      </c>
      <c r="X67" t="inlineStr">
        <is>
          <t>1999-11-16</t>
        </is>
      </c>
      <c r="Y67" t="n">
        <v>129</v>
      </c>
      <c r="Z67" t="n">
        <v>109</v>
      </c>
      <c r="AA67" t="n">
        <v>522</v>
      </c>
      <c r="AB67" t="n">
        <v>2</v>
      </c>
      <c r="AC67" t="n">
        <v>5</v>
      </c>
      <c r="AD67" t="n">
        <v>5</v>
      </c>
      <c r="AE67" t="n">
        <v>27</v>
      </c>
      <c r="AF67" t="n">
        <v>2</v>
      </c>
      <c r="AG67" t="n">
        <v>11</v>
      </c>
      <c r="AH67" t="n">
        <v>2</v>
      </c>
      <c r="AI67" t="n">
        <v>7</v>
      </c>
      <c r="AJ67" t="n">
        <v>1</v>
      </c>
      <c r="AK67" t="n">
        <v>11</v>
      </c>
      <c r="AL67" t="n">
        <v>1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HYPERLINK("http://catalog.hathitrust.org/Record/102074614","HathiTrust Record")</f>
        <v/>
      </c>
      <c r="AS67">
        <f>HYPERLINK("https://creighton-primo.hosted.exlibrisgroup.com/primo-explore/search?tab=default_tab&amp;search_scope=EVERYTHING&amp;vid=01CRU&amp;lang=en_US&amp;offset=0&amp;query=any,contains,991003299059702656","Catalog Record")</f>
        <v/>
      </c>
      <c r="AT67">
        <f>HYPERLINK("http://www.worldcat.org/oclc/821492","WorldCat Record")</f>
        <v/>
      </c>
      <c r="AU67" t="inlineStr">
        <is>
          <t>234037488:eng</t>
        </is>
      </c>
      <c r="AV67" t="inlineStr">
        <is>
          <t>821492</t>
        </is>
      </c>
      <c r="AW67" t="inlineStr">
        <is>
          <t>991003299059702656</t>
        </is>
      </c>
      <c r="AX67" t="inlineStr">
        <is>
          <t>991003299059702656</t>
        </is>
      </c>
      <c r="AY67" t="inlineStr">
        <is>
          <t>2256480600002656</t>
        </is>
      </c>
      <c r="AZ67" t="inlineStr">
        <is>
          <t>BOOK</t>
        </is>
      </c>
      <c r="BB67" t="inlineStr">
        <is>
          <t>9780877521747</t>
        </is>
      </c>
      <c r="BC67" t="inlineStr">
        <is>
          <t>32285003623633</t>
        </is>
      </c>
      <c r="BD67" t="inlineStr">
        <is>
          <t>893874632</t>
        </is>
      </c>
    </row>
    <row r="68">
      <c r="A68" t="inlineStr">
        <is>
          <t>No</t>
        </is>
      </c>
      <c r="B68" t="inlineStr">
        <is>
          <t>PT1940.E5 S9</t>
        </is>
      </c>
      <c r="C68" t="inlineStr">
        <is>
          <t>0                      PT 1940000E  5                  S  9</t>
        </is>
      </c>
      <c r="D68" t="inlineStr">
        <is>
          <t>Die Symbolik von Faust II: Sinn und Vorformen.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Emrich, Wilhelm.</t>
        </is>
      </c>
      <c r="L68" t="inlineStr">
        <is>
          <t>Bonn, Athenäum [1957]</t>
        </is>
      </c>
      <c r="M68" t="inlineStr">
        <is>
          <t>1957</t>
        </is>
      </c>
      <c r="N68" t="inlineStr">
        <is>
          <t>2. durchgesehene Aufl.</t>
        </is>
      </c>
      <c r="O68" t="inlineStr">
        <is>
          <t>ger</t>
        </is>
      </c>
      <c r="P68" t="inlineStr">
        <is>
          <t xml:space="preserve">gw </t>
        </is>
      </c>
      <c r="R68" t="inlineStr">
        <is>
          <t xml:space="preserve">PT </t>
        </is>
      </c>
      <c r="S68" t="n">
        <v>1</v>
      </c>
      <c r="T68" t="n">
        <v>1</v>
      </c>
      <c r="U68" t="inlineStr">
        <is>
          <t>1997-11-04</t>
        </is>
      </c>
      <c r="V68" t="inlineStr">
        <is>
          <t>1997-11-04</t>
        </is>
      </c>
      <c r="W68" t="inlineStr">
        <is>
          <t>1997-07-14</t>
        </is>
      </c>
      <c r="X68" t="inlineStr">
        <is>
          <t>1997-07-14</t>
        </is>
      </c>
      <c r="Y68" t="n">
        <v>280</v>
      </c>
      <c r="Z68" t="n">
        <v>200</v>
      </c>
      <c r="AA68" t="n">
        <v>324</v>
      </c>
      <c r="AB68" t="n">
        <v>2</v>
      </c>
      <c r="AC68" t="n">
        <v>3</v>
      </c>
      <c r="AD68" t="n">
        <v>10</v>
      </c>
      <c r="AE68" t="n">
        <v>16</v>
      </c>
      <c r="AF68" t="n">
        <v>1</v>
      </c>
      <c r="AG68" t="n">
        <v>3</v>
      </c>
      <c r="AH68" t="n">
        <v>5</v>
      </c>
      <c r="AI68" t="n">
        <v>6</v>
      </c>
      <c r="AJ68" t="n">
        <v>5</v>
      </c>
      <c r="AK68" t="n">
        <v>8</v>
      </c>
      <c r="AL68" t="n">
        <v>1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HYPERLINK("http://catalog.hathitrust.org/Record/001196107","HathiTrust Record")</f>
        <v/>
      </c>
      <c r="AS68">
        <f>HYPERLINK("https://creighton-primo.hosted.exlibrisgroup.com/primo-explore/search?tab=default_tab&amp;search_scope=EVERYTHING&amp;vid=01CRU&amp;lang=en_US&amp;offset=0&amp;query=any,contains,991001177579702656","Catalog Record")</f>
        <v/>
      </c>
      <c r="AT68">
        <f>HYPERLINK("http://www.worldcat.org/oclc/189017","WorldCat Record")</f>
        <v/>
      </c>
      <c r="AU68" t="inlineStr">
        <is>
          <t>363846690:ger</t>
        </is>
      </c>
      <c r="AV68" t="inlineStr">
        <is>
          <t>189017</t>
        </is>
      </c>
      <c r="AW68" t="inlineStr">
        <is>
          <t>991001177579702656</t>
        </is>
      </c>
      <c r="AX68" t="inlineStr">
        <is>
          <t>991001177579702656</t>
        </is>
      </c>
      <c r="AY68" t="inlineStr">
        <is>
          <t>2268055700002656</t>
        </is>
      </c>
      <c r="AZ68" t="inlineStr">
        <is>
          <t>BOOK</t>
        </is>
      </c>
      <c r="BC68" t="inlineStr">
        <is>
          <t>32285002874641</t>
        </is>
      </c>
      <c r="BD68" t="inlineStr">
        <is>
          <t>893426392</t>
        </is>
      </c>
    </row>
    <row r="69">
      <c r="A69" t="inlineStr">
        <is>
          <t>No</t>
        </is>
      </c>
      <c r="B69" t="inlineStr">
        <is>
          <t>PT1941.A1 J3</t>
        </is>
      </c>
      <c r="C69" t="inlineStr">
        <is>
          <t>0                      PT 1941000A  1                  J  3</t>
        </is>
      </c>
      <c r="D69" t="inlineStr">
        <is>
          <t>The mothers in Faust; the myth of time and creativity [by] Harold Jantz.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Jantz, Harold Stein, 1907-1987.</t>
        </is>
      </c>
      <c r="L69" t="inlineStr">
        <is>
          <t>Baltimore, Johns Hopkins Press [1969]</t>
        </is>
      </c>
      <c r="M69" t="inlineStr">
        <is>
          <t>1969</t>
        </is>
      </c>
      <c r="O69" t="inlineStr">
        <is>
          <t>eng</t>
        </is>
      </c>
      <c r="P69" t="inlineStr">
        <is>
          <t>mdu</t>
        </is>
      </c>
      <c r="R69" t="inlineStr">
        <is>
          <t xml:space="preserve">PT </t>
        </is>
      </c>
      <c r="S69" t="n">
        <v>5</v>
      </c>
      <c r="T69" t="n">
        <v>5</v>
      </c>
      <c r="U69" t="inlineStr">
        <is>
          <t>2000-01-25</t>
        </is>
      </c>
      <c r="V69" t="inlineStr">
        <is>
          <t>2000-01-25</t>
        </is>
      </c>
      <c r="W69" t="inlineStr">
        <is>
          <t>1997-07-14</t>
        </is>
      </c>
      <c r="X69" t="inlineStr">
        <is>
          <t>1997-07-14</t>
        </is>
      </c>
      <c r="Y69" t="n">
        <v>622</v>
      </c>
      <c r="Z69" t="n">
        <v>563</v>
      </c>
      <c r="AA69" t="n">
        <v>575</v>
      </c>
      <c r="AB69" t="n">
        <v>7</v>
      </c>
      <c r="AC69" t="n">
        <v>7</v>
      </c>
      <c r="AD69" t="n">
        <v>32</v>
      </c>
      <c r="AE69" t="n">
        <v>32</v>
      </c>
      <c r="AF69" t="n">
        <v>10</v>
      </c>
      <c r="AG69" t="n">
        <v>10</v>
      </c>
      <c r="AH69" t="n">
        <v>8</v>
      </c>
      <c r="AI69" t="n">
        <v>8</v>
      </c>
      <c r="AJ69" t="n">
        <v>16</v>
      </c>
      <c r="AK69" t="n">
        <v>16</v>
      </c>
      <c r="AL69" t="n">
        <v>6</v>
      </c>
      <c r="AM69" t="n">
        <v>6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HYPERLINK("http://catalog.hathitrust.org/Record/001781142","HathiTrust Record")</f>
        <v/>
      </c>
      <c r="AS69">
        <f>HYPERLINK("https://creighton-primo.hosted.exlibrisgroup.com/primo-explore/search?tab=default_tab&amp;search_scope=EVERYTHING&amp;vid=01CRU&amp;lang=en_US&amp;offset=0&amp;query=any,contains,991005433749702656","Catalog Record")</f>
        <v/>
      </c>
      <c r="AT69">
        <f>HYPERLINK("http://www.worldcat.org/oclc/2089","WorldCat Record")</f>
        <v/>
      </c>
      <c r="AU69" t="inlineStr">
        <is>
          <t>422152974:eng</t>
        </is>
      </c>
      <c r="AV69" t="inlineStr">
        <is>
          <t>2089</t>
        </is>
      </c>
      <c r="AW69" t="inlineStr">
        <is>
          <t>991005433749702656</t>
        </is>
      </c>
      <c r="AX69" t="inlineStr">
        <is>
          <t>991005433749702656</t>
        </is>
      </c>
      <c r="AY69" t="inlineStr">
        <is>
          <t>2262795610002656</t>
        </is>
      </c>
      <c r="AZ69" t="inlineStr">
        <is>
          <t>BOOK</t>
        </is>
      </c>
      <c r="BC69" t="inlineStr">
        <is>
          <t>32285002874666</t>
        </is>
      </c>
      <c r="BD69" t="inlineStr">
        <is>
          <t>893431505</t>
        </is>
      </c>
    </row>
    <row r="70">
      <c r="A70" t="inlineStr">
        <is>
          <t>No</t>
        </is>
      </c>
      <c r="B70" t="inlineStr">
        <is>
          <t>PT203 .S38 1983</t>
        </is>
      </c>
      <c r="C70" t="inlineStr">
        <is>
          <t>0                      PT 0203000S  38          1983</t>
        </is>
      </c>
      <c r="D70" t="inlineStr">
        <is>
          <t>The shape of the round table : structures of Middle High German Arthurian romance / James A. Schultz.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Schultz, James A. (James Alfred), 1947-</t>
        </is>
      </c>
      <c r="L70" t="inlineStr">
        <is>
          <t>Toronto ; Buffalo : University of Toronto Press, c1983.</t>
        </is>
      </c>
      <c r="M70" t="inlineStr">
        <is>
          <t>1983</t>
        </is>
      </c>
      <c r="O70" t="inlineStr">
        <is>
          <t>eng</t>
        </is>
      </c>
      <c r="P70" t="inlineStr">
        <is>
          <t>onc</t>
        </is>
      </c>
      <c r="R70" t="inlineStr">
        <is>
          <t xml:space="preserve">PT </t>
        </is>
      </c>
      <c r="S70" t="n">
        <v>1</v>
      </c>
      <c r="T70" t="n">
        <v>1</v>
      </c>
      <c r="U70" t="inlineStr">
        <is>
          <t>1993-02-24</t>
        </is>
      </c>
      <c r="V70" t="inlineStr">
        <is>
          <t>1993-02-24</t>
        </is>
      </c>
      <c r="W70" t="inlineStr">
        <is>
          <t>1991-01-21</t>
        </is>
      </c>
      <c r="X70" t="inlineStr">
        <is>
          <t>1991-01-21</t>
        </is>
      </c>
      <c r="Y70" t="n">
        <v>383</v>
      </c>
      <c r="Z70" t="n">
        <v>281</v>
      </c>
      <c r="AA70" t="n">
        <v>330</v>
      </c>
      <c r="AB70" t="n">
        <v>4</v>
      </c>
      <c r="AC70" t="n">
        <v>4</v>
      </c>
      <c r="AD70" t="n">
        <v>12</v>
      </c>
      <c r="AE70" t="n">
        <v>17</v>
      </c>
      <c r="AF70" t="n">
        <v>3</v>
      </c>
      <c r="AG70" t="n">
        <v>7</v>
      </c>
      <c r="AH70" t="n">
        <v>2</v>
      </c>
      <c r="AI70" t="n">
        <v>3</v>
      </c>
      <c r="AJ70" t="n">
        <v>7</v>
      </c>
      <c r="AK70" t="n">
        <v>8</v>
      </c>
      <c r="AL70" t="n">
        <v>3</v>
      </c>
      <c r="AM70" t="n">
        <v>3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HYPERLINK("http://catalog.hathitrust.org/Record/000110758","HathiTrust Record")</f>
        <v/>
      </c>
      <c r="AS70">
        <f>HYPERLINK("https://creighton-primo.hosted.exlibrisgroup.com/primo-explore/search?tab=default_tab&amp;search_scope=EVERYTHING&amp;vid=01CRU&amp;lang=en_US&amp;offset=0&amp;query=any,contains,991000222969702656","Catalog Record")</f>
        <v/>
      </c>
      <c r="AT70">
        <f>HYPERLINK("http://www.worldcat.org/oclc/9579856","WorldCat Record")</f>
        <v/>
      </c>
      <c r="AU70" t="inlineStr">
        <is>
          <t>836620479:eng</t>
        </is>
      </c>
      <c r="AV70" t="inlineStr">
        <is>
          <t>9579856</t>
        </is>
      </c>
      <c r="AW70" t="inlineStr">
        <is>
          <t>991000222969702656</t>
        </is>
      </c>
      <c r="AX70" t="inlineStr">
        <is>
          <t>991000222969702656</t>
        </is>
      </c>
      <c r="AY70" t="inlineStr">
        <is>
          <t>2272130380002656</t>
        </is>
      </c>
      <c r="AZ70" t="inlineStr">
        <is>
          <t>BOOK</t>
        </is>
      </c>
      <c r="BB70" t="inlineStr">
        <is>
          <t>9780802024664</t>
        </is>
      </c>
      <c r="BC70" t="inlineStr">
        <is>
          <t>32285000477967</t>
        </is>
      </c>
      <c r="BD70" t="inlineStr">
        <is>
          <t>893425539</t>
        </is>
      </c>
    </row>
    <row r="71">
      <c r="A71" t="inlineStr">
        <is>
          <t>No</t>
        </is>
      </c>
      <c r="B71" t="inlineStr">
        <is>
          <t>PT2049 .D5</t>
        </is>
      </c>
      <c r="C71" t="inlineStr">
        <is>
          <t>0                      PT 2049000D  5</t>
        </is>
      </c>
      <c r="D71" t="inlineStr">
        <is>
          <t>Johann Wolfgang Goethe.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Dieckmann, Liselotte.</t>
        </is>
      </c>
      <c r="L71" t="inlineStr">
        <is>
          <t>New York, Twayne Publishers [1974]</t>
        </is>
      </c>
      <c r="M71" t="inlineStr">
        <is>
          <t>1974</t>
        </is>
      </c>
      <c r="O71" t="inlineStr">
        <is>
          <t>eng</t>
        </is>
      </c>
      <c r="P71" t="inlineStr">
        <is>
          <t>nyu</t>
        </is>
      </c>
      <c r="Q71" t="inlineStr">
        <is>
          <t>Twayne's world authors series, TWAS 292. Germany</t>
        </is>
      </c>
      <c r="R71" t="inlineStr">
        <is>
          <t xml:space="preserve">PT </t>
        </is>
      </c>
      <c r="S71" t="n">
        <v>3</v>
      </c>
      <c r="T71" t="n">
        <v>3</v>
      </c>
      <c r="U71" t="inlineStr">
        <is>
          <t>2006-02-06</t>
        </is>
      </c>
      <c r="V71" t="inlineStr">
        <is>
          <t>2006-02-06</t>
        </is>
      </c>
      <c r="W71" t="inlineStr">
        <is>
          <t>1997-07-14</t>
        </is>
      </c>
      <c r="X71" t="inlineStr">
        <is>
          <t>1997-07-14</t>
        </is>
      </c>
      <c r="Y71" t="n">
        <v>986</v>
      </c>
      <c r="Z71" t="n">
        <v>902</v>
      </c>
      <c r="AA71" t="n">
        <v>1036</v>
      </c>
      <c r="AB71" t="n">
        <v>8</v>
      </c>
      <c r="AC71" t="n">
        <v>8</v>
      </c>
      <c r="AD71" t="n">
        <v>35</v>
      </c>
      <c r="AE71" t="n">
        <v>37</v>
      </c>
      <c r="AF71" t="n">
        <v>13</v>
      </c>
      <c r="AG71" t="n">
        <v>14</v>
      </c>
      <c r="AH71" t="n">
        <v>7</v>
      </c>
      <c r="AI71" t="n">
        <v>7</v>
      </c>
      <c r="AJ71" t="n">
        <v>16</v>
      </c>
      <c r="AK71" t="n">
        <v>18</v>
      </c>
      <c r="AL71" t="n">
        <v>7</v>
      </c>
      <c r="AM71" t="n">
        <v>7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HYPERLINK("http://catalog.hathitrust.org/Record/000011201","HathiTrust Record")</f>
        <v/>
      </c>
      <c r="AS71">
        <f>HYPERLINK("https://creighton-primo.hosted.exlibrisgroup.com/primo-explore/search?tab=default_tab&amp;search_scope=EVERYTHING&amp;vid=01CRU&amp;lang=en_US&amp;offset=0&amp;query=any,contains,991003238739702656","Catalog Record")</f>
        <v/>
      </c>
      <c r="AT71">
        <f>HYPERLINK("http://www.worldcat.org/oclc/762503","WorldCat Record")</f>
        <v/>
      </c>
      <c r="AU71" t="inlineStr">
        <is>
          <t>3901575535:eng</t>
        </is>
      </c>
      <c r="AV71" t="inlineStr">
        <is>
          <t>762503</t>
        </is>
      </c>
      <c r="AW71" t="inlineStr">
        <is>
          <t>991003238739702656</t>
        </is>
      </c>
      <c r="AX71" t="inlineStr">
        <is>
          <t>991003238739702656</t>
        </is>
      </c>
      <c r="AY71" t="inlineStr">
        <is>
          <t>2265174410002656</t>
        </is>
      </c>
      <c r="AZ71" t="inlineStr">
        <is>
          <t>BOOK</t>
        </is>
      </c>
      <c r="BB71" t="inlineStr">
        <is>
          <t>9780805723786</t>
        </is>
      </c>
      <c r="BC71" t="inlineStr">
        <is>
          <t>32285002874930</t>
        </is>
      </c>
      <c r="BD71" t="inlineStr">
        <is>
          <t>893428586</t>
        </is>
      </c>
    </row>
    <row r="72">
      <c r="A72" t="inlineStr">
        <is>
          <t>No</t>
        </is>
      </c>
      <c r="B72" t="inlineStr">
        <is>
          <t>PT2049 .F3 1963</t>
        </is>
      </c>
      <c r="C72" t="inlineStr">
        <is>
          <t>0                      PT 2049000F  3           1963</t>
        </is>
      </c>
      <c r="D72" t="inlineStr">
        <is>
          <t>Goethe as revealed in his poetry.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Fairley, Barker, 1887-1986.</t>
        </is>
      </c>
      <c r="L72" t="inlineStr">
        <is>
          <t>New York, Ungar [1963]</t>
        </is>
      </c>
      <c r="M72" t="inlineStr">
        <is>
          <t>1963</t>
        </is>
      </c>
      <c r="N72" t="inlineStr">
        <is>
          <t>[1st ed.]</t>
        </is>
      </c>
      <c r="O72" t="inlineStr">
        <is>
          <t>eng</t>
        </is>
      </c>
      <c r="P72" t="inlineStr">
        <is>
          <t>nyu</t>
        </is>
      </c>
      <c r="R72" t="inlineStr">
        <is>
          <t xml:space="preserve">PT </t>
        </is>
      </c>
      <c r="S72" t="n">
        <v>3</v>
      </c>
      <c r="T72" t="n">
        <v>3</v>
      </c>
      <c r="U72" t="inlineStr">
        <is>
          <t>2006-02-06</t>
        </is>
      </c>
      <c r="V72" t="inlineStr">
        <is>
          <t>2006-02-06</t>
        </is>
      </c>
      <c r="W72" t="inlineStr">
        <is>
          <t>1997-07-14</t>
        </is>
      </c>
      <c r="X72" t="inlineStr">
        <is>
          <t>1997-07-14</t>
        </is>
      </c>
      <c r="Y72" t="n">
        <v>497</v>
      </c>
      <c r="Z72" t="n">
        <v>457</v>
      </c>
      <c r="AA72" t="n">
        <v>564</v>
      </c>
      <c r="AB72" t="n">
        <v>4</v>
      </c>
      <c r="AC72" t="n">
        <v>4</v>
      </c>
      <c r="AD72" t="n">
        <v>17</v>
      </c>
      <c r="AE72" t="n">
        <v>22</v>
      </c>
      <c r="AF72" t="n">
        <v>6</v>
      </c>
      <c r="AG72" t="n">
        <v>7</v>
      </c>
      <c r="AH72" t="n">
        <v>4</v>
      </c>
      <c r="AI72" t="n">
        <v>7</v>
      </c>
      <c r="AJ72" t="n">
        <v>10</v>
      </c>
      <c r="AK72" t="n">
        <v>12</v>
      </c>
      <c r="AL72" t="n">
        <v>3</v>
      </c>
      <c r="AM72" t="n">
        <v>3</v>
      </c>
      <c r="AN72" t="n">
        <v>0</v>
      </c>
      <c r="AO72" t="n">
        <v>0</v>
      </c>
      <c r="AP72" t="inlineStr">
        <is>
          <t>Yes</t>
        </is>
      </c>
      <c r="AQ72" t="inlineStr">
        <is>
          <t>Yes</t>
        </is>
      </c>
      <c r="AR72">
        <f>HYPERLINK("http://catalog.hathitrust.org/Record/001030303","HathiTrust Record")</f>
        <v/>
      </c>
      <c r="AS72">
        <f>HYPERLINK("https://creighton-primo.hosted.exlibrisgroup.com/primo-explore/search?tab=default_tab&amp;search_scope=EVERYTHING&amp;vid=01CRU&amp;lang=en_US&amp;offset=0&amp;query=any,contains,991002155119702656","Catalog Record")</f>
        <v/>
      </c>
      <c r="AT72">
        <f>HYPERLINK("http://www.worldcat.org/oclc/272528","WorldCat Record")</f>
        <v/>
      </c>
      <c r="AU72" t="inlineStr">
        <is>
          <t>119432285:eng</t>
        </is>
      </c>
      <c r="AV72" t="inlineStr">
        <is>
          <t>272528</t>
        </is>
      </c>
      <c r="AW72" t="inlineStr">
        <is>
          <t>991002155119702656</t>
        </is>
      </c>
      <c r="AX72" t="inlineStr">
        <is>
          <t>991002155119702656</t>
        </is>
      </c>
      <c r="AY72" t="inlineStr">
        <is>
          <t>2262480670002656</t>
        </is>
      </c>
      <c r="AZ72" t="inlineStr">
        <is>
          <t>BOOK</t>
        </is>
      </c>
      <c r="BC72" t="inlineStr">
        <is>
          <t>32285002874948</t>
        </is>
      </c>
      <c r="BD72" t="inlineStr">
        <is>
          <t>893439820</t>
        </is>
      </c>
    </row>
    <row r="73">
      <c r="A73" t="inlineStr">
        <is>
          <t>No</t>
        </is>
      </c>
      <c r="B73" t="inlineStr">
        <is>
          <t>PT2049 .F33 1977</t>
        </is>
      </c>
      <c r="C73" t="inlineStr">
        <is>
          <t>0                      PT 2049000F  33          1977</t>
        </is>
      </c>
      <c r="D73" t="inlineStr">
        <is>
          <t>A study of Goethe / by Barker Fairley.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Fairley, Barker, 1887-1986.</t>
        </is>
      </c>
      <c r="L73" t="inlineStr">
        <is>
          <t>Westport, Conn. : Greenwood Press, 1977.</t>
        </is>
      </c>
      <c r="M73" t="inlineStr">
        <is>
          <t>1977</t>
        </is>
      </c>
      <c r="O73" t="inlineStr">
        <is>
          <t>eng</t>
        </is>
      </c>
      <c r="P73" t="inlineStr">
        <is>
          <t>ctu</t>
        </is>
      </c>
      <c r="R73" t="inlineStr">
        <is>
          <t xml:space="preserve">PT </t>
        </is>
      </c>
      <c r="S73" t="n">
        <v>6</v>
      </c>
      <c r="T73" t="n">
        <v>6</v>
      </c>
      <c r="U73" t="inlineStr">
        <is>
          <t>2006-02-06</t>
        </is>
      </c>
      <c r="V73" t="inlineStr">
        <is>
          <t>2006-02-06</t>
        </is>
      </c>
      <c r="W73" t="inlineStr">
        <is>
          <t>1997-07-14</t>
        </is>
      </c>
      <c r="X73" t="inlineStr">
        <is>
          <t>1997-07-14</t>
        </is>
      </c>
      <c r="Y73" t="n">
        <v>102</v>
      </c>
      <c r="Z73" t="n">
        <v>92</v>
      </c>
      <c r="AA73" t="n">
        <v>803</v>
      </c>
      <c r="AB73" t="n">
        <v>1</v>
      </c>
      <c r="AC73" t="n">
        <v>7</v>
      </c>
      <c r="AD73" t="n">
        <v>4</v>
      </c>
      <c r="AE73" t="n">
        <v>42</v>
      </c>
      <c r="AF73" t="n">
        <v>3</v>
      </c>
      <c r="AG73" t="n">
        <v>24</v>
      </c>
      <c r="AH73" t="n">
        <v>0</v>
      </c>
      <c r="AI73" t="n">
        <v>6</v>
      </c>
      <c r="AJ73" t="n">
        <v>2</v>
      </c>
      <c r="AK73" t="n">
        <v>18</v>
      </c>
      <c r="AL73" t="n">
        <v>0</v>
      </c>
      <c r="AM73" t="n">
        <v>6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HYPERLINK("http://catalog.hathitrust.org/Record/004479895","HathiTrust Record")</f>
        <v/>
      </c>
      <c r="AS73">
        <f>HYPERLINK("https://creighton-primo.hosted.exlibrisgroup.com/primo-explore/search?tab=default_tab&amp;search_scope=EVERYTHING&amp;vid=01CRU&amp;lang=en_US&amp;offset=0&amp;query=any,contains,991004300489702656","Catalog Record")</f>
        <v/>
      </c>
      <c r="AT73">
        <f>HYPERLINK("http://www.worldcat.org/oclc/2967994","WorldCat Record")</f>
        <v/>
      </c>
      <c r="AU73" t="inlineStr">
        <is>
          <t>119432287:eng</t>
        </is>
      </c>
      <c r="AV73" t="inlineStr">
        <is>
          <t>2967994</t>
        </is>
      </c>
      <c r="AW73" t="inlineStr">
        <is>
          <t>991004300489702656</t>
        </is>
      </c>
      <c r="AX73" t="inlineStr">
        <is>
          <t>991004300489702656</t>
        </is>
      </c>
      <c r="AY73" t="inlineStr">
        <is>
          <t>2269476120002656</t>
        </is>
      </c>
      <c r="AZ73" t="inlineStr">
        <is>
          <t>BOOK</t>
        </is>
      </c>
      <c r="BB73" t="inlineStr">
        <is>
          <t>9780837193304</t>
        </is>
      </c>
      <c r="BC73" t="inlineStr">
        <is>
          <t>32285002874955</t>
        </is>
      </c>
      <c r="BD73" t="inlineStr">
        <is>
          <t>893235305</t>
        </is>
      </c>
    </row>
    <row r="74">
      <c r="A74" t="inlineStr">
        <is>
          <t>No</t>
        </is>
      </c>
      <c r="B74" t="inlineStr">
        <is>
          <t>PT2049 .L4</t>
        </is>
      </c>
      <c r="C74" t="inlineStr">
        <is>
          <t>0                      PT 2049000L  4</t>
        </is>
      </c>
      <c r="D74" t="inlineStr">
        <is>
          <t>The life of Goethe. Introd. by Victor Lange.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Lewes, George Henry, 1817-1878.</t>
        </is>
      </c>
      <c r="L74" t="inlineStr">
        <is>
          <t>New York, F. Ungar Pub. Co. [1965]</t>
        </is>
      </c>
      <c r="M74" t="inlineStr">
        <is>
          <t>1965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PT </t>
        </is>
      </c>
      <c r="S74" t="n">
        <v>3</v>
      </c>
      <c r="T74" t="n">
        <v>3</v>
      </c>
      <c r="U74" t="inlineStr">
        <is>
          <t>2000-01-23</t>
        </is>
      </c>
      <c r="V74" t="inlineStr">
        <is>
          <t>2000-01-23</t>
        </is>
      </c>
      <c r="W74" t="inlineStr">
        <is>
          <t>1997-07-14</t>
        </is>
      </c>
      <c r="X74" t="inlineStr">
        <is>
          <t>1997-07-14</t>
        </is>
      </c>
      <c r="Y74" t="n">
        <v>469</v>
      </c>
      <c r="Z74" t="n">
        <v>454</v>
      </c>
      <c r="AA74" t="n">
        <v>668</v>
      </c>
      <c r="AB74" t="n">
        <v>7</v>
      </c>
      <c r="AC74" t="n">
        <v>7</v>
      </c>
      <c r="AD74" t="n">
        <v>17</v>
      </c>
      <c r="AE74" t="n">
        <v>29</v>
      </c>
      <c r="AF74" t="n">
        <v>6</v>
      </c>
      <c r="AG74" t="n">
        <v>11</v>
      </c>
      <c r="AH74" t="n">
        <v>3</v>
      </c>
      <c r="AI74" t="n">
        <v>6</v>
      </c>
      <c r="AJ74" t="n">
        <v>5</v>
      </c>
      <c r="AK74" t="n">
        <v>12</v>
      </c>
      <c r="AL74" t="n">
        <v>6</v>
      </c>
      <c r="AM74" t="n">
        <v>6</v>
      </c>
      <c r="AN74" t="n">
        <v>0</v>
      </c>
      <c r="AO74" t="n">
        <v>0</v>
      </c>
      <c r="AP74" t="inlineStr">
        <is>
          <t>No</t>
        </is>
      </c>
      <c r="AQ74" t="inlineStr">
        <is>
          <t>Yes</t>
        </is>
      </c>
      <c r="AR74">
        <f>HYPERLINK("http://catalog.hathitrust.org/Record/000004222","HathiTrust Record")</f>
        <v/>
      </c>
      <c r="AS74">
        <f>HYPERLINK("https://creighton-primo.hosted.exlibrisgroup.com/primo-explore/search?tab=default_tab&amp;search_scope=EVERYTHING&amp;vid=01CRU&amp;lang=en_US&amp;offset=0&amp;query=any,contains,991002231859702656","Catalog Record")</f>
        <v/>
      </c>
      <c r="AT74">
        <f>HYPERLINK("http://www.worldcat.org/oclc/294373","WorldCat Record")</f>
        <v/>
      </c>
      <c r="AU74" t="inlineStr">
        <is>
          <t>3943316650:eng</t>
        </is>
      </c>
      <c r="AV74" t="inlineStr">
        <is>
          <t>294373</t>
        </is>
      </c>
      <c r="AW74" t="inlineStr">
        <is>
          <t>991002231859702656</t>
        </is>
      </c>
      <c r="AX74" t="inlineStr">
        <is>
          <t>991002231859702656</t>
        </is>
      </c>
      <c r="AY74" t="inlineStr">
        <is>
          <t>2268257060002656</t>
        </is>
      </c>
      <c r="AZ74" t="inlineStr">
        <is>
          <t>BOOK</t>
        </is>
      </c>
      <c r="BC74" t="inlineStr">
        <is>
          <t>32285002874963</t>
        </is>
      </c>
      <c r="BD74" t="inlineStr">
        <is>
          <t>893232711</t>
        </is>
      </c>
    </row>
    <row r="75">
      <c r="A75" t="inlineStr">
        <is>
          <t>No</t>
        </is>
      </c>
      <c r="B75" t="inlineStr">
        <is>
          <t>PT2049 .N4 1932</t>
        </is>
      </c>
      <c r="C75" t="inlineStr">
        <is>
          <t>0                      PT 2049000N  4           1932</t>
        </is>
      </c>
      <c r="D75" t="inlineStr">
        <is>
          <t>Goethe, man and poet / by Henry W. Nevinson; written for the centenary of Goethe's death on March 22nd, 1832.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Nevinson, Henry Woodd, 1856-1941.</t>
        </is>
      </c>
      <c r="L75" t="inlineStr">
        <is>
          <t>New York : Harcourt, Brace and Company, [c1932]</t>
        </is>
      </c>
      <c r="M75" t="inlineStr">
        <is>
          <t>1932</t>
        </is>
      </c>
      <c r="O75" t="inlineStr">
        <is>
          <t>eng</t>
        </is>
      </c>
      <c r="P75" t="inlineStr">
        <is>
          <t>nyu</t>
        </is>
      </c>
      <c r="R75" t="inlineStr">
        <is>
          <t xml:space="preserve">PT </t>
        </is>
      </c>
      <c r="S75" t="n">
        <v>2</v>
      </c>
      <c r="T75" t="n">
        <v>2</v>
      </c>
      <c r="U75" t="inlineStr">
        <is>
          <t>2000-11-26</t>
        </is>
      </c>
      <c r="V75" t="inlineStr">
        <is>
          <t>2000-11-26</t>
        </is>
      </c>
      <c r="W75" t="inlineStr">
        <is>
          <t>1994-12-08</t>
        </is>
      </c>
      <c r="X75" t="inlineStr">
        <is>
          <t>1994-12-08</t>
        </is>
      </c>
      <c r="Y75" t="n">
        <v>294</v>
      </c>
      <c r="Z75" t="n">
        <v>289</v>
      </c>
      <c r="AA75" t="n">
        <v>443</v>
      </c>
      <c r="AB75" t="n">
        <v>2</v>
      </c>
      <c r="AC75" t="n">
        <v>4</v>
      </c>
      <c r="AD75" t="n">
        <v>11</v>
      </c>
      <c r="AE75" t="n">
        <v>21</v>
      </c>
      <c r="AF75" t="n">
        <v>2</v>
      </c>
      <c r="AG75" t="n">
        <v>7</v>
      </c>
      <c r="AH75" t="n">
        <v>3</v>
      </c>
      <c r="AI75" t="n">
        <v>5</v>
      </c>
      <c r="AJ75" t="n">
        <v>8</v>
      </c>
      <c r="AK75" t="n">
        <v>12</v>
      </c>
      <c r="AL75" t="n">
        <v>1</v>
      </c>
      <c r="AM75" t="n">
        <v>2</v>
      </c>
      <c r="AN75" t="n">
        <v>0</v>
      </c>
      <c r="AO75" t="n">
        <v>0</v>
      </c>
      <c r="AP75" t="inlineStr">
        <is>
          <t>Yes</t>
        </is>
      </c>
      <c r="AQ75" t="inlineStr">
        <is>
          <t>Yes</t>
        </is>
      </c>
      <c r="AR75">
        <f>HYPERLINK("http://catalog.hathitrust.org/Record/001781789","HathiTrust Record")</f>
        <v/>
      </c>
      <c r="AS75">
        <f>HYPERLINK("https://creighton-primo.hosted.exlibrisgroup.com/primo-explore/search?tab=default_tab&amp;search_scope=EVERYTHING&amp;vid=01CRU&amp;lang=en_US&amp;offset=0&amp;query=any,contains,991003078529702656","Catalog Record")</f>
        <v/>
      </c>
      <c r="AT75">
        <f>HYPERLINK("http://www.worldcat.org/oclc/631605","WorldCat Record")</f>
        <v/>
      </c>
      <c r="AU75" t="inlineStr">
        <is>
          <t>1276754:eng</t>
        </is>
      </c>
      <c r="AV75" t="inlineStr">
        <is>
          <t>631605</t>
        </is>
      </c>
      <c r="AW75" t="inlineStr">
        <is>
          <t>991003078529702656</t>
        </is>
      </c>
      <c r="AX75" t="inlineStr">
        <is>
          <t>991003078529702656</t>
        </is>
      </c>
      <c r="AY75" t="inlineStr">
        <is>
          <t>2263330900002656</t>
        </is>
      </c>
      <c r="AZ75" t="inlineStr">
        <is>
          <t>BOOK</t>
        </is>
      </c>
      <c r="BB75" t="inlineStr">
        <is>
          <t>9780836959024</t>
        </is>
      </c>
      <c r="BC75" t="inlineStr">
        <is>
          <t>32285001980795</t>
        </is>
      </c>
      <c r="BD75" t="inlineStr">
        <is>
          <t>893780589</t>
        </is>
      </c>
    </row>
    <row r="76">
      <c r="A76" t="inlineStr">
        <is>
          <t>No</t>
        </is>
      </c>
      <c r="B76" t="inlineStr">
        <is>
          <t>PT2049 .W55 1998</t>
        </is>
      </c>
      <c r="C76" t="inlineStr">
        <is>
          <t>0                      PT 2049000W  55          1998</t>
        </is>
      </c>
      <c r="D76" t="inlineStr">
        <is>
          <t>The life of Goethe : a critical biography / John R. Williams.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Williams, John R., 1940-</t>
        </is>
      </c>
      <c r="L76" t="inlineStr">
        <is>
          <t>Oxford, UK ; Malden, Mass. : Blackwell Publishers, 1998.</t>
        </is>
      </c>
      <c r="M76" t="inlineStr">
        <is>
          <t>1998</t>
        </is>
      </c>
      <c r="O76" t="inlineStr">
        <is>
          <t>eng</t>
        </is>
      </c>
      <c r="P76" t="inlineStr">
        <is>
          <t>enk</t>
        </is>
      </c>
      <c r="Q76" t="inlineStr">
        <is>
          <t>Blackwell critical biographies ; 10</t>
        </is>
      </c>
      <c r="R76" t="inlineStr">
        <is>
          <t xml:space="preserve">PT </t>
        </is>
      </c>
      <c r="S76" t="n">
        <v>3</v>
      </c>
      <c r="T76" t="n">
        <v>3</v>
      </c>
      <c r="U76" t="inlineStr">
        <is>
          <t>2001-01-19</t>
        </is>
      </c>
      <c r="V76" t="inlineStr">
        <is>
          <t>2001-01-19</t>
        </is>
      </c>
      <c r="W76" t="inlineStr">
        <is>
          <t>2000-07-27</t>
        </is>
      </c>
      <c r="X76" t="inlineStr">
        <is>
          <t>2000-07-27</t>
        </is>
      </c>
      <c r="Y76" t="n">
        <v>766</v>
      </c>
      <c r="Z76" t="n">
        <v>635</v>
      </c>
      <c r="AA76" t="n">
        <v>678</v>
      </c>
      <c r="AB76" t="n">
        <v>9</v>
      </c>
      <c r="AC76" t="n">
        <v>9</v>
      </c>
      <c r="AD76" t="n">
        <v>35</v>
      </c>
      <c r="AE76" t="n">
        <v>35</v>
      </c>
      <c r="AF76" t="n">
        <v>12</v>
      </c>
      <c r="AG76" t="n">
        <v>12</v>
      </c>
      <c r="AH76" t="n">
        <v>7</v>
      </c>
      <c r="AI76" t="n">
        <v>7</v>
      </c>
      <c r="AJ76" t="n">
        <v>16</v>
      </c>
      <c r="AK76" t="n">
        <v>16</v>
      </c>
      <c r="AL76" t="n">
        <v>8</v>
      </c>
      <c r="AM76" t="n">
        <v>8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HYPERLINK("https://creighton-primo.hosted.exlibrisgroup.com/primo-explore/search?tab=default_tab&amp;search_scope=EVERYTHING&amp;vid=01CRU&amp;lang=en_US&amp;offset=0&amp;query=any,contains,991003223479702656","Catalog Record")</f>
        <v/>
      </c>
      <c r="AT76">
        <f>HYPERLINK("http://www.worldcat.org/oclc/37955374","WorldCat Record")</f>
        <v/>
      </c>
      <c r="AU76" t="inlineStr">
        <is>
          <t>811499521:eng</t>
        </is>
      </c>
      <c r="AV76" t="inlineStr">
        <is>
          <t>37955374</t>
        </is>
      </c>
      <c r="AW76" t="inlineStr">
        <is>
          <t>991003223479702656</t>
        </is>
      </c>
      <c r="AX76" t="inlineStr">
        <is>
          <t>991003223479702656</t>
        </is>
      </c>
      <c r="AY76" t="inlineStr">
        <is>
          <t>2257339240002656</t>
        </is>
      </c>
      <c r="AZ76" t="inlineStr">
        <is>
          <t>BOOK</t>
        </is>
      </c>
      <c r="BB76" t="inlineStr">
        <is>
          <t>9780631163763</t>
        </is>
      </c>
      <c r="BC76" t="inlineStr">
        <is>
          <t>32285003743332</t>
        </is>
      </c>
      <c r="BD76" t="inlineStr">
        <is>
          <t>893799489</t>
        </is>
      </c>
    </row>
    <row r="77">
      <c r="A77" t="inlineStr">
        <is>
          <t>No</t>
        </is>
      </c>
      <c r="B77" t="inlineStr">
        <is>
          <t>PT2051 .B55</t>
        </is>
      </c>
      <c r="C77" t="inlineStr">
        <is>
          <t>0                      PT 2051000B  55</t>
        </is>
      </c>
      <c r="D77" t="inlineStr">
        <is>
          <t>The life of Goethe; by Albert Bielschowsky ... Authorised translation from the German, by William A. Cooper ....</t>
        </is>
      </c>
      <c r="E77" t="inlineStr">
        <is>
          <t>V. 1</t>
        </is>
      </c>
      <c r="F77" t="inlineStr">
        <is>
          <t>Yes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Bielschowsky, Albert, 1847-1902.</t>
        </is>
      </c>
      <c r="L77" t="inlineStr">
        <is>
          <t>New York, London, G. P. Putnam's sons, 1905-08.</t>
        </is>
      </c>
      <c r="M77" t="inlineStr">
        <is>
          <t>1905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PT </t>
        </is>
      </c>
      <c r="S77" t="n">
        <v>0</v>
      </c>
      <c r="T77" t="n">
        <v>1</v>
      </c>
      <c r="V77" t="inlineStr">
        <is>
          <t>2008-10-13</t>
        </is>
      </c>
      <c r="W77" t="inlineStr">
        <is>
          <t>1997-07-14</t>
        </is>
      </c>
      <c r="X77" t="inlineStr">
        <is>
          <t>1997-07-14</t>
        </is>
      </c>
      <c r="Y77" t="n">
        <v>324</v>
      </c>
      <c r="Z77" t="n">
        <v>286</v>
      </c>
      <c r="AA77" t="n">
        <v>516</v>
      </c>
      <c r="AB77" t="n">
        <v>3</v>
      </c>
      <c r="AC77" t="n">
        <v>3</v>
      </c>
      <c r="AD77" t="n">
        <v>13</v>
      </c>
      <c r="AE77" t="n">
        <v>24</v>
      </c>
      <c r="AF77" t="n">
        <v>3</v>
      </c>
      <c r="AG77" t="n">
        <v>8</v>
      </c>
      <c r="AH77" t="n">
        <v>5</v>
      </c>
      <c r="AI77" t="n">
        <v>8</v>
      </c>
      <c r="AJ77" t="n">
        <v>7</v>
      </c>
      <c r="AK77" t="n">
        <v>14</v>
      </c>
      <c r="AL77" t="n">
        <v>2</v>
      </c>
      <c r="AM77" t="n">
        <v>2</v>
      </c>
      <c r="AN77" t="n">
        <v>0</v>
      </c>
      <c r="AO77" t="n">
        <v>0</v>
      </c>
      <c r="AP77" t="inlineStr">
        <is>
          <t>Yes</t>
        </is>
      </c>
      <c r="AQ77" t="inlineStr">
        <is>
          <t>No</t>
        </is>
      </c>
      <c r="AR77">
        <f>HYPERLINK("http://catalog.hathitrust.org/Record/001196250","HathiTrust Record")</f>
        <v/>
      </c>
      <c r="AS77">
        <f>HYPERLINK("https://creighton-primo.hosted.exlibrisgroup.com/primo-explore/search?tab=default_tab&amp;search_scope=EVERYTHING&amp;vid=01CRU&amp;lang=en_US&amp;offset=0&amp;query=any,contains,991002232079702656","Catalog Record")</f>
        <v/>
      </c>
      <c r="AT77">
        <f>HYPERLINK("http://www.worldcat.org/oclc/294435","WorldCat Record")</f>
        <v/>
      </c>
      <c r="AU77" t="inlineStr">
        <is>
          <t>5379650912:eng</t>
        </is>
      </c>
      <c r="AV77" t="inlineStr">
        <is>
          <t>294435</t>
        </is>
      </c>
      <c r="AW77" t="inlineStr">
        <is>
          <t>991002232079702656</t>
        </is>
      </c>
      <c r="AX77" t="inlineStr">
        <is>
          <t>991002232079702656</t>
        </is>
      </c>
      <c r="AY77" t="inlineStr">
        <is>
          <t>2268289970002656</t>
        </is>
      </c>
      <c r="AZ77" t="inlineStr">
        <is>
          <t>BOOK</t>
        </is>
      </c>
      <c r="BC77" t="inlineStr">
        <is>
          <t>32285002874997</t>
        </is>
      </c>
      <c r="BD77" t="inlineStr">
        <is>
          <t>893873260</t>
        </is>
      </c>
    </row>
    <row r="78">
      <c r="A78" t="inlineStr">
        <is>
          <t>No</t>
        </is>
      </c>
      <c r="B78" t="inlineStr">
        <is>
          <t>PT2051 .B55</t>
        </is>
      </c>
      <c r="C78" t="inlineStr">
        <is>
          <t>0                      PT 2051000B  55</t>
        </is>
      </c>
      <c r="D78" t="inlineStr">
        <is>
          <t>The life of Goethe; by Albert Bielschowsky ... Authorised translation from the German, by William A. Cooper ....</t>
        </is>
      </c>
      <c r="E78" t="inlineStr">
        <is>
          <t>V. 2</t>
        </is>
      </c>
      <c r="F78" t="inlineStr">
        <is>
          <t>Yes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Bielschowsky, Albert, 1847-1902.</t>
        </is>
      </c>
      <c r="L78" t="inlineStr">
        <is>
          <t>New York, London, G. P. Putnam's sons, 1905-08.</t>
        </is>
      </c>
      <c r="M78" t="inlineStr">
        <is>
          <t>1905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PT </t>
        </is>
      </c>
      <c r="S78" t="n">
        <v>1</v>
      </c>
      <c r="T78" t="n">
        <v>1</v>
      </c>
      <c r="U78" t="inlineStr">
        <is>
          <t>2008-10-13</t>
        </is>
      </c>
      <c r="V78" t="inlineStr">
        <is>
          <t>2008-10-13</t>
        </is>
      </c>
      <c r="W78" t="inlineStr">
        <is>
          <t>1997-07-14</t>
        </is>
      </c>
      <c r="X78" t="inlineStr">
        <is>
          <t>1997-07-14</t>
        </is>
      </c>
      <c r="Y78" t="n">
        <v>324</v>
      </c>
      <c r="Z78" t="n">
        <v>286</v>
      </c>
      <c r="AA78" t="n">
        <v>516</v>
      </c>
      <c r="AB78" t="n">
        <v>3</v>
      </c>
      <c r="AC78" t="n">
        <v>3</v>
      </c>
      <c r="AD78" t="n">
        <v>13</v>
      </c>
      <c r="AE78" t="n">
        <v>24</v>
      </c>
      <c r="AF78" t="n">
        <v>3</v>
      </c>
      <c r="AG78" t="n">
        <v>8</v>
      </c>
      <c r="AH78" t="n">
        <v>5</v>
      </c>
      <c r="AI78" t="n">
        <v>8</v>
      </c>
      <c r="AJ78" t="n">
        <v>7</v>
      </c>
      <c r="AK78" t="n">
        <v>14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Yes</t>
        </is>
      </c>
      <c r="AQ78" t="inlineStr">
        <is>
          <t>No</t>
        </is>
      </c>
      <c r="AR78">
        <f>HYPERLINK("http://catalog.hathitrust.org/Record/001196250","HathiTrust Record")</f>
        <v/>
      </c>
      <c r="AS78">
        <f>HYPERLINK("https://creighton-primo.hosted.exlibrisgroup.com/primo-explore/search?tab=default_tab&amp;search_scope=EVERYTHING&amp;vid=01CRU&amp;lang=en_US&amp;offset=0&amp;query=any,contains,991002232079702656","Catalog Record")</f>
        <v/>
      </c>
      <c r="AT78">
        <f>HYPERLINK("http://www.worldcat.org/oclc/294435","WorldCat Record")</f>
        <v/>
      </c>
      <c r="AU78" t="inlineStr">
        <is>
          <t>5379650912:eng</t>
        </is>
      </c>
      <c r="AV78" t="inlineStr">
        <is>
          <t>294435</t>
        </is>
      </c>
      <c r="AW78" t="inlineStr">
        <is>
          <t>991002232079702656</t>
        </is>
      </c>
      <c r="AX78" t="inlineStr">
        <is>
          <t>991002232079702656</t>
        </is>
      </c>
      <c r="AY78" t="inlineStr">
        <is>
          <t>2268289970002656</t>
        </is>
      </c>
      <c r="AZ78" t="inlineStr">
        <is>
          <t>BOOK</t>
        </is>
      </c>
      <c r="BC78" t="inlineStr">
        <is>
          <t>32285002875002</t>
        </is>
      </c>
      <c r="BD78" t="inlineStr">
        <is>
          <t>893873261</t>
        </is>
      </c>
    </row>
    <row r="79">
      <c r="A79" t="inlineStr">
        <is>
          <t>No</t>
        </is>
      </c>
      <c r="B79" t="inlineStr">
        <is>
          <t>PT2051 .B55</t>
        </is>
      </c>
      <c r="C79" t="inlineStr">
        <is>
          <t>0                      PT 2051000B  55</t>
        </is>
      </c>
      <c r="D79" t="inlineStr">
        <is>
          <t>The life of Goethe; by Albert Bielschowsky ... Authorised translation from the German, by William A. Cooper ....</t>
        </is>
      </c>
      <c r="E79" t="inlineStr">
        <is>
          <t>V. 3</t>
        </is>
      </c>
      <c r="F79" t="inlineStr">
        <is>
          <t>Yes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Bielschowsky, Albert, 1847-1902.</t>
        </is>
      </c>
      <c r="L79" t="inlineStr">
        <is>
          <t>New York, London, G. P. Putnam's sons, 1905-08.</t>
        </is>
      </c>
      <c r="M79" t="inlineStr">
        <is>
          <t>1905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PT </t>
        </is>
      </c>
      <c r="S79" t="n">
        <v>0</v>
      </c>
      <c r="T79" t="n">
        <v>1</v>
      </c>
      <c r="V79" t="inlineStr">
        <is>
          <t>2008-10-13</t>
        </is>
      </c>
      <c r="W79" t="inlineStr">
        <is>
          <t>1997-07-14</t>
        </is>
      </c>
      <c r="X79" t="inlineStr">
        <is>
          <t>1997-07-14</t>
        </is>
      </c>
      <c r="Y79" t="n">
        <v>324</v>
      </c>
      <c r="Z79" t="n">
        <v>286</v>
      </c>
      <c r="AA79" t="n">
        <v>516</v>
      </c>
      <c r="AB79" t="n">
        <v>3</v>
      </c>
      <c r="AC79" t="n">
        <v>3</v>
      </c>
      <c r="AD79" t="n">
        <v>13</v>
      </c>
      <c r="AE79" t="n">
        <v>24</v>
      </c>
      <c r="AF79" t="n">
        <v>3</v>
      </c>
      <c r="AG79" t="n">
        <v>8</v>
      </c>
      <c r="AH79" t="n">
        <v>5</v>
      </c>
      <c r="AI79" t="n">
        <v>8</v>
      </c>
      <c r="AJ79" t="n">
        <v>7</v>
      </c>
      <c r="AK79" t="n">
        <v>14</v>
      </c>
      <c r="AL79" t="n">
        <v>2</v>
      </c>
      <c r="AM79" t="n">
        <v>2</v>
      </c>
      <c r="AN79" t="n">
        <v>0</v>
      </c>
      <c r="AO79" t="n">
        <v>0</v>
      </c>
      <c r="AP79" t="inlineStr">
        <is>
          <t>Yes</t>
        </is>
      </c>
      <c r="AQ79" t="inlineStr">
        <is>
          <t>No</t>
        </is>
      </c>
      <c r="AR79">
        <f>HYPERLINK("http://catalog.hathitrust.org/Record/001196250","HathiTrust Record")</f>
        <v/>
      </c>
      <c r="AS79">
        <f>HYPERLINK("https://creighton-primo.hosted.exlibrisgroup.com/primo-explore/search?tab=default_tab&amp;search_scope=EVERYTHING&amp;vid=01CRU&amp;lang=en_US&amp;offset=0&amp;query=any,contains,991002232079702656","Catalog Record")</f>
        <v/>
      </c>
      <c r="AT79">
        <f>HYPERLINK("http://www.worldcat.org/oclc/294435","WorldCat Record")</f>
        <v/>
      </c>
      <c r="AU79" t="inlineStr">
        <is>
          <t>5379650912:eng</t>
        </is>
      </c>
      <c r="AV79" t="inlineStr">
        <is>
          <t>294435</t>
        </is>
      </c>
      <c r="AW79" t="inlineStr">
        <is>
          <t>991002232079702656</t>
        </is>
      </c>
      <c r="AX79" t="inlineStr">
        <is>
          <t>991002232079702656</t>
        </is>
      </c>
      <c r="AY79" t="inlineStr">
        <is>
          <t>2268289970002656</t>
        </is>
      </c>
      <c r="AZ79" t="inlineStr">
        <is>
          <t>BOOK</t>
        </is>
      </c>
      <c r="BC79" t="inlineStr">
        <is>
          <t>32285002875010</t>
        </is>
      </c>
      <c r="BD79" t="inlineStr">
        <is>
          <t>893903778</t>
        </is>
      </c>
    </row>
    <row r="80">
      <c r="A80" t="inlineStr">
        <is>
          <t>No</t>
        </is>
      </c>
      <c r="B80" t="inlineStr">
        <is>
          <t>PT2051 .F713 1965a</t>
        </is>
      </c>
      <c r="C80" t="inlineStr">
        <is>
          <t>0                      PT 2051000F  713         1965a</t>
        </is>
      </c>
      <c r="D80" t="inlineStr">
        <is>
          <t>Goethe, his life and times.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Friedenthal, Richard, 1896-1979.</t>
        </is>
      </c>
      <c r="L80" t="inlineStr">
        <is>
          <t>Cleveland : World Pub. Co., [1965, c1963]</t>
        </is>
      </c>
      <c r="M80" t="inlineStr">
        <is>
          <t>1965</t>
        </is>
      </c>
      <c r="O80" t="inlineStr">
        <is>
          <t>eng</t>
        </is>
      </c>
      <c r="P80" t="inlineStr">
        <is>
          <t>ohu</t>
        </is>
      </c>
      <c r="R80" t="inlineStr">
        <is>
          <t xml:space="preserve">PT </t>
        </is>
      </c>
      <c r="S80" t="n">
        <v>13</v>
      </c>
      <c r="T80" t="n">
        <v>13</v>
      </c>
      <c r="U80" t="inlineStr">
        <is>
          <t>2006-11-14</t>
        </is>
      </c>
      <c r="V80" t="inlineStr">
        <is>
          <t>2006-11-14</t>
        </is>
      </c>
      <c r="W80" t="inlineStr">
        <is>
          <t>1992-09-16</t>
        </is>
      </c>
      <c r="X80" t="inlineStr">
        <is>
          <t>1992-09-16</t>
        </is>
      </c>
      <c r="Y80" t="n">
        <v>1066</v>
      </c>
      <c r="Z80" t="n">
        <v>1025</v>
      </c>
      <c r="AA80" t="n">
        <v>1148</v>
      </c>
      <c r="AB80" t="n">
        <v>7</v>
      </c>
      <c r="AC80" t="n">
        <v>8</v>
      </c>
      <c r="AD80" t="n">
        <v>34</v>
      </c>
      <c r="AE80" t="n">
        <v>40</v>
      </c>
      <c r="AF80" t="n">
        <v>15</v>
      </c>
      <c r="AG80" t="n">
        <v>17</v>
      </c>
      <c r="AH80" t="n">
        <v>8</v>
      </c>
      <c r="AI80" t="n">
        <v>8</v>
      </c>
      <c r="AJ80" t="n">
        <v>15</v>
      </c>
      <c r="AK80" t="n">
        <v>19</v>
      </c>
      <c r="AL80" t="n">
        <v>5</v>
      </c>
      <c r="AM80" t="n">
        <v>6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HYPERLINK("http://catalog.hathitrust.org/Record/001209559","HathiTrust Record")</f>
        <v/>
      </c>
      <c r="AS80">
        <f>HYPERLINK("https://creighton-primo.hosted.exlibrisgroup.com/primo-explore/search?tab=default_tab&amp;search_scope=EVERYTHING&amp;vid=01CRU&amp;lang=en_US&amp;offset=0&amp;query=any,contains,991002000559702656","Catalog Record")</f>
        <v/>
      </c>
      <c r="AT80">
        <f>HYPERLINK("http://www.worldcat.org/oclc/256142","WorldCat Record")</f>
        <v/>
      </c>
      <c r="AU80" t="inlineStr">
        <is>
          <t>2778505:eng</t>
        </is>
      </c>
      <c r="AV80" t="inlineStr">
        <is>
          <t>256142</t>
        </is>
      </c>
      <c r="AW80" t="inlineStr">
        <is>
          <t>991002000559702656</t>
        </is>
      </c>
      <c r="AX80" t="inlineStr">
        <is>
          <t>991002000559702656</t>
        </is>
      </c>
      <c r="AY80" t="inlineStr">
        <is>
          <t>2272083010002656</t>
        </is>
      </c>
      <c r="AZ80" t="inlineStr">
        <is>
          <t>BOOK</t>
        </is>
      </c>
      <c r="BC80" t="inlineStr">
        <is>
          <t>32285001300648</t>
        </is>
      </c>
      <c r="BD80" t="inlineStr">
        <is>
          <t>893709750</t>
        </is>
      </c>
    </row>
    <row r="81">
      <c r="A81" t="inlineStr">
        <is>
          <t>No</t>
        </is>
      </c>
      <c r="B81" t="inlineStr">
        <is>
          <t>PT2051 .G73</t>
        </is>
      </c>
      <c r="C81" t="inlineStr">
        <is>
          <t>0                      PT 2051000G  73</t>
        </is>
      </c>
      <c r="D81" t="inlineStr">
        <is>
          <t>The life and times of Goethe. By Herman Grimm. Translated by Sarah Holland Adams.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Grimm, Herman Friedrich, 1828-1901.</t>
        </is>
      </c>
      <c r="L81" t="inlineStr">
        <is>
          <t>Boston, Little, Brown, and company, 1880.</t>
        </is>
      </c>
      <c r="M81" t="inlineStr">
        <is>
          <t>1880</t>
        </is>
      </c>
      <c r="O81" t="inlineStr">
        <is>
          <t>eng</t>
        </is>
      </c>
      <c r="P81" t="inlineStr">
        <is>
          <t>mau</t>
        </is>
      </c>
      <c r="R81" t="inlineStr">
        <is>
          <t xml:space="preserve">PT </t>
        </is>
      </c>
      <c r="S81" t="n">
        <v>2</v>
      </c>
      <c r="T81" t="n">
        <v>2</v>
      </c>
      <c r="U81" t="inlineStr">
        <is>
          <t>2000-01-23</t>
        </is>
      </c>
      <c r="V81" t="inlineStr">
        <is>
          <t>2000-01-23</t>
        </is>
      </c>
      <c r="W81" t="inlineStr">
        <is>
          <t>1997-07-14</t>
        </is>
      </c>
      <c r="X81" t="inlineStr">
        <is>
          <t>1997-07-14</t>
        </is>
      </c>
      <c r="Y81" t="n">
        <v>194</v>
      </c>
      <c r="Z81" t="n">
        <v>186</v>
      </c>
      <c r="AA81" t="n">
        <v>352</v>
      </c>
      <c r="AB81" t="n">
        <v>3</v>
      </c>
      <c r="AC81" t="n">
        <v>4</v>
      </c>
      <c r="AD81" t="n">
        <v>6</v>
      </c>
      <c r="AE81" t="n">
        <v>13</v>
      </c>
      <c r="AF81" t="n">
        <v>2</v>
      </c>
      <c r="AG81" t="n">
        <v>5</v>
      </c>
      <c r="AH81" t="n">
        <v>1</v>
      </c>
      <c r="AI81" t="n">
        <v>4</v>
      </c>
      <c r="AJ81" t="n">
        <v>3</v>
      </c>
      <c r="AK81" t="n">
        <v>4</v>
      </c>
      <c r="AL81" t="n">
        <v>2</v>
      </c>
      <c r="AM81" t="n">
        <v>3</v>
      </c>
      <c r="AN81" t="n">
        <v>0</v>
      </c>
      <c r="AO81" t="n">
        <v>0</v>
      </c>
      <c r="AP81" t="inlineStr">
        <is>
          <t>Yes</t>
        </is>
      </c>
      <c r="AQ81" t="inlineStr">
        <is>
          <t>No</t>
        </is>
      </c>
      <c r="AR81">
        <f>HYPERLINK("http://catalog.hathitrust.org/Record/001196344","HathiTrust Record")</f>
        <v/>
      </c>
      <c r="AS81">
        <f>HYPERLINK("https://creighton-primo.hosted.exlibrisgroup.com/primo-explore/search?tab=default_tab&amp;search_scope=EVERYTHING&amp;vid=01CRU&amp;lang=en_US&amp;offset=0&amp;query=any,contains,991003906719702656","Catalog Record")</f>
        <v/>
      </c>
      <c r="AT81">
        <f>HYPERLINK("http://www.worldcat.org/oclc/1840610","WorldCat Record")</f>
        <v/>
      </c>
      <c r="AU81" t="inlineStr">
        <is>
          <t>3943346843:eng</t>
        </is>
      </c>
      <c r="AV81" t="inlineStr">
        <is>
          <t>1840610</t>
        </is>
      </c>
      <c r="AW81" t="inlineStr">
        <is>
          <t>991003906719702656</t>
        </is>
      </c>
      <c r="AX81" t="inlineStr">
        <is>
          <t>991003906719702656</t>
        </is>
      </c>
      <c r="AY81" t="inlineStr">
        <is>
          <t>2262453990002656</t>
        </is>
      </c>
      <c r="AZ81" t="inlineStr">
        <is>
          <t>BOOK</t>
        </is>
      </c>
      <c r="BC81" t="inlineStr">
        <is>
          <t>32285002875051</t>
        </is>
      </c>
      <c r="BD81" t="inlineStr">
        <is>
          <t>893318559</t>
        </is>
      </c>
    </row>
    <row r="82">
      <c r="A82" t="inlineStr">
        <is>
          <t>No</t>
        </is>
      </c>
      <c r="B82" t="inlineStr">
        <is>
          <t>PT2066 .E48</t>
        </is>
      </c>
      <c r="C82" t="inlineStr">
        <is>
          <t>0                      PT 2066000E  48</t>
        </is>
      </c>
      <c r="D82" t="inlineStr">
        <is>
          <t>Goethe: a psychoanalytic study, 1775-1786 / by K. R. Eissler.</t>
        </is>
      </c>
      <c r="E82" t="inlineStr">
        <is>
          <t>V. 1</t>
        </is>
      </c>
      <c r="F82" t="inlineStr">
        <is>
          <t>Yes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Eissler, K. R. (Kurt Robert), 1908-1999.</t>
        </is>
      </c>
      <c r="L82" t="inlineStr">
        <is>
          <t>Detroit, Wayne State University Press, 1963.</t>
        </is>
      </c>
      <c r="M82" t="inlineStr">
        <is>
          <t>1963</t>
        </is>
      </c>
      <c r="O82" t="inlineStr">
        <is>
          <t>eng</t>
        </is>
      </c>
      <c r="P82" t="inlineStr">
        <is>
          <t>___</t>
        </is>
      </c>
      <c r="R82" t="inlineStr">
        <is>
          <t xml:space="preserve">PT </t>
        </is>
      </c>
      <c r="S82" t="n">
        <v>3</v>
      </c>
      <c r="T82" t="n">
        <v>3</v>
      </c>
      <c r="U82" t="inlineStr">
        <is>
          <t>1997-02-26</t>
        </is>
      </c>
      <c r="V82" t="inlineStr">
        <is>
          <t>1997-02-26</t>
        </is>
      </c>
      <c r="W82" t="inlineStr">
        <is>
          <t>1991-01-24</t>
        </is>
      </c>
      <c r="X82" t="inlineStr">
        <is>
          <t>1991-01-24</t>
        </is>
      </c>
      <c r="Y82" t="n">
        <v>449</v>
      </c>
      <c r="Z82" t="n">
        <v>405</v>
      </c>
      <c r="AA82" t="n">
        <v>418</v>
      </c>
      <c r="AB82" t="n">
        <v>4</v>
      </c>
      <c r="AC82" t="n">
        <v>4</v>
      </c>
      <c r="AD82" t="n">
        <v>19</v>
      </c>
      <c r="AE82" t="n">
        <v>19</v>
      </c>
      <c r="AF82" t="n">
        <v>7</v>
      </c>
      <c r="AG82" t="n">
        <v>7</v>
      </c>
      <c r="AH82" t="n">
        <v>2</v>
      </c>
      <c r="AI82" t="n">
        <v>2</v>
      </c>
      <c r="AJ82" t="n">
        <v>11</v>
      </c>
      <c r="AK82" t="n">
        <v>11</v>
      </c>
      <c r="AL82" t="n">
        <v>3</v>
      </c>
      <c r="AM82" t="n">
        <v>3</v>
      </c>
      <c r="AN82" t="n">
        <v>0</v>
      </c>
      <c r="AO82" t="n">
        <v>0</v>
      </c>
      <c r="AP82" t="inlineStr">
        <is>
          <t>Yes</t>
        </is>
      </c>
      <c r="AQ82" t="inlineStr">
        <is>
          <t>Yes</t>
        </is>
      </c>
      <c r="AR82">
        <f>HYPERLINK("http://catalog.hathitrust.org/Record/007122873","HathiTrust Record")</f>
        <v/>
      </c>
      <c r="AS82">
        <f>HYPERLINK("https://creighton-primo.hosted.exlibrisgroup.com/primo-explore/search?tab=default_tab&amp;search_scope=EVERYTHING&amp;vid=01CRU&amp;lang=en_US&amp;offset=0&amp;query=any,contains,991002573099702656","Catalog Record")</f>
        <v/>
      </c>
      <c r="AT82">
        <f>HYPERLINK("http://www.worldcat.org/oclc/14604329","WorldCat Record")</f>
        <v/>
      </c>
      <c r="AU82" t="inlineStr">
        <is>
          <t>102464490:eng</t>
        </is>
      </c>
      <c r="AV82" t="inlineStr">
        <is>
          <t>14604329</t>
        </is>
      </c>
      <c r="AW82" t="inlineStr">
        <is>
          <t>991002573099702656</t>
        </is>
      </c>
      <c r="AX82" t="inlineStr">
        <is>
          <t>991002573099702656</t>
        </is>
      </c>
      <c r="AY82" t="inlineStr">
        <is>
          <t>2262306210002656</t>
        </is>
      </c>
      <c r="AZ82" t="inlineStr">
        <is>
          <t>BOOK</t>
        </is>
      </c>
      <c r="BC82" t="inlineStr">
        <is>
          <t>32285000479757</t>
        </is>
      </c>
      <c r="BD82" t="inlineStr">
        <is>
          <t>893716622</t>
        </is>
      </c>
    </row>
    <row r="83">
      <c r="A83" t="inlineStr">
        <is>
          <t>No</t>
        </is>
      </c>
      <c r="B83" t="inlineStr">
        <is>
          <t>PT2066 .E48</t>
        </is>
      </c>
      <c r="C83" t="inlineStr">
        <is>
          <t>0                      PT 2066000E  48</t>
        </is>
      </c>
      <c r="D83" t="inlineStr">
        <is>
          <t>Goethe: a psychoanalytic study, 1775-1786 / by K. R. Eissler.</t>
        </is>
      </c>
      <c r="E83" t="inlineStr">
        <is>
          <t>V. 2</t>
        </is>
      </c>
      <c r="F83" t="inlineStr">
        <is>
          <t>Yes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Eissler, K. R. (Kurt Robert), 1908-1999.</t>
        </is>
      </c>
      <c r="L83" t="inlineStr">
        <is>
          <t>Detroit, Wayne State University Press, 1963.</t>
        </is>
      </c>
      <c r="M83" t="inlineStr">
        <is>
          <t>1963</t>
        </is>
      </c>
      <c r="O83" t="inlineStr">
        <is>
          <t>eng</t>
        </is>
      </c>
      <c r="P83" t="inlineStr">
        <is>
          <t>___</t>
        </is>
      </c>
      <c r="R83" t="inlineStr">
        <is>
          <t xml:space="preserve">PT </t>
        </is>
      </c>
      <c r="S83" t="n">
        <v>0</v>
      </c>
      <c r="T83" t="n">
        <v>3</v>
      </c>
      <c r="V83" t="inlineStr">
        <is>
          <t>1997-02-26</t>
        </is>
      </c>
      <c r="W83" t="inlineStr">
        <is>
          <t>1991-01-24</t>
        </is>
      </c>
      <c r="X83" t="inlineStr">
        <is>
          <t>1991-01-24</t>
        </is>
      </c>
      <c r="Y83" t="n">
        <v>449</v>
      </c>
      <c r="Z83" t="n">
        <v>405</v>
      </c>
      <c r="AA83" t="n">
        <v>418</v>
      </c>
      <c r="AB83" t="n">
        <v>4</v>
      </c>
      <c r="AC83" t="n">
        <v>4</v>
      </c>
      <c r="AD83" t="n">
        <v>19</v>
      </c>
      <c r="AE83" t="n">
        <v>19</v>
      </c>
      <c r="AF83" t="n">
        <v>7</v>
      </c>
      <c r="AG83" t="n">
        <v>7</v>
      </c>
      <c r="AH83" t="n">
        <v>2</v>
      </c>
      <c r="AI83" t="n">
        <v>2</v>
      </c>
      <c r="AJ83" t="n">
        <v>11</v>
      </c>
      <c r="AK83" t="n">
        <v>11</v>
      </c>
      <c r="AL83" t="n">
        <v>3</v>
      </c>
      <c r="AM83" t="n">
        <v>3</v>
      </c>
      <c r="AN83" t="n">
        <v>0</v>
      </c>
      <c r="AO83" t="n">
        <v>0</v>
      </c>
      <c r="AP83" t="inlineStr">
        <is>
          <t>Yes</t>
        </is>
      </c>
      <c r="AQ83" t="inlineStr">
        <is>
          <t>Yes</t>
        </is>
      </c>
      <c r="AR83">
        <f>HYPERLINK("http://catalog.hathitrust.org/Record/007122873","HathiTrust Record")</f>
        <v/>
      </c>
      <c r="AS83">
        <f>HYPERLINK("https://creighton-primo.hosted.exlibrisgroup.com/primo-explore/search?tab=default_tab&amp;search_scope=EVERYTHING&amp;vid=01CRU&amp;lang=en_US&amp;offset=0&amp;query=any,contains,991002573099702656","Catalog Record")</f>
        <v/>
      </c>
      <c r="AT83">
        <f>HYPERLINK("http://www.worldcat.org/oclc/14604329","WorldCat Record")</f>
        <v/>
      </c>
      <c r="AU83" t="inlineStr">
        <is>
          <t>102464490:eng</t>
        </is>
      </c>
      <c r="AV83" t="inlineStr">
        <is>
          <t>14604329</t>
        </is>
      </c>
      <c r="AW83" t="inlineStr">
        <is>
          <t>991002573099702656</t>
        </is>
      </c>
      <c r="AX83" t="inlineStr">
        <is>
          <t>991002573099702656</t>
        </is>
      </c>
      <c r="AY83" t="inlineStr">
        <is>
          <t>2262306210002656</t>
        </is>
      </c>
      <c r="AZ83" t="inlineStr">
        <is>
          <t>BOOK</t>
        </is>
      </c>
      <c r="BC83" t="inlineStr">
        <is>
          <t>32285000479765</t>
        </is>
      </c>
      <c r="BD83" t="inlineStr">
        <is>
          <t>893710442</t>
        </is>
      </c>
    </row>
    <row r="84">
      <c r="A84" t="inlineStr">
        <is>
          <t>No</t>
        </is>
      </c>
      <c r="B84" t="inlineStr">
        <is>
          <t>PT2100.B9 B8</t>
        </is>
      </c>
      <c r="C84" t="inlineStr">
        <is>
          <t>0                      PT 2100000B  9                  B  8</t>
        </is>
      </c>
      <c r="D84" t="inlineStr">
        <is>
          <t>Byron and Goethe : analysis of a passion.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Butler, E. M. (Eliza Marian), 1885-1959.</t>
        </is>
      </c>
      <c r="L84" t="inlineStr">
        <is>
          <t>London : Bowes &amp; Bowes, [1956]</t>
        </is>
      </c>
      <c r="M84" t="inlineStr">
        <is>
          <t>1956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PT </t>
        </is>
      </c>
      <c r="S84" t="n">
        <v>6</v>
      </c>
      <c r="T84" t="n">
        <v>6</v>
      </c>
      <c r="U84" t="inlineStr">
        <is>
          <t>1996-01-25</t>
        </is>
      </c>
      <c r="V84" t="inlineStr">
        <is>
          <t>1996-01-25</t>
        </is>
      </c>
      <c r="W84" t="inlineStr">
        <is>
          <t>1990-03-14</t>
        </is>
      </c>
      <c r="X84" t="inlineStr">
        <is>
          <t>1990-03-14</t>
        </is>
      </c>
      <c r="Y84" t="n">
        <v>692</v>
      </c>
      <c r="Z84" t="n">
        <v>577</v>
      </c>
      <c r="AA84" t="n">
        <v>587</v>
      </c>
      <c r="AB84" t="n">
        <v>4</v>
      </c>
      <c r="AC84" t="n">
        <v>4</v>
      </c>
      <c r="AD84" t="n">
        <v>26</v>
      </c>
      <c r="AE84" t="n">
        <v>26</v>
      </c>
      <c r="AF84" t="n">
        <v>11</v>
      </c>
      <c r="AG84" t="n">
        <v>11</v>
      </c>
      <c r="AH84" t="n">
        <v>5</v>
      </c>
      <c r="AI84" t="n">
        <v>5</v>
      </c>
      <c r="AJ84" t="n">
        <v>14</v>
      </c>
      <c r="AK84" t="n">
        <v>14</v>
      </c>
      <c r="AL84" t="n">
        <v>3</v>
      </c>
      <c r="AM84" t="n">
        <v>3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HYPERLINK("http://catalog.hathitrust.org/Record/001196276","HathiTrust Record")</f>
        <v/>
      </c>
      <c r="AS84">
        <f>HYPERLINK("https://creighton-primo.hosted.exlibrisgroup.com/primo-explore/search?tab=default_tab&amp;search_scope=EVERYTHING&amp;vid=01CRU&amp;lang=en_US&amp;offset=0&amp;query=any,contains,991002232169702656","Catalog Record")</f>
        <v/>
      </c>
      <c r="AT84">
        <f>HYPERLINK("http://www.worldcat.org/oclc/294477","WorldCat Record")</f>
        <v/>
      </c>
      <c r="AU84" t="inlineStr">
        <is>
          <t>62926711:eng</t>
        </is>
      </c>
      <c r="AV84" t="inlineStr">
        <is>
          <t>294477</t>
        </is>
      </c>
      <c r="AW84" t="inlineStr">
        <is>
          <t>991002232169702656</t>
        </is>
      </c>
      <c r="AX84" t="inlineStr">
        <is>
          <t>991002232169702656</t>
        </is>
      </c>
      <c r="AY84" t="inlineStr">
        <is>
          <t>2268283720002656</t>
        </is>
      </c>
      <c r="AZ84" t="inlineStr">
        <is>
          <t>BOOK</t>
        </is>
      </c>
      <c r="BC84" t="inlineStr">
        <is>
          <t>32285000082874</t>
        </is>
      </c>
      <c r="BD84" t="inlineStr">
        <is>
          <t>893414973</t>
        </is>
      </c>
    </row>
    <row r="85">
      <c r="A85" t="inlineStr">
        <is>
          <t>No</t>
        </is>
      </c>
      <c r="B85" t="inlineStr">
        <is>
          <t>PT2177 .B4 1949</t>
        </is>
      </c>
      <c r="C85" t="inlineStr">
        <is>
          <t>0                      PT 2177000B  4           1949</t>
        </is>
      </c>
      <c r="D85" t="inlineStr">
        <is>
          <t>Goethe's image of man and society / by Arnold Bergstraesser.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Bergsträsser, Arnold, 1896-1964.</t>
        </is>
      </c>
      <c r="L85" t="inlineStr">
        <is>
          <t>Chicago : H. Regnery Co., 1949.</t>
        </is>
      </c>
      <c r="M85" t="inlineStr">
        <is>
          <t>1949</t>
        </is>
      </c>
      <c r="O85" t="inlineStr">
        <is>
          <t>eng</t>
        </is>
      </c>
      <c r="P85" t="inlineStr">
        <is>
          <t>ilu</t>
        </is>
      </c>
      <c r="R85" t="inlineStr">
        <is>
          <t xml:space="preserve">PT </t>
        </is>
      </c>
      <c r="S85" t="n">
        <v>7</v>
      </c>
      <c r="T85" t="n">
        <v>7</v>
      </c>
      <c r="U85" t="inlineStr">
        <is>
          <t>2004-02-23</t>
        </is>
      </c>
      <c r="V85" t="inlineStr">
        <is>
          <t>2004-02-23</t>
        </is>
      </c>
      <c r="W85" t="inlineStr">
        <is>
          <t>1992-02-21</t>
        </is>
      </c>
      <c r="X85" t="inlineStr">
        <is>
          <t>1992-02-21</t>
        </is>
      </c>
      <c r="Y85" t="n">
        <v>494</v>
      </c>
      <c r="Z85" t="n">
        <v>454</v>
      </c>
      <c r="AA85" t="n">
        <v>522</v>
      </c>
      <c r="AB85" t="n">
        <v>6</v>
      </c>
      <c r="AC85" t="n">
        <v>6</v>
      </c>
      <c r="AD85" t="n">
        <v>28</v>
      </c>
      <c r="AE85" t="n">
        <v>31</v>
      </c>
      <c r="AF85" t="n">
        <v>8</v>
      </c>
      <c r="AG85" t="n">
        <v>9</v>
      </c>
      <c r="AH85" t="n">
        <v>7</v>
      </c>
      <c r="AI85" t="n">
        <v>7</v>
      </c>
      <c r="AJ85" t="n">
        <v>15</v>
      </c>
      <c r="AK85" t="n">
        <v>17</v>
      </c>
      <c r="AL85" t="n">
        <v>5</v>
      </c>
      <c r="AM85" t="n">
        <v>5</v>
      </c>
      <c r="AN85" t="n">
        <v>0</v>
      </c>
      <c r="AO85" t="n">
        <v>0</v>
      </c>
      <c r="AP85" t="inlineStr">
        <is>
          <t>Yes</t>
        </is>
      </c>
      <c r="AQ85" t="inlineStr">
        <is>
          <t>No</t>
        </is>
      </c>
      <c r="AR85">
        <f>HYPERLINK("http://catalog.hathitrust.org/Record/001196246","HathiTrust Record")</f>
        <v/>
      </c>
      <c r="AS85">
        <f>HYPERLINK("https://creighton-primo.hosted.exlibrisgroup.com/primo-explore/search?tab=default_tab&amp;search_scope=EVERYTHING&amp;vid=01CRU&amp;lang=en_US&amp;offset=0&amp;query=any,contains,991003112569702656","Catalog Record")</f>
        <v/>
      </c>
      <c r="AT85">
        <f>HYPERLINK("http://www.worldcat.org/oclc/657825","WorldCat Record")</f>
        <v/>
      </c>
      <c r="AU85" t="inlineStr">
        <is>
          <t>1625187:eng</t>
        </is>
      </c>
      <c r="AV85" t="inlineStr">
        <is>
          <t>657825</t>
        </is>
      </c>
      <c r="AW85" t="inlineStr">
        <is>
          <t>991003112569702656</t>
        </is>
      </c>
      <c r="AX85" t="inlineStr">
        <is>
          <t>991003112569702656</t>
        </is>
      </c>
      <c r="AY85" t="inlineStr">
        <is>
          <t>2259917070002656</t>
        </is>
      </c>
      <c r="AZ85" t="inlineStr">
        <is>
          <t>BOOK</t>
        </is>
      </c>
      <c r="BC85" t="inlineStr">
        <is>
          <t>32285000909449</t>
        </is>
      </c>
      <c r="BD85" t="inlineStr">
        <is>
          <t>893511569</t>
        </is>
      </c>
    </row>
    <row r="86">
      <c r="A86" t="inlineStr">
        <is>
          <t>No</t>
        </is>
      </c>
      <c r="B86" t="inlineStr">
        <is>
          <t>PT2177 .G7</t>
        </is>
      </c>
      <c r="C86" t="inlineStr">
        <is>
          <t>0                      PT 2177000G  7</t>
        </is>
      </c>
      <c r="D86" t="inlineStr">
        <is>
          <t>Goethe: a critical introduction, by Ronald Gray.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Gray, Ronald D.</t>
        </is>
      </c>
      <c r="L86" t="inlineStr">
        <is>
          <t>London, Cambridge U.P., 1967.</t>
        </is>
      </c>
      <c r="M86" t="inlineStr">
        <is>
          <t>1967</t>
        </is>
      </c>
      <c r="O86" t="inlineStr">
        <is>
          <t>eng</t>
        </is>
      </c>
      <c r="P86" t="inlineStr">
        <is>
          <t>enk</t>
        </is>
      </c>
      <c r="R86" t="inlineStr">
        <is>
          <t xml:space="preserve">PT </t>
        </is>
      </c>
      <c r="S86" t="n">
        <v>6</v>
      </c>
      <c r="T86" t="n">
        <v>6</v>
      </c>
      <c r="U86" t="inlineStr">
        <is>
          <t>2000-01-23</t>
        </is>
      </c>
      <c r="V86" t="inlineStr">
        <is>
          <t>2000-01-23</t>
        </is>
      </c>
      <c r="W86" t="inlineStr">
        <is>
          <t>1997-07-15</t>
        </is>
      </c>
      <c r="X86" t="inlineStr">
        <is>
          <t>1997-07-15</t>
        </is>
      </c>
      <c r="Y86" t="n">
        <v>1059</v>
      </c>
      <c r="Z86" t="n">
        <v>873</v>
      </c>
      <c r="AA86" t="n">
        <v>888</v>
      </c>
      <c r="AB86" t="n">
        <v>7</v>
      </c>
      <c r="AC86" t="n">
        <v>7</v>
      </c>
      <c r="AD86" t="n">
        <v>38</v>
      </c>
      <c r="AE86" t="n">
        <v>38</v>
      </c>
      <c r="AF86" t="n">
        <v>18</v>
      </c>
      <c r="AG86" t="n">
        <v>18</v>
      </c>
      <c r="AH86" t="n">
        <v>8</v>
      </c>
      <c r="AI86" t="n">
        <v>8</v>
      </c>
      <c r="AJ86" t="n">
        <v>17</v>
      </c>
      <c r="AK86" t="n">
        <v>17</v>
      </c>
      <c r="AL86" t="n">
        <v>5</v>
      </c>
      <c r="AM86" t="n">
        <v>5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HYPERLINK("http://catalog.hathitrust.org/Record/000037520","HathiTrust Record")</f>
        <v/>
      </c>
      <c r="AS86">
        <f>HYPERLINK("https://creighton-primo.hosted.exlibrisgroup.com/primo-explore/search?tab=default_tab&amp;search_scope=EVERYTHING&amp;vid=01CRU&amp;lang=en_US&amp;offset=0&amp;query=any,contains,991003569489702656","Catalog Record")</f>
        <v/>
      </c>
      <c r="AT86">
        <f>HYPERLINK("http://www.worldcat.org/oclc/1144450","WorldCat Record")</f>
        <v/>
      </c>
      <c r="AU86" t="inlineStr">
        <is>
          <t>198012830:eng</t>
        </is>
      </c>
      <c r="AV86" t="inlineStr">
        <is>
          <t>1144450</t>
        </is>
      </c>
      <c r="AW86" t="inlineStr">
        <is>
          <t>991003569489702656</t>
        </is>
      </c>
      <c r="AX86" t="inlineStr">
        <is>
          <t>991003569489702656</t>
        </is>
      </c>
      <c r="AY86" t="inlineStr">
        <is>
          <t>2263427750002656</t>
        </is>
      </c>
      <c r="AZ86" t="inlineStr">
        <is>
          <t>BOOK</t>
        </is>
      </c>
      <c r="BC86" t="inlineStr">
        <is>
          <t>32285002875275</t>
        </is>
      </c>
      <c r="BD86" t="inlineStr">
        <is>
          <t>893874899</t>
        </is>
      </c>
    </row>
    <row r="87">
      <c r="A87" t="inlineStr">
        <is>
          <t>No</t>
        </is>
      </c>
      <c r="B87" t="inlineStr">
        <is>
          <t>PT2177 .S94 2002</t>
        </is>
      </c>
      <c r="C87" t="inlineStr">
        <is>
          <t>0                      PT 2177000S  94          2002</t>
        </is>
      </c>
      <c r="D87" t="inlineStr">
        <is>
          <t>Reading Goethe : a critical introduction to the literary work / Martin and Erika Swales.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Swales, Martin.</t>
        </is>
      </c>
      <c r="L87" t="inlineStr">
        <is>
          <t>Rochester, NY : Camden House, 2002.</t>
        </is>
      </c>
      <c r="M87" t="inlineStr">
        <is>
          <t>2002</t>
        </is>
      </c>
      <c r="O87" t="inlineStr">
        <is>
          <t>eng</t>
        </is>
      </c>
      <c r="P87" t="inlineStr">
        <is>
          <t>nyu</t>
        </is>
      </c>
      <c r="Q87" t="inlineStr">
        <is>
          <t>Studies in German literature, linguistics, and culture</t>
        </is>
      </c>
      <c r="R87" t="inlineStr">
        <is>
          <t xml:space="preserve">PT </t>
        </is>
      </c>
      <c r="S87" t="n">
        <v>3</v>
      </c>
      <c r="T87" t="n">
        <v>3</v>
      </c>
      <c r="U87" t="inlineStr">
        <is>
          <t>2005-09-19</t>
        </is>
      </c>
      <c r="V87" t="inlineStr">
        <is>
          <t>2005-09-19</t>
        </is>
      </c>
      <c r="W87" t="inlineStr">
        <is>
          <t>2003-12-15</t>
        </is>
      </c>
      <c r="X87" t="inlineStr">
        <is>
          <t>2003-12-15</t>
        </is>
      </c>
      <c r="Y87" t="n">
        <v>502</v>
      </c>
      <c r="Z87" t="n">
        <v>425</v>
      </c>
      <c r="AA87" t="n">
        <v>610</v>
      </c>
      <c r="AB87" t="n">
        <v>3</v>
      </c>
      <c r="AC87" t="n">
        <v>3</v>
      </c>
      <c r="AD87" t="n">
        <v>26</v>
      </c>
      <c r="AE87" t="n">
        <v>34</v>
      </c>
      <c r="AF87" t="n">
        <v>13</v>
      </c>
      <c r="AG87" t="n">
        <v>18</v>
      </c>
      <c r="AH87" t="n">
        <v>6</v>
      </c>
      <c r="AI87" t="n">
        <v>7</v>
      </c>
      <c r="AJ87" t="n">
        <v>12</v>
      </c>
      <c r="AK87" t="n">
        <v>17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HYPERLINK("https://creighton-primo.hosted.exlibrisgroup.com/primo-explore/search?tab=default_tab&amp;search_scope=EVERYTHING&amp;vid=01CRU&amp;lang=en_US&amp;offset=0&amp;query=any,contains,991004051579702656","Catalog Record")</f>
        <v/>
      </c>
      <c r="AT87">
        <f>HYPERLINK("http://www.worldcat.org/oclc/47081359","WorldCat Record")</f>
        <v/>
      </c>
      <c r="AU87" t="inlineStr">
        <is>
          <t>36290446:eng</t>
        </is>
      </c>
      <c r="AV87" t="inlineStr">
        <is>
          <t>47081359</t>
        </is>
      </c>
      <c r="AW87" t="inlineStr">
        <is>
          <t>991004051579702656</t>
        </is>
      </c>
      <c r="AX87" t="inlineStr">
        <is>
          <t>991004051579702656</t>
        </is>
      </c>
      <c r="AY87" t="inlineStr">
        <is>
          <t>2256781470002656</t>
        </is>
      </c>
      <c r="AZ87" t="inlineStr">
        <is>
          <t>BOOK</t>
        </is>
      </c>
      <c r="BB87" t="inlineStr">
        <is>
          <t>9781571130952</t>
        </is>
      </c>
      <c r="BC87" t="inlineStr">
        <is>
          <t>32285004847207</t>
        </is>
      </c>
      <c r="BD87" t="inlineStr">
        <is>
          <t>893875620</t>
        </is>
      </c>
    </row>
    <row r="88">
      <c r="A88" t="inlineStr">
        <is>
          <t>No</t>
        </is>
      </c>
      <c r="B88" t="inlineStr">
        <is>
          <t>PT2190.R6 H3</t>
        </is>
      </c>
      <c r="C88" t="inlineStr">
        <is>
          <t>0                      PT 2190000R  6                  H  3</t>
        </is>
      </c>
      <c r="D88" t="inlineStr">
        <is>
          <t>Goethe and Rousseau; resonances of the mind.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Hammer, Carl, 1910-</t>
        </is>
      </c>
      <c r="L88" t="inlineStr">
        <is>
          <t>[Lexington] University Press of Kentucky [1973]</t>
        </is>
      </c>
      <c r="M88" t="inlineStr">
        <is>
          <t>1973</t>
        </is>
      </c>
      <c r="O88" t="inlineStr">
        <is>
          <t>eng</t>
        </is>
      </c>
      <c r="P88" t="inlineStr">
        <is>
          <t>kyu</t>
        </is>
      </c>
      <c r="R88" t="inlineStr">
        <is>
          <t xml:space="preserve">PT </t>
        </is>
      </c>
      <c r="S88" t="n">
        <v>2</v>
      </c>
      <c r="T88" t="n">
        <v>2</v>
      </c>
      <c r="U88" t="inlineStr">
        <is>
          <t>2008-04-03</t>
        </is>
      </c>
      <c r="V88" t="inlineStr">
        <is>
          <t>2008-04-03</t>
        </is>
      </c>
      <c r="W88" t="inlineStr">
        <is>
          <t>1997-07-15</t>
        </is>
      </c>
      <c r="X88" t="inlineStr">
        <is>
          <t>1997-07-15</t>
        </is>
      </c>
      <c r="Y88" t="n">
        <v>555</v>
      </c>
      <c r="Z88" t="n">
        <v>460</v>
      </c>
      <c r="AA88" t="n">
        <v>673</v>
      </c>
      <c r="AB88" t="n">
        <v>4</v>
      </c>
      <c r="AC88" t="n">
        <v>6</v>
      </c>
      <c r="AD88" t="n">
        <v>26</v>
      </c>
      <c r="AE88" t="n">
        <v>35</v>
      </c>
      <c r="AF88" t="n">
        <v>6</v>
      </c>
      <c r="AG88" t="n">
        <v>14</v>
      </c>
      <c r="AH88" t="n">
        <v>8</v>
      </c>
      <c r="AI88" t="n">
        <v>9</v>
      </c>
      <c r="AJ88" t="n">
        <v>15</v>
      </c>
      <c r="AK88" t="n">
        <v>17</v>
      </c>
      <c r="AL88" t="n">
        <v>3</v>
      </c>
      <c r="AM88" t="n">
        <v>4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HYPERLINK("http://catalog.hathitrust.org/Record/001196351","HathiTrust Record")</f>
        <v/>
      </c>
      <c r="AS88">
        <f>HYPERLINK("https://creighton-primo.hosted.exlibrisgroup.com/primo-explore/search?tab=default_tab&amp;search_scope=EVERYTHING&amp;vid=01CRU&amp;lang=en_US&amp;offset=0&amp;query=any,contains,991003228069702656","Catalog Record")</f>
        <v/>
      </c>
      <c r="AT88">
        <f>HYPERLINK("http://www.worldcat.org/oclc/753262","WorldCat Record")</f>
        <v/>
      </c>
      <c r="AU88" t="inlineStr">
        <is>
          <t>422795294:eng</t>
        </is>
      </c>
      <c r="AV88" t="inlineStr">
        <is>
          <t>753262</t>
        </is>
      </c>
      <c r="AW88" t="inlineStr">
        <is>
          <t>991003228069702656</t>
        </is>
      </c>
      <c r="AX88" t="inlineStr">
        <is>
          <t>991003228069702656</t>
        </is>
      </c>
      <c r="AY88" t="inlineStr">
        <is>
          <t>2270587050002656</t>
        </is>
      </c>
      <c r="AZ88" t="inlineStr">
        <is>
          <t>BOOK</t>
        </is>
      </c>
      <c r="BB88" t="inlineStr">
        <is>
          <t>9780813112893</t>
        </is>
      </c>
      <c r="BC88" t="inlineStr">
        <is>
          <t>32285002875366</t>
        </is>
      </c>
      <c r="BD88" t="inlineStr">
        <is>
          <t>893336272</t>
        </is>
      </c>
    </row>
    <row r="89">
      <c r="A89" t="inlineStr">
        <is>
          <t>No</t>
        </is>
      </c>
      <c r="B89" t="inlineStr">
        <is>
          <t>PT2193 .S832 1978</t>
        </is>
      </c>
      <c r="C89" t="inlineStr">
        <is>
          <t>0                      PT 2193000S  832         1978</t>
        </is>
      </c>
      <c r="D89" t="inlineStr">
        <is>
          <t>A theory of knowledge based on Goethe's world conception. [Translated by Olin D. Wannamaker.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Steiner, Rudolf, 1861-1925.</t>
        </is>
      </c>
      <c r="L89" t="inlineStr">
        <is>
          <t>New York, Anthroposophic Press [1978, c1968]</t>
        </is>
      </c>
      <c r="M89" t="inlineStr">
        <is>
          <t>1978</t>
        </is>
      </c>
      <c r="N89" t="inlineStr">
        <is>
          <t>3d ed.]</t>
        </is>
      </c>
      <c r="O89" t="inlineStr">
        <is>
          <t>eng</t>
        </is>
      </c>
      <c r="P89" t="inlineStr">
        <is>
          <t>nyu</t>
        </is>
      </c>
      <c r="R89" t="inlineStr">
        <is>
          <t xml:space="preserve">PT </t>
        </is>
      </c>
      <c r="S89" t="n">
        <v>3</v>
      </c>
      <c r="T89" t="n">
        <v>3</v>
      </c>
      <c r="U89" t="inlineStr">
        <is>
          <t>1996-01-25</t>
        </is>
      </c>
      <c r="V89" t="inlineStr">
        <is>
          <t>1996-01-25</t>
        </is>
      </c>
      <c r="W89" t="inlineStr">
        <is>
          <t>1991-01-24</t>
        </is>
      </c>
      <c r="X89" t="inlineStr">
        <is>
          <t>1991-01-24</t>
        </is>
      </c>
      <c r="Y89" t="n">
        <v>155</v>
      </c>
      <c r="Z89" t="n">
        <v>144</v>
      </c>
      <c r="AA89" t="n">
        <v>151</v>
      </c>
      <c r="AB89" t="n">
        <v>2</v>
      </c>
      <c r="AC89" t="n">
        <v>2</v>
      </c>
      <c r="AD89" t="n">
        <v>11</v>
      </c>
      <c r="AE89" t="n">
        <v>11</v>
      </c>
      <c r="AF89" t="n">
        <v>5</v>
      </c>
      <c r="AG89" t="n">
        <v>5</v>
      </c>
      <c r="AH89" t="n">
        <v>3</v>
      </c>
      <c r="AI89" t="n">
        <v>3</v>
      </c>
      <c r="AJ89" t="n">
        <v>7</v>
      </c>
      <c r="AK89" t="n">
        <v>7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HYPERLINK("http://catalog.hathitrust.org/Record/001030326","HathiTrust Record")</f>
        <v/>
      </c>
      <c r="AS89">
        <f>HYPERLINK("https://creighton-primo.hosted.exlibrisgroup.com/primo-explore/search?tab=default_tab&amp;search_scope=EVERYTHING&amp;vid=01CRU&amp;lang=en_US&amp;offset=0&amp;query=any,contains,991005439509702656","Catalog Record")</f>
        <v/>
      </c>
      <c r="AT89">
        <f>HYPERLINK("http://www.worldcat.org/oclc/6796","WorldCat Record")</f>
        <v/>
      </c>
      <c r="AU89" t="inlineStr">
        <is>
          <t>4161726859:eng</t>
        </is>
      </c>
      <c r="AV89" t="inlineStr">
        <is>
          <t>6796</t>
        </is>
      </c>
      <c r="AW89" t="inlineStr">
        <is>
          <t>991005439509702656</t>
        </is>
      </c>
      <c r="AX89" t="inlineStr">
        <is>
          <t>991005439509702656</t>
        </is>
      </c>
      <c r="AY89" t="inlineStr">
        <is>
          <t>2265455280002656</t>
        </is>
      </c>
      <c r="AZ89" t="inlineStr">
        <is>
          <t>BOOK</t>
        </is>
      </c>
      <c r="BC89" t="inlineStr">
        <is>
          <t>32285000479815</t>
        </is>
      </c>
      <c r="BD89" t="inlineStr">
        <is>
          <t>893796243</t>
        </is>
      </c>
    </row>
    <row r="90">
      <c r="A90" t="inlineStr">
        <is>
          <t>No</t>
        </is>
      </c>
      <c r="B90" t="inlineStr">
        <is>
          <t>PT2203 .G6 1980</t>
        </is>
      </c>
      <c r="C90" t="inlineStr">
        <is>
          <t>0                      PT 2203000G  6           1980</t>
        </is>
      </c>
      <c r="D90" t="inlineStr">
        <is>
          <t>Goethe on art / selected, edited, and translated by John Gage.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Goethe, Johann Wolfgang von, 1749-1832.</t>
        </is>
      </c>
      <c r="L90" t="inlineStr">
        <is>
          <t>Berkeley : University of California Press, c1980.</t>
        </is>
      </c>
      <c r="M90" t="inlineStr">
        <is>
          <t>1980</t>
        </is>
      </c>
      <c r="O90" t="inlineStr">
        <is>
          <t>eng</t>
        </is>
      </c>
      <c r="P90" t="inlineStr">
        <is>
          <t>cau</t>
        </is>
      </c>
      <c r="R90" t="inlineStr">
        <is>
          <t xml:space="preserve">PT </t>
        </is>
      </c>
      <c r="S90" t="n">
        <v>10</v>
      </c>
      <c r="T90" t="n">
        <v>10</v>
      </c>
      <c r="U90" t="inlineStr">
        <is>
          <t>2010-01-03</t>
        </is>
      </c>
      <c r="V90" t="inlineStr">
        <is>
          <t>2010-01-03</t>
        </is>
      </c>
      <c r="W90" t="inlineStr">
        <is>
          <t>1991-01-24</t>
        </is>
      </c>
      <c r="X90" t="inlineStr">
        <is>
          <t>1991-01-24</t>
        </is>
      </c>
      <c r="Y90" t="n">
        <v>625</v>
      </c>
      <c r="Z90" t="n">
        <v>560</v>
      </c>
      <c r="AA90" t="n">
        <v>601</v>
      </c>
      <c r="AB90" t="n">
        <v>3</v>
      </c>
      <c r="AC90" t="n">
        <v>5</v>
      </c>
      <c r="AD90" t="n">
        <v>24</v>
      </c>
      <c r="AE90" t="n">
        <v>26</v>
      </c>
      <c r="AF90" t="n">
        <v>8</v>
      </c>
      <c r="AG90" t="n">
        <v>8</v>
      </c>
      <c r="AH90" t="n">
        <v>8</v>
      </c>
      <c r="AI90" t="n">
        <v>8</v>
      </c>
      <c r="AJ90" t="n">
        <v>14</v>
      </c>
      <c r="AK90" t="n">
        <v>15</v>
      </c>
      <c r="AL90" t="n">
        <v>2</v>
      </c>
      <c r="AM90" t="n">
        <v>3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HYPERLINK("https://creighton-primo.hosted.exlibrisgroup.com/primo-explore/search?tab=default_tab&amp;search_scope=EVERYTHING&amp;vid=01CRU&amp;lang=en_US&amp;offset=0&amp;query=any,contains,991004830469702656","Catalog Record")</f>
        <v/>
      </c>
      <c r="AT90">
        <f>HYPERLINK("http://www.worldcat.org/oclc/5410296","WorldCat Record")</f>
        <v/>
      </c>
      <c r="AU90" t="inlineStr">
        <is>
          <t>502072:eng</t>
        </is>
      </c>
      <c r="AV90" t="inlineStr">
        <is>
          <t>5410296</t>
        </is>
      </c>
      <c r="AW90" t="inlineStr">
        <is>
          <t>991004830469702656</t>
        </is>
      </c>
      <c r="AX90" t="inlineStr">
        <is>
          <t>991004830469702656</t>
        </is>
      </c>
      <c r="AY90" t="inlineStr">
        <is>
          <t>2260558120002656</t>
        </is>
      </c>
      <c r="AZ90" t="inlineStr">
        <is>
          <t>BOOK</t>
        </is>
      </c>
      <c r="BB90" t="inlineStr">
        <is>
          <t>9780520039957</t>
        </is>
      </c>
      <c r="BC90" t="inlineStr">
        <is>
          <t>32285000479823</t>
        </is>
      </c>
      <c r="BD90" t="inlineStr">
        <is>
          <t>893254145</t>
        </is>
      </c>
    </row>
    <row r="91">
      <c r="A91" t="inlineStr">
        <is>
          <t>No</t>
        </is>
      </c>
      <c r="B91" t="inlineStr">
        <is>
          <t>PT2328 .K58 1983</t>
        </is>
      </c>
      <c r="C91" t="inlineStr">
        <is>
          <t>0                      PT 2328000K  58          1983</t>
        </is>
      </c>
      <c r="D91" t="inlineStr">
        <is>
          <t>Valiant heart : a biography of Heinrich Heine / Philip Kossoff.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Kossoff, Philip, 1907-</t>
        </is>
      </c>
      <c r="L91" t="inlineStr">
        <is>
          <t>New York : Cornwall Books, c1983.</t>
        </is>
      </c>
      <c r="M91" t="inlineStr">
        <is>
          <t>1983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PT </t>
        </is>
      </c>
      <c r="S91" t="n">
        <v>5</v>
      </c>
      <c r="T91" t="n">
        <v>5</v>
      </c>
      <c r="U91" t="inlineStr">
        <is>
          <t>2001-02-12</t>
        </is>
      </c>
      <c r="V91" t="inlineStr">
        <is>
          <t>2001-02-12</t>
        </is>
      </c>
      <c r="W91" t="inlineStr">
        <is>
          <t>1991-01-25</t>
        </is>
      </c>
      <c r="X91" t="inlineStr">
        <is>
          <t>1991-01-25</t>
        </is>
      </c>
      <c r="Y91" t="n">
        <v>475</v>
      </c>
      <c r="Z91" t="n">
        <v>413</v>
      </c>
      <c r="AA91" t="n">
        <v>420</v>
      </c>
      <c r="AB91" t="n">
        <v>3</v>
      </c>
      <c r="AC91" t="n">
        <v>3</v>
      </c>
      <c r="AD91" t="n">
        <v>17</v>
      </c>
      <c r="AE91" t="n">
        <v>17</v>
      </c>
      <c r="AF91" t="n">
        <v>5</v>
      </c>
      <c r="AG91" t="n">
        <v>5</v>
      </c>
      <c r="AH91" t="n">
        <v>6</v>
      </c>
      <c r="AI91" t="n">
        <v>6</v>
      </c>
      <c r="AJ91" t="n">
        <v>9</v>
      </c>
      <c r="AK91" t="n">
        <v>9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HYPERLINK("http://catalog.hathitrust.org/Record/000201427","HathiTrust Record")</f>
        <v/>
      </c>
      <c r="AS91">
        <f>HYPERLINK("https://creighton-primo.hosted.exlibrisgroup.com/primo-explore/search?tab=default_tab&amp;search_scope=EVERYTHING&amp;vid=01CRU&amp;lang=en_US&amp;offset=0&amp;query=any,contains,991000233019702656","Catalog Record")</f>
        <v/>
      </c>
      <c r="AT91">
        <f>HYPERLINK("http://www.worldcat.org/oclc/9645258","WorldCat Record")</f>
        <v/>
      </c>
      <c r="AU91" t="inlineStr">
        <is>
          <t>198582790:eng</t>
        </is>
      </c>
      <c r="AV91" t="inlineStr">
        <is>
          <t>9645258</t>
        </is>
      </c>
      <c r="AW91" t="inlineStr">
        <is>
          <t>991000233019702656</t>
        </is>
      </c>
      <c r="AX91" t="inlineStr">
        <is>
          <t>991000233019702656</t>
        </is>
      </c>
      <c r="AY91" t="inlineStr">
        <is>
          <t>2269464760002656</t>
        </is>
      </c>
      <c r="AZ91" t="inlineStr">
        <is>
          <t>BOOK</t>
        </is>
      </c>
      <c r="BB91" t="inlineStr">
        <is>
          <t>9780845347621</t>
        </is>
      </c>
      <c r="BC91" t="inlineStr">
        <is>
          <t>32285000479971</t>
        </is>
      </c>
      <c r="BD91" t="inlineStr">
        <is>
          <t>893333321</t>
        </is>
      </c>
    </row>
    <row r="92">
      <c r="A92" t="inlineStr">
        <is>
          <t>No</t>
        </is>
      </c>
      <c r="B92" t="inlineStr">
        <is>
          <t>PT2328 .M6</t>
        </is>
      </c>
      <c r="C92" t="inlineStr">
        <is>
          <t>0                      PT 2328000M  6</t>
        </is>
      </c>
      <c r="D92" t="inlineStr">
        <is>
          <t>Heinrich Heine; romance and tragedy of the poet's life, with a critical appreciation, by Michael Monahan.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Monahan, Michael, 1865-1933.</t>
        </is>
      </c>
      <c r="L92" t="inlineStr">
        <is>
          <t>New York, N. L. Brown, 1924 [c1923]</t>
        </is>
      </c>
      <c r="M92" t="inlineStr">
        <is>
          <t>1924</t>
        </is>
      </c>
      <c r="O92" t="inlineStr">
        <is>
          <t>eng</t>
        </is>
      </c>
      <c r="P92" t="inlineStr">
        <is>
          <t>nyu</t>
        </is>
      </c>
      <c r="R92" t="inlineStr">
        <is>
          <t xml:space="preserve">PT </t>
        </is>
      </c>
      <c r="S92" t="n">
        <v>11</v>
      </c>
      <c r="T92" t="n">
        <v>11</v>
      </c>
      <c r="U92" t="inlineStr">
        <is>
          <t>2000-02-21</t>
        </is>
      </c>
      <c r="V92" t="inlineStr">
        <is>
          <t>2000-02-21</t>
        </is>
      </c>
      <c r="W92" t="inlineStr">
        <is>
          <t>1997-07-15</t>
        </is>
      </c>
      <c r="X92" t="inlineStr">
        <is>
          <t>1997-07-15</t>
        </is>
      </c>
      <c r="Y92" t="n">
        <v>185</v>
      </c>
      <c r="Z92" t="n">
        <v>176</v>
      </c>
      <c r="AA92" t="n">
        <v>191</v>
      </c>
      <c r="AB92" t="n">
        <v>2</v>
      </c>
      <c r="AC92" t="n">
        <v>2</v>
      </c>
      <c r="AD92" t="n">
        <v>8</v>
      </c>
      <c r="AE92" t="n">
        <v>9</v>
      </c>
      <c r="AF92" t="n">
        <v>4</v>
      </c>
      <c r="AG92" t="n">
        <v>4</v>
      </c>
      <c r="AH92" t="n">
        <v>0</v>
      </c>
      <c r="AI92" t="n">
        <v>1</v>
      </c>
      <c r="AJ92" t="n">
        <v>5</v>
      </c>
      <c r="AK92" t="n">
        <v>5</v>
      </c>
      <c r="AL92" t="n">
        <v>1</v>
      </c>
      <c r="AM92" t="n">
        <v>1</v>
      </c>
      <c r="AN92" t="n">
        <v>0</v>
      </c>
      <c r="AO92" t="n">
        <v>0</v>
      </c>
      <c r="AP92" t="inlineStr">
        <is>
          <t>Yes</t>
        </is>
      </c>
      <c r="AQ92" t="inlineStr">
        <is>
          <t>No</t>
        </is>
      </c>
      <c r="AR92">
        <f>HYPERLINK("http://catalog.hathitrust.org/Record/006916106","HathiTrust Record")</f>
        <v/>
      </c>
      <c r="AS92">
        <f>HYPERLINK("https://creighton-primo.hosted.exlibrisgroup.com/primo-explore/search?tab=default_tab&amp;search_scope=EVERYTHING&amp;vid=01CRU&amp;lang=en_US&amp;offset=0&amp;query=any,contains,991002743269702656","Catalog Record")</f>
        <v/>
      </c>
      <c r="AT92">
        <f>HYPERLINK("http://www.worldcat.org/oclc/421801","WorldCat Record")</f>
        <v/>
      </c>
      <c r="AU92" t="inlineStr">
        <is>
          <t>2261389528:eng</t>
        </is>
      </c>
      <c r="AV92" t="inlineStr">
        <is>
          <t>421801</t>
        </is>
      </c>
      <c r="AW92" t="inlineStr">
        <is>
          <t>991002743269702656</t>
        </is>
      </c>
      <c r="AX92" t="inlineStr">
        <is>
          <t>991002743269702656</t>
        </is>
      </c>
      <c r="AY92" t="inlineStr">
        <is>
          <t>2270000120002656</t>
        </is>
      </c>
      <c r="AZ92" t="inlineStr">
        <is>
          <t>BOOK</t>
        </is>
      </c>
      <c r="BC92" t="inlineStr">
        <is>
          <t>32285002876042</t>
        </is>
      </c>
      <c r="BD92" t="inlineStr">
        <is>
          <t>893710626</t>
        </is>
      </c>
    </row>
    <row r="93">
      <c r="A93" t="inlineStr">
        <is>
          <t>No</t>
        </is>
      </c>
      <c r="B93" t="inlineStr">
        <is>
          <t>PT2328 .P39</t>
        </is>
      </c>
      <c r="C93" t="inlineStr">
        <is>
          <t>0                      PT 2328000P  39</t>
        </is>
      </c>
      <c r="D93" t="inlineStr">
        <is>
          <t>Heinrich Heine, Mensch und Dichter zwischen Deutschland und Frankreich.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Paucker, Henri R. (Henri Roger)</t>
        </is>
      </c>
      <c r="L93" t="inlineStr">
        <is>
          <t>Bern, Lang, 1970.</t>
        </is>
      </c>
      <c r="M93" t="inlineStr">
        <is>
          <t>1970</t>
        </is>
      </c>
      <c r="O93" t="inlineStr">
        <is>
          <t>ger</t>
        </is>
      </c>
      <c r="P93" t="inlineStr">
        <is>
          <t xml:space="preserve">xx </t>
        </is>
      </c>
      <c r="Q93" t="inlineStr">
        <is>
          <t>Europäische Hochschulschriften. Reihe 1: Deutsche Literatur und Germanistik, Bd. 4</t>
        </is>
      </c>
      <c r="R93" t="inlineStr">
        <is>
          <t xml:space="preserve">PT </t>
        </is>
      </c>
      <c r="S93" t="n">
        <v>2</v>
      </c>
      <c r="T93" t="n">
        <v>2</v>
      </c>
      <c r="U93" t="inlineStr">
        <is>
          <t>1999-11-12</t>
        </is>
      </c>
      <c r="V93" t="inlineStr">
        <is>
          <t>1999-11-12</t>
        </is>
      </c>
      <c r="W93" t="inlineStr">
        <is>
          <t>1997-07-15</t>
        </is>
      </c>
      <c r="X93" t="inlineStr">
        <is>
          <t>1997-07-15</t>
        </is>
      </c>
      <c r="Y93" t="n">
        <v>76</v>
      </c>
      <c r="Z93" t="n">
        <v>44</v>
      </c>
      <c r="AA93" t="n">
        <v>111</v>
      </c>
      <c r="AB93" t="n">
        <v>2</v>
      </c>
      <c r="AC93" t="n">
        <v>3</v>
      </c>
      <c r="AD93" t="n">
        <v>3</v>
      </c>
      <c r="AE93" t="n">
        <v>6</v>
      </c>
      <c r="AF93" t="n">
        <v>0</v>
      </c>
      <c r="AG93" t="n">
        <v>1</v>
      </c>
      <c r="AH93" t="n">
        <v>1</v>
      </c>
      <c r="AI93" t="n">
        <v>2</v>
      </c>
      <c r="AJ93" t="n">
        <v>2</v>
      </c>
      <c r="AK93" t="n">
        <v>3</v>
      </c>
      <c r="AL93" t="n">
        <v>1</v>
      </c>
      <c r="AM93" t="n">
        <v>2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HYPERLINK("http://catalog.hathitrust.org/Record/102091000","HathiTrust Record")</f>
        <v/>
      </c>
      <c r="AS93">
        <f>HYPERLINK("https://creighton-primo.hosted.exlibrisgroup.com/primo-explore/search?tab=default_tab&amp;search_scope=EVERYTHING&amp;vid=01CRU&amp;lang=en_US&amp;offset=0&amp;query=any,contains,991002231989702656","Catalog Record")</f>
        <v/>
      </c>
      <c r="AT93">
        <f>HYPERLINK("http://www.worldcat.org/oclc/294412","WorldCat Record")</f>
        <v/>
      </c>
      <c r="AU93" t="inlineStr">
        <is>
          <t>1487680:ger</t>
        </is>
      </c>
      <c r="AV93" t="inlineStr">
        <is>
          <t>294412</t>
        </is>
      </c>
      <c r="AW93" t="inlineStr">
        <is>
          <t>991002231989702656</t>
        </is>
      </c>
      <c r="AX93" t="inlineStr">
        <is>
          <t>991002231989702656</t>
        </is>
      </c>
      <c r="AY93" t="inlineStr">
        <is>
          <t>2268274610002656</t>
        </is>
      </c>
      <c r="AZ93" t="inlineStr">
        <is>
          <t>BOOK</t>
        </is>
      </c>
      <c r="BC93" t="inlineStr">
        <is>
          <t>32285002876059</t>
        </is>
      </c>
      <c r="BD93" t="inlineStr">
        <is>
          <t>893534910</t>
        </is>
      </c>
    </row>
    <row r="94">
      <c r="A94" t="inlineStr">
        <is>
          <t>No</t>
        </is>
      </c>
      <c r="B94" t="inlineStr">
        <is>
          <t>PT2328 .U6</t>
        </is>
      </c>
      <c r="C94" t="inlineStr">
        <is>
          <t>0                      PT 2328000U  6</t>
        </is>
      </c>
      <c r="D94" t="inlineStr">
        <is>
          <t>Heinrich Heine, paradox and poet, by Louis Untermeyer.</t>
        </is>
      </c>
      <c r="F94" t="inlineStr">
        <is>
          <t>Yes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Untermeyer, Louis, 1885-1977.</t>
        </is>
      </c>
      <c r="L94" t="inlineStr">
        <is>
          <t>New York, Harcourt, Brace [c1937]</t>
        </is>
      </c>
      <c r="M94" t="inlineStr">
        <is>
          <t>1937</t>
        </is>
      </c>
      <c r="O94" t="inlineStr">
        <is>
          <t>eng</t>
        </is>
      </c>
      <c r="P94" t="inlineStr">
        <is>
          <t xml:space="preserve">xx </t>
        </is>
      </c>
      <c r="R94" t="inlineStr">
        <is>
          <t xml:space="preserve">PT </t>
        </is>
      </c>
      <c r="S94" t="n">
        <v>11</v>
      </c>
      <c r="T94" t="n">
        <v>11</v>
      </c>
      <c r="U94" t="inlineStr">
        <is>
          <t>2001-02-12</t>
        </is>
      </c>
      <c r="V94" t="inlineStr">
        <is>
          <t>2001-02-12</t>
        </is>
      </c>
      <c r="W94" t="inlineStr">
        <is>
          <t>1997-07-15</t>
        </is>
      </c>
      <c r="X94" t="inlineStr">
        <is>
          <t>1997-07-15</t>
        </is>
      </c>
      <c r="Y94" t="n">
        <v>377</v>
      </c>
      <c r="Z94" t="n">
        <v>350</v>
      </c>
      <c r="AA94" t="n">
        <v>400</v>
      </c>
      <c r="AB94" t="n">
        <v>4</v>
      </c>
      <c r="AC94" t="n">
        <v>4</v>
      </c>
      <c r="AD94" t="n">
        <v>12</v>
      </c>
      <c r="AE94" t="n">
        <v>15</v>
      </c>
      <c r="AF94" t="n">
        <v>3</v>
      </c>
      <c r="AG94" t="n">
        <v>4</v>
      </c>
      <c r="AH94" t="n">
        <v>1</v>
      </c>
      <c r="AI94" t="n">
        <v>2</v>
      </c>
      <c r="AJ94" t="n">
        <v>7</v>
      </c>
      <c r="AK94" t="n">
        <v>10</v>
      </c>
      <c r="AL94" t="n">
        <v>3</v>
      </c>
      <c r="AM94" t="n">
        <v>3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HYPERLINK("http://catalog.hathitrust.org/Record/001197139","HathiTrust Record")</f>
        <v/>
      </c>
      <c r="AS94">
        <f>HYPERLINK("https://creighton-primo.hosted.exlibrisgroup.com/primo-explore/search?tab=default_tab&amp;search_scope=EVERYTHING&amp;vid=01CRU&amp;lang=en_US&amp;offset=0&amp;query=any,contains,991002009229702656","Catalog Record")</f>
        <v/>
      </c>
      <c r="AT94">
        <f>HYPERLINK("http://www.worldcat.org/oclc/258768","WorldCat Record")</f>
        <v/>
      </c>
      <c r="AU94" t="inlineStr">
        <is>
          <t>2643481015:eng</t>
        </is>
      </c>
      <c r="AV94" t="inlineStr">
        <is>
          <t>258768</t>
        </is>
      </c>
      <c r="AW94" t="inlineStr">
        <is>
          <t>991002009229702656</t>
        </is>
      </c>
      <c r="AX94" t="inlineStr">
        <is>
          <t>991002009229702656</t>
        </is>
      </c>
      <c r="AY94" t="inlineStr">
        <is>
          <t>2271521130002656</t>
        </is>
      </c>
      <c r="AZ94" t="inlineStr">
        <is>
          <t>BOOK</t>
        </is>
      </c>
      <c r="BC94" t="inlineStr">
        <is>
          <t>32285002876067</t>
        </is>
      </c>
      <c r="BD94" t="inlineStr">
        <is>
          <t>893444915</t>
        </is>
      </c>
    </row>
    <row r="95">
      <c r="A95" t="inlineStr">
        <is>
          <t>No</t>
        </is>
      </c>
      <c r="B95" t="inlineStr">
        <is>
          <t>PT2340 .F3 1977</t>
        </is>
      </c>
      <c r="C95" t="inlineStr">
        <is>
          <t>0                      PT 2340000F  3           1977</t>
        </is>
      </c>
      <c r="D95" t="inlineStr">
        <is>
          <t>Heinrich Heine : an interpretation / by Barker Fairley.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Fairley, Barker, 1887-1986.</t>
        </is>
      </c>
      <c r="L95" t="inlineStr">
        <is>
          <t>Westport, Conn. : Greenwood Press, 1977.</t>
        </is>
      </c>
      <c r="M95" t="inlineStr">
        <is>
          <t>1977</t>
        </is>
      </c>
      <c r="O95" t="inlineStr">
        <is>
          <t>eng</t>
        </is>
      </c>
      <c r="P95" t="inlineStr">
        <is>
          <t>ctu</t>
        </is>
      </c>
      <c r="R95" t="inlineStr">
        <is>
          <t xml:space="preserve">PT </t>
        </is>
      </c>
      <c r="S95" t="n">
        <v>4</v>
      </c>
      <c r="T95" t="n">
        <v>4</v>
      </c>
      <c r="U95" t="inlineStr">
        <is>
          <t>2009-04-06</t>
        </is>
      </c>
      <c r="V95" t="inlineStr">
        <is>
          <t>2009-04-06</t>
        </is>
      </c>
      <c r="W95" t="inlineStr">
        <is>
          <t>1997-07-15</t>
        </is>
      </c>
      <c r="X95" t="inlineStr">
        <is>
          <t>1997-07-15</t>
        </is>
      </c>
      <c r="Y95" t="n">
        <v>115</v>
      </c>
      <c r="Z95" t="n">
        <v>103</v>
      </c>
      <c r="AA95" t="n">
        <v>117</v>
      </c>
      <c r="AB95" t="n">
        <v>1</v>
      </c>
      <c r="AC95" t="n">
        <v>1</v>
      </c>
      <c r="AD95" t="n">
        <v>4</v>
      </c>
      <c r="AE95" t="n">
        <v>4</v>
      </c>
      <c r="AF95" t="n">
        <v>2</v>
      </c>
      <c r="AG95" t="n">
        <v>2</v>
      </c>
      <c r="AH95" t="n">
        <v>1</v>
      </c>
      <c r="AI95" t="n">
        <v>1</v>
      </c>
      <c r="AJ95" t="n">
        <v>3</v>
      </c>
      <c r="AK95" t="n">
        <v>3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HYPERLINK("http://catalog.hathitrust.org/Record/000478419","HathiTrust Record")</f>
        <v/>
      </c>
      <c r="AS95">
        <f>HYPERLINK("https://creighton-primo.hosted.exlibrisgroup.com/primo-explore/search?tab=default_tab&amp;search_scope=EVERYTHING&amp;vid=01CRU&amp;lang=en_US&amp;offset=0&amp;query=any,contains,991004247759702656","Catalog Record")</f>
        <v/>
      </c>
      <c r="AT95">
        <f>HYPERLINK("http://www.worldcat.org/oclc/2799066","WorldCat Record")</f>
        <v/>
      </c>
      <c r="AU95" t="inlineStr">
        <is>
          <t>1862352539:eng</t>
        </is>
      </c>
      <c r="AV95" t="inlineStr">
        <is>
          <t>2799066</t>
        </is>
      </c>
      <c r="AW95" t="inlineStr">
        <is>
          <t>991004247759702656</t>
        </is>
      </c>
      <c r="AX95" t="inlineStr">
        <is>
          <t>991004247759702656</t>
        </is>
      </c>
      <c r="AY95" t="inlineStr">
        <is>
          <t>2271414360002656</t>
        </is>
      </c>
      <c r="AZ95" t="inlineStr">
        <is>
          <t>BOOK</t>
        </is>
      </c>
      <c r="BB95" t="inlineStr">
        <is>
          <t>9780837193380</t>
        </is>
      </c>
      <c r="BC95" t="inlineStr">
        <is>
          <t>32285002876083</t>
        </is>
      </c>
      <c r="BD95" t="inlineStr">
        <is>
          <t>893806837</t>
        </is>
      </c>
    </row>
    <row r="96">
      <c r="A96" t="inlineStr">
        <is>
          <t>No</t>
        </is>
      </c>
      <c r="B96" t="inlineStr">
        <is>
          <t>PT2340 .P7</t>
        </is>
      </c>
      <c r="C96" t="inlineStr">
        <is>
          <t>0                      PT 2340000P  7</t>
        </is>
      </c>
      <c r="D96" t="inlineStr">
        <is>
          <t>Heine, the tragic satirist; a study of the later poetry, 1827-1856.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Prawer, S. S. (Siegbert Salomon), 1925-2012.</t>
        </is>
      </c>
      <c r="L96" t="inlineStr">
        <is>
          <t>Cambridge, University Press, 1961.</t>
        </is>
      </c>
      <c r="M96" t="inlineStr">
        <is>
          <t>1961</t>
        </is>
      </c>
      <c r="O96" t="inlineStr">
        <is>
          <t>eng</t>
        </is>
      </c>
      <c r="P96" t="inlineStr">
        <is>
          <t>enk</t>
        </is>
      </c>
      <c r="R96" t="inlineStr">
        <is>
          <t xml:space="preserve">PT </t>
        </is>
      </c>
      <c r="S96" t="n">
        <v>2</v>
      </c>
      <c r="T96" t="n">
        <v>2</v>
      </c>
      <c r="U96" t="inlineStr">
        <is>
          <t>2001-02-12</t>
        </is>
      </c>
      <c r="V96" t="inlineStr">
        <is>
          <t>2001-02-12</t>
        </is>
      </c>
      <c r="W96" t="inlineStr">
        <is>
          <t>1997-07-15</t>
        </is>
      </c>
      <c r="X96" t="inlineStr">
        <is>
          <t>1997-07-15</t>
        </is>
      </c>
      <c r="Y96" t="n">
        <v>602</v>
      </c>
      <c r="Z96" t="n">
        <v>477</v>
      </c>
      <c r="AA96" t="n">
        <v>477</v>
      </c>
      <c r="AB96" t="n">
        <v>4</v>
      </c>
      <c r="AC96" t="n">
        <v>4</v>
      </c>
      <c r="AD96" t="n">
        <v>26</v>
      </c>
      <c r="AE96" t="n">
        <v>26</v>
      </c>
      <c r="AF96" t="n">
        <v>10</v>
      </c>
      <c r="AG96" t="n">
        <v>10</v>
      </c>
      <c r="AH96" t="n">
        <v>7</v>
      </c>
      <c r="AI96" t="n">
        <v>7</v>
      </c>
      <c r="AJ96" t="n">
        <v>13</v>
      </c>
      <c r="AK96" t="n">
        <v>13</v>
      </c>
      <c r="AL96" t="n">
        <v>3</v>
      </c>
      <c r="AM96" t="n">
        <v>3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HYPERLINK("http://catalog.hathitrust.org/Record/001030362","HathiTrust Record")</f>
        <v/>
      </c>
      <c r="AS96">
        <f>HYPERLINK("https://creighton-primo.hosted.exlibrisgroup.com/primo-explore/search?tab=default_tab&amp;search_scope=EVERYTHING&amp;vid=01CRU&amp;lang=en_US&amp;offset=0&amp;query=any,contains,991002232479702656","Catalog Record")</f>
        <v/>
      </c>
      <c r="AT96">
        <f>HYPERLINK("http://www.worldcat.org/oclc/856646845","WorldCat Record")</f>
        <v/>
      </c>
      <c r="AU96" t="inlineStr">
        <is>
          <t>9592917465:mul</t>
        </is>
      </c>
      <c r="AV96" t="inlineStr">
        <is>
          <t>856646845</t>
        </is>
      </c>
      <c r="AW96" t="inlineStr">
        <is>
          <t>991002232479702656</t>
        </is>
      </c>
      <c r="AX96" t="inlineStr">
        <is>
          <t>991002232479702656</t>
        </is>
      </c>
      <c r="AY96" t="inlineStr">
        <is>
          <t>2268597780002656</t>
        </is>
      </c>
      <c r="AZ96" t="inlineStr">
        <is>
          <t>BOOK</t>
        </is>
      </c>
      <c r="BC96" t="inlineStr">
        <is>
          <t>32285002876091</t>
        </is>
      </c>
      <c r="BD96" t="inlineStr">
        <is>
          <t>893903780</t>
        </is>
      </c>
    </row>
    <row r="97">
      <c r="A97" t="inlineStr">
        <is>
          <t>No</t>
        </is>
      </c>
      <c r="B97" t="inlineStr">
        <is>
          <t>PT2340 .S2</t>
        </is>
      </c>
      <c r="C97" t="inlineStr">
        <is>
          <t>0                      PT 2340000S  2</t>
        </is>
      </c>
      <c r="D97" t="inlineStr">
        <is>
          <t>Heinrich Heine, the elusive poet, by Jeffrey L. Sammons.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Sammons, Jeffrey L.</t>
        </is>
      </c>
      <c r="L97" t="inlineStr">
        <is>
          <t>New Haven, Yale University Press, 1969.</t>
        </is>
      </c>
      <c r="M97" t="inlineStr">
        <is>
          <t>1969</t>
        </is>
      </c>
      <c r="O97" t="inlineStr">
        <is>
          <t>eng</t>
        </is>
      </c>
      <c r="P97" t="inlineStr">
        <is>
          <t>ctu</t>
        </is>
      </c>
      <c r="Q97" t="inlineStr">
        <is>
          <t>Yale Germanic studies ; 3</t>
        </is>
      </c>
      <c r="R97" t="inlineStr">
        <is>
          <t xml:space="preserve">PT </t>
        </is>
      </c>
      <c r="S97" t="n">
        <v>8</v>
      </c>
      <c r="T97" t="n">
        <v>8</v>
      </c>
      <c r="U97" t="inlineStr">
        <is>
          <t>2001-02-12</t>
        </is>
      </c>
      <c r="V97" t="inlineStr">
        <is>
          <t>2001-02-12</t>
        </is>
      </c>
      <c r="W97" t="inlineStr">
        <is>
          <t>1997-07-15</t>
        </is>
      </c>
      <c r="X97" t="inlineStr">
        <is>
          <t>1997-07-15</t>
        </is>
      </c>
      <c r="Y97" t="n">
        <v>643</v>
      </c>
      <c r="Z97" t="n">
        <v>539</v>
      </c>
      <c r="AA97" t="n">
        <v>544</v>
      </c>
      <c r="AB97" t="n">
        <v>3</v>
      </c>
      <c r="AC97" t="n">
        <v>3</v>
      </c>
      <c r="AD97" t="n">
        <v>24</v>
      </c>
      <c r="AE97" t="n">
        <v>24</v>
      </c>
      <c r="AF97" t="n">
        <v>8</v>
      </c>
      <c r="AG97" t="n">
        <v>8</v>
      </c>
      <c r="AH97" t="n">
        <v>8</v>
      </c>
      <c r="AI97" t="n">
        <v>8</v>
      </c>
      <c r="AJ97" t="n">
        <v>11</v>
      </c>
      <c r="AK97" t="n">
        <v>11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HYPERLINK("https://creighton-primo.hosted.exlibrisgroup.com/primo-explore/search?tab=default_tab&amp;search_scope=EVERYTHING&amp;vid=01CRU&amp;lang=en_US&amp;offset=0&amp;query=any,contains,991000101489702656","Catalog Record")</f>
        <v/>
      </c>
      <c r="AT97">
        <f>HYPERLINK("http://www.worldcat.org/oclc/44773","WorldCat Record")</f>
        <v/>
      </c>
      <c r="AU97" t="inlineStr">
        <is>
          <t>3856076538:eng</t>
        </is>
      </c>
      <c r="AV97" t="inlineStr">
        <is>
          <t>44773</t>
        </is>
      </c>
      <c r="AW97" t="inlineStr">
        <is>
          <t>991000101489702656</t>
        </is>
      </c>
      <c r="AX97" t="inlineStr">
        <is>
          <t>991000101489702656</t>
        </is>
      </c>
      <c r="AY97" t="inlineStr">
        <is>
          <t>2261413830002656</t>
        </is>
      </c>
      <c r="AZ97" t="inlineStr">
        <is>
          <t>BOOK</t>
        </is>
      </c>
      <c r="BB97" t="inlineStr">
        <is>
          <t>9780300011418</t>
        </is>
      </c>
      <c r="BC97" t="inlineStr">
        <is>
          <t>32285002876109</t>
        </is>
      </c>
      <c r="BD97" t="inlineStr">
        <is>
          <t>893521401</t>
        </is>
      </c>
    </row>
    <row r="98">
      <c r="A98" t="inlineStr">
        <is>
          <t>No</t>
        </is>
      </c>
      <c r="B98" t="inlineStr">
        <is>
          <t>PT2342 .S2</t>
        </is>
      </c>
      <c r="C98" t="inlineStr">
        <is>
          <t>0                      PT 2342000S  2</t>
        </is>
      </c>
      <c r="D98" t="inlineStr">
        <is>
          <t>The exile of Gods : interpretation of a theme, a theory and a technique in the work of Heinrich Heine / by A. I. Sandor.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Sandor, A. I.</t>
        </is>
      </c>
      <c r="L98" t="inlineStr">
        <is>
          <t>The Hague ; Paris : Mouton, 1967.</t>
        </is>
      </c>
      <c r="M98" t="inlineStr">
        <is>
          <t>1967</t>
        </is>
      </c>
      <c r="O98" t="inlineStr">
        <is>
          <t>eng</t>
        </is>
      </c>
      <c r="P98" t="inlineStr">
        <is>
          <t xml:space="preserve">ne </t>
        </is>
      </c>
      <c r="Q98" t="inlineStr">
        <is>
          <t>Anglica Germanica : British studies in Germanic languages and literatures ; 9</t>
        </is>
      </c>
      <c r="R98" t="inlineStr">
        <is>
          <t xml:space="preserve">PT </t>
        </is>
      </c>
      <c r="S98" t="n">
        <v>6</v>
      </c>
      <c r="T98" t="n">
        <v>6</v>
      </c>
      <c r="U98" t="inlineStr">
        <is>
          <t>2000-02-21</t>
        </is>
      </c>
      <c r="V98" t="inlineStr">
        <is>
          <t>2000-02-21</t>
        </is>
      </c>
      <c r="W98" t="inlineStr">
        <is>
          <t>1999-11-15</t>
        </is>
      </c>
      <c r="X98" t="inlineStr">
        <is>
          <t>1999-11-15</t>
        </is>
      </c>
      <c r="Y98" t="n">
        <v>192</v>
      </c>
      <c r="Z98" t="n">
        <v>161</v>
      </c>
      <c r="AA98" t="n">
        <v>161</v>
      </c>
      <c r="AB98" t="n">
        <v>3</v>
      </c>
      <c r="AC98" t="n">
        <v>3</v>
      </c>
      <c r="AD98" t="n">
        <v>9</v>
      </c>
      <c r="AE98" t="n">
        <v>9</v>
      </c>
      <c r="AF98" t="n">
        <v>0</v>
      </c>
      <c r="AG98" t="n">
        <v>0</v>
      </c>
      <c r="AH98" t="n">
        <v>3</v>
      </c>
      <c r="AI98" t="n">
        <v>3</v>
      </c>
      <c r="AJ98" t="n">
        <v>6</v>
      </c>
      <c r="AK98" t="n">
        <v>6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HYPERLINK("https://creighton-primo.hosted.exlibrisgroup.com/primo-explore/search?tab=default_tab&amp;search_scope=EVERYTHING&amp;vid=01CRU&amp;lang=en_US&amp;offset=0&amp;query=any,contains,991002815099702656","Catalog Record")</f>
        <v/>
      </c>
      <c r="AT98">
        <f>HYPERLINK("http://www.worldcat.org/oclc/458026","WorldCat Record")</f>
        <v/>
      </c>
      <c r="AU98" t="inlineStr">
        <is>
          <t>377288611:mul</t>
        </is>
      </c>
      <c r="AV98" t="inlineStr">
        <is>
          <t>458026</t>
        </is>
      </c>
      <c r="AW98" t="inlineStr">
        <is>
          <t>991002815099702656</t>
        </is>
      </c>
      <c r="AX98" t="inlineStr">
        <is>
          <t>991002815099702656</t>
        </is>
      </c>
      <c r="AY98" t="inlineStr">
        <is>
          <t>2265780200002656</t>
        </is>
      </c>
      <c r="AZ98" t="inlineStr">
        <is>
          <t>BOOK</t>
        </is>
      </c>
      <c r="BC98" t="inlineStr">
        <is>
          <t>32285003622593</t>
        </is>
      </c>
      <c r="BD98" t="inlineStr">
        <is>
          <t>893604076</t>
        </is>
      </c>
    </row>
    <row r="99">
      <c r="A99" t="inlineStr">
        <is>
          <t>No</t>
        </is>
      </c>
      <c r="B99" t="inlineStr">
        <is>
          <t>PT2354 .K62 1987</t>
        </is>
      </c>
      <c r="C99" t="inlineStr">
        <is>
          <t>0                      PT 2354000K  62          1987</t>
        </is>
      </c>
      <c r="D99" t="inlineStr">
        <is>
          <t>Johann Gottfried Herder / by Wulf Koepke.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Köpke, Wulf, 1928-</t>
        </is>
      </c>
      <c r="L99" t="inlineStr">
        <is>
          <t>Boston : Twayne Publishers, c1987.</t>
        </is>
      </c>
      <c r="M99" t="inlineStr">
        <is>
          <t>1987</t>
        </is>
      </c>
      <c r="O99" t="inlineStr">
        <is>
          <t>eng</t>
        </is>
      </c>
      <c r="P99" t="inlineStr">
        <is>
          <t>mau</t>
        </is>
      </c>
      <c r="Q99" t="inlineStr">
        <is>
          <t>Twayne's world authors series. German literature ; TWAS 786</t>
        </is>
      </c>
      <c r="R99" t="inlineStr">
        <is>
          <t xml:space="preserve">PT </t>
        </is>
      </c>
      <c r="S99" t="n">
        <v>6</v>
      </c>
      <c r="T99" t="n">
        <v>6</v>
      </c>
      <c r="U99" t="inlineStr">
        <is>
          <t>2009-03-30</t>
        </is>
      </c>
      <c r="V99" t="inlineStr">
        <is>
          <t>2009-03-30</t>
        </is>
      </c>
      <c r="W99" t="inlineStr">
        <is>
          <t>1991-01-25</t>
        </is>
      </c>
      <c r="X99" t="inlineStr">
        <is>
          <t>1991-01-25</t>
        </is>
      </c>
      <c r="Y99" t="n">
        <v>495</v>
      </c>
      <c r="Z99" t="n">
        <v>435</v>
      </c>
      <c r="AA99" t="n">
        <v>545</v>
      </c>
      <c r="AB99" t="n">
        <v>3</v>
      </c>
      <c r="AC99" t="n">
        <v>3</v>
      </c>
      <c r="AD99" t="n">
        <v>21</v>
      </c>
      <c r="AE99" t="n">
        <v>22</v>
      </c>
      <c r="AF99" t="n">
        <v>9</v>
      </c>
      <c r="AG99" t="n">
        <v>9</v>
      </c>
      <c r="AH99" t="n">
        <v>3</v>
      </c>
      <c r="AI99" t="n">
        <v>3</v>
      </c>
      <c r="AJ99" t="n">
        <v>12</v>
      </c>
      <c r="AK99" t="n">
        <v>13</v>
      </c>
      <c r="AL99" t="n">
        <v>2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HYPERLINK("http://catalog.hathitrust.org/Record/000809232","HathiTrust Record")</f>
        <v/>
      </c>
      <c r="AS99">
        <f>HYPERLINK("https://creighton-primo.hosted.exlibrisgroup.com/primo-explore/search?tab=default_tab&amp;search_scope=EVERYTHING&amp;vid=01CRU&amp;lang=en_US&amp;offset=0&amp;query=any,contains,991001001829702656","Catalog Record")</f>
        <v/>
      </c>
      <c r="AT99">
        <f>HYPERLINK("http://www.worldcat.org/oclc/13796363","WorldCat Record")</f>
        <v/>
      </c>
      <c r="AU99" t="inlineStr">
        <is>
          <t>3901062800:eng</t>
        </is>
      </c>
      <c r="AV99" t="inlineStr">
        <is>
          <t>13796363</t>
        </is>
      </c>
      <c r="AW99" t="inlineStr">
        <is>
          <t>991001001829702656</t>
        </is>
      </c>
      <c r="AX99" t="inlineStr">
        <is>
          <t>991001001829702656</t>
        </is>
      </c>
      <c r="AY99" t="inlineStr">
        <is>
          <t>2255477490002656</t>
        </is>
      </c>
      <c r="AZ99" t="inlineStr">
        <is>
          <t>BOOK</t>
        </is>
      </c>
      <c r="BB99" t="inlineStr">
        <is>
          <t>9780805766349</t>
        </is>
      </c>
      <c r="BC99" t="inlineStr">
        <is>
          <t>32285000479989</t>
        </is>
      </c>
      <c r="BD99" t="inlineStr">
        <is>
          <t>893708907</t>
        </is>
      </c>
    </row>
    <row r="100">
      <c r="A100" t="inlineStr">
        <is>
          <t>No</t>
        </is>
      </c>
      <c r="B100" t="inlineStr">
        <is>
          <t>PT2359.H2 A4</t>
        </is>
      </c>
      <c r="C100" t="inlineStr">
        <is>
          <t>0                      PT 2359000H  2                  A  4</t>
        </is>
      </c>
      <c r="D100" t="inlineStr">
        <is>
          <t>Hölderlin und Heidegger/ [by] Beda Allemann.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Allemann, Beda.</t>
        </is>
      </c>
      <c r="L100" t="inlineStr">
        <is>
          <t>[Zurich] : Atlantis verlag, [c1954].</t>
        </is>
      </c>
      <c r="M100" t="inlineStr">
        <is>
          <t>1954</t>
        </is>
      </c>
      <c r="N100" t="inlineStr">
        <is>
          <t>Zweite, erweiterte Auflage</t>
        </is>
      </c>
      <c r="O100" t="inlineStr">
        <is>
          <t>ger</t>
        </is>
      </c>
      <c r="P100" t="inlineStr">
        <is>
          <t xml:space="preserve">sz </t>
        </is>
      </c>
      <c r="R100" t="inlineStr">
        <is>
          <t xml:space="preserve">PT </t>
        </is>
      </c>
      <c r="S100" t="n">
        <v>0</v>
      </c>
      <c r="T100" t="n">
        <v>0</v>
      </c>
      <c r="U100" t="inlineStr">
        <is>
          <t>2010-09-17</t>
        </is>
      </c>
      <c r="V100" t="inlineStr">
        <is>
          <t>2010-09-17</t>
        </is>
      </c>
      <c r="W100" t="inlineStr">
        <is>
          <t>1997-07-15</t>
        </is>
      </c>
      <c r="X100" t="inlineStr">
        <is>
          <t>1997-07-15</t>
        </is>
      </c>
      <c r="Y100" t="n">
        <v>94</v>
      </c>
      <c r="Z100" t="n">
        <v>61</v>
      </c>
      <c r="AA100" t="n">
        <v>139</v>
      </c>
      <c r="AB100" t="n">
        <v>1</v>
      </c>
      <c r="AC100" t="n">
        <v>2</v>
      </c>
      <c r="AD100" t="n">
        <v>6</v>
      </c>
      <c r="AE100" t="n">
        <v>11</v>
      </c>
      <c r="AF100" t="n">
        <v>3</v>
      </c>
      <c r="AG100" t="n">
        <v>3</v>
      </c>
      <c r="AH100" t="n">
        <v>2</v>
      </c>
      <c r="AI100" t="n">
        <v>3</v>
      </c>
      <c r="AJ100" t="n">
        <v>3</v>
      </c>
      <c r="AK100" t="n">
        <v>7</v>
      </c>
      <c r="AL100" t="n">
        <v>0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HYPERLINK("https://creighton-primo.hosted.exlibrisgroup.com/primo-explore/search?tab=default_tab&amp;search_scope=EVERYTHING&amp;vid=01CRU&amp;lang=en_US&amp;offset=0&amp;query=any,contains,991004862939702656","Catalog Record")</f>
        <v/>
      </c>
      <c r="AT100">
        <f>HYPERLINK("http://www.worldcat.org/oclc/5721342","WorldCat Record")</f>
        <v/>
      </c>
      <c r="AU100" t="inlineStr">
        <is>
          <t>7389758:ger</t>
        </is>
      </c>
      <c r="AV100" t="inlineStr">
        <is>
          <t>5721342</t>
        </is>
      </c>
      <c r="AW100" t="inlineStr">
        <is>
          <t>991004862939702656</t>
        </is>
      </c>
      <c r="AX100" t="inlineStr">
        <is>
          <t>991004862939702656</t>
        </is>
      </c>
      <c r="AY100" t="inlineStr">
        <is>
          <t>2260693540002656</t>
        </is>
      </c>
      <c r="AZ100" t="inlineStr">
        <is>
          <t>BOOK</t>
        </is>
      </c>
      <c r="BC100" t="inlineStr">
        <is>
          <t>32285002876224</t>
        </is>
      </c>
      <c r="BD100" t="inlineStr">
        <is>
          <t>893332133</t>
        </is>
      </c>
    </row>
    <row r="101">
      <c r="A101" t="inlineStr">
        <is>
          <t>No</t>
        </is>
      </c>
      <c r="B101" t="inlineStr">
        <is>
          <t>PT2359.H2 C56 1988</t>
        </is>
      </c>
      <c r="C101" t="inlineStr">
        <is>
          <t>0                      PT 2359000H  2                  C  56          1988</t>
        </is>
      </c>
      <c r="D101" t="inlineStr">
        <is>
          <t>Hölderlin / David Constantine.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Constantine, David, 1944-</t>
        </is>
      </c>
      <c r="L101" t="inlineStr">
        <is>
          <t>Oxford : Clarendon Press ; New York : Oxford University Press, 1988.</t>
        </is>
      </c>
      <c r="M101" t="inlineStr">
        <is>
          <t>1988</t>
        </is>
      </c>
      <c r="O101" t="inlineStr">
        <is>
          <t>eng</t>
        </is>
      </c>
      <c r="P101" t="inlineStr">
        <is>
          <t>enk</t>
        </is>
      </c>
      <c r="R101" t="inlineStr">
        <is>
          <t xml:space="preserve">PT </t>
        </is>
      </c>
      <c r="S101" t="n">
        <v>5</v>
      </c>
      <c r="T101" t="n">
        <v>5</v>
      </c>
      <c r="U101" t="inlineStr">
        <is>
          <t>2009-05-02</t>
        </is>
      </c>
      <c r="V101" t="inlineStr">
        <is>
          <t>2009-05-02</t>
        </is>
      </c>
      <c r="W101" t="inlineStr">
        <is>
          <t>1991-01-28</t>
        </is>
      </c>
      <c r="X101" t="inlineStr">
        <is>
          <t>1991-01-28</t>
        </is>
      </c>
      <c r="Y101" t="n">
        <v>460</v>
      </c>
      <c r="Z101" t="n">
        <v>363</v>
      </c>
      <c r="AA101" t="n">
        <v>385</v>
      </c>
      <c r="AB101" t="n">
        <v>2</v>
      </c>
      <c r="AC101" t="n">
        <v>2</v>
      </c>
      <c r="AD101" t="n">
        <v>22</v>
      </c>
      <c r="AE101" t="n">
        <v>24</v>
      </c>
      <c r="AF101" t="n">
        <v>7</v>
      </c>
      <c r="AG101" t="n">
        <v>8</v>
      </c>
      <c r="AH101" t="n">
        <v>8</v>
      </c>
      <c r="AI101" t="n">
        <v>9</v>
      </c>
      <c r="AJ101" t="n">
        <v>13</v>
      </c>
      <c r="AK101" t="n">
        <v>14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HYPERLINK("http://catalog.hathitrust.org/Record/000922582","HathiTrust Record")</f>
        <v/>
      </c>
      <c r="AS101">
        <f>HYPERLINK("https://creighton-primo.hosted.exlibrisgroup.com/primo-explore/search?tab=default_tab&amp;search_scope=EVERYTHING&amp;vid=01CRU&amp;lang=en_US&amp;offset=0&amp;query=any,contains,991001180219702656","Catalog Record")</f>
        <v/>
      </c>
      <c r="AT101">
        <f>HYPERLINK("http://www.worldcat.org/oclc/17107833","WorldCat Record")</f>
        <v/>
      </c>
      <c r="AU101" t="inlineStr">
        <is>
          <t>13235394:eng</t>
        </is>
      </c>
      <c r="AV101" t="inlineStr">
        <is>
          <t>17107833</t>
        </is>
      </c>
      <c r="AW101" t="inlineStr">
        <is>
          <t>991001180219702656</t>
        </is>
      </c>
      <c r="AX101" t="inlineStr">
        <is>
          <t>991001180219702656</t>
        </is>
      </c>
      <c r="AY101" t="inlineStr">
        <is>
          <t>2257861620002656</t>
        </is>
      </c>
      <c r="AZ101" t="inlineStr">
        <is>
          <t>BOOK</t>
        </is>
      </c>
      <c r="BB101" t="inlineStr">
        <is>
          <t>9780198157885</t>
        </is>
      </c>
      <c r="BC101" t="inlineStr">
        <is>
          <t>32285000461789</t>
        </is>
      </c>
      <c r="BD101" t="inlineStr">
        <is>
          <t>893872352</t>
        </is>
      </c>
    </row>
    <row r="102">
      <c r="A102" t="inlineStr">
        <is>
          <t>No</t>
        </is>
      </c>
      <c r="B102" t="inlineStr">
        <is>
          <t>PT236 .B74 1996</t>
        </is>
      </c>
      <c r="C102" t="inlineStr">
        <is>
          <t>0                      PT 0236000B  74          1996</t>
        </is>
      </c>
      <c r="D102" t="inlineStr">
        <is>
          <t>Neue deutsche Literaturgeschichte : vom "Ackermann" zu Günter Grass / Peter J. Brenner.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Brenner, Peter J.</t>
        </is>
      </c>
      <c r="L102" t="inlineStr">
        <is>
          <t>Tübingen : Niemeyer, 1996.</t>
        </is>
      </c>
      <c r="M102" t="inlineStr">
        <is>
          <t>1996</t>
        </is>
      </c>
      <c r="O102" t="inlineStr">
        <is>
          <t>ger</t>
        </is>
      </c>
      <c r="P102" t="inlineStr">
        <is>
          <t xml:space="preserve">gw </t>
        </is>
      </c>
      <c r="R102" t="inlineStr">
        <is>
          <t xml:space="preserve">PT </t>
        </is>
      </c>
      <c r="S102" t="n">
        <v>1</v>
      </c>
      <c r="T102" t="n">
        <v>1</v>
      </c>
      <c r="U102" t="inlineStr">
        <is>
          <t>1998-05-13</t>
        </is>
      </c>
      <c r="V102" t="inlineStr">
        <is>
          <t>1998-05-13</t>
        </is>
      </c>
      <c r="W102" t="inlineStr">
        <is>
          <t>1997-08-29</t>
        </is>
      </c>
      <c r="X102" t="inlineStr">
        <is>
          <t>1997-08-29</t>
        </is>
      </c>
      <c r="Y102" t="n">
        <v>183</v>
      </c>
      <c r="Z102" t="n">
        <v>114</v>
      </c>
      <c r="AA102" t="n">
        <v>712</v>
      </c>
      <c r="AB102" t="n">
        <v>1</v>
      </c>
      <c r="AC102" t="n">
        <v>7</v>
      </c>
      <c r="AD102" t="n">
        <v>4</v>
      </c>
      <c r="AE102" t="n">
        <v>29</v>
      </c>
      <c r="AF102" t="n">
        <v>1</v>
      </c>
      <c r="AG102" t="n">
        <v>10</v>
      </c>
      <c r="AH102" t="n">
        <v>2</v>
      </c>
      <c r="AI102" t="n">
        <v>8</v>
      </c>
      <c r="AJ102" t="n">
        <v>3</v>
      </c>
      <c r="AK102" t="n">
        <v>10</v>
      </c>
      <c r="AL102" t="n">
        <v>0</v>
      </c>
      <c r="AM102" t="n">
        <v>6</v>
      </c>
      <c r="AN102" t="n">
        <v>0</v>
      </c>
      <c r="AO102" t="n">
        <v>1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HYPERLINK("http://catalog.hathitrust.org/Record/003156222","HathiTrust Record")</f>
        <v/>
      </c>
      <c r="AS102">
        <f>HYPERLINK("https://creighton-primo.hosted.exlibrisgroup.com/primo-explore/search?tab=default_tab&amp;search_scope=EVERYTHING&amp;vid=01CRU&amp;lang=en_US&amp;offset=0&amp;query=any,contains,991002747639702656","Catalog Record")</f>
        <v/>
      </c>
      <c r="AT102">
        <f>HYPERLINK("http://www.worldcat.org/oclc/36051463","WorldCat Record")</f>
        <v/>
      </c>
      <c r="AU102" t="inlineStr">
        <is>
          <t>687193511:ger</t>
        </is>
      </c>
      <c r="AV102" t="inlineStr">
        <is>
          <t>36051463</t>
        </is>
      </c>
      <c r="AW102" t="inlineStr">
        <is>
          <t>991002747639702656</t>
        </is>
      </c>
      <c r="AX102" t="inlineStr">
        <is>
          <t>991002747639702656</t>
        </is>
      </c>
      <c r="AY102" t="inlineStr">
        <is>
          <t>2263759560002656</t>
        </is>
      </c>
      <c r="AZ102" t="inlineStr">
        <is>
          <t>BOOK</t>
        </is>
      </c>
      <c r="BB102" t="inlineStr">
        <is>
          <t>9783484107366</t>
        </is>
      </c>
      <c r="BC102" t="inlineStr">
        <is>
          <t>32285003002796</t>
        </is>
      </c>
      <c r="BD102" t="inlineStr">
        <is>
          <t>893347879</t>
        </is>
      </c>
    </row>
    <row r="103">
      <c r="A103" t="inlineStr">
        <is>
          <t>No</t>
        </is>
      </c>
      <c r="B103" t="inlineStr">
        <is>
          <t>PT236 .S55 1997</t>
        </is>
      </c>
      <c r="C103" t="inlineStr">
        <is>
          <t>0                      PT 0236000S  55          1997</t>
        </is>
      </c>
      <c r="D103" t="inlineStr">
        <is>
          <t>A companion to German literature : from 1500 to the present / Eda Sagarra and Peter Skrine.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Sagarra, Eda.</t>
        </is>
      </c>
      <c r="L103" t="inlineStr">
        <is>
          <t>Oxford ; Malden, Mass. : Blackwell Publishers, 1997.</t>
        </is>
      </c>
      <c r="M103" t="inlineStr">
        <is>
          <t>1997</t>
        </is>
      </c>
      <c r="O103" t="inlineStr">
        <is>
          <t>eng</t>
        </is>
      </c>
      <c r="P103" t="inlineStr">
        <is>
          <t>enk</t>
        </is>
      </c>
      <c r="R103" t="inlineStr">
        <is>
          <t xml:space="preserve">PT </t>
        </is>
      </c>
      <c r="S103" t="n">
        <v>3</v>
      </c>
      <c r="T103" t="n">
        <v>3</v>
      </c>
      <c r="U103" t="inlineStr">
        <is>
          <t>1998-06-08</t>
        </is>
      </c>
      <c r="V103" t="inlineStr">
        <is>
          <t>1998-06-08</t>
        </is>
      </c>
      <c r="W103" t="inlineStr">
        <is>
          <t>1998-04-01</t>
        </is>
      </c>
      <c r="X103" t="inlineStr">
        <is>
          <t>1998-04-01</t>
        </is>
      </c>
      <c r="Y103" t="n">
        <v>586</v>
      </c>
      <c r="Z103" t="n">
        <v>470</v>
      </c>
      <c r="AA103" t="n">
        <v>499</v>
      </c>
      <c r="AB103" t="n">
        <v>3</v>
      </c>
      <c r="AC103" t="n">
        <v>3</v>
      </c>
      <c r="AD103" t="n">
        <v>29</v>
      </c>
      <c r="AE103" t="n">
        <v>30</v>
      </c>
      <c r="AF103" t="n">
        <v>10</v>
      </c>
      <c r="AG103" t="n">
        <v>11</v>
      </c>
      <c r="AH103" t="n">
        <v>8</v>
      </c>
      <c r="AI103" t="n">
        <v>9</v>
      </c>
      <c r="AJ103" t="n">
        <v>19</v>
      </c>
      <c r="AK103" t="n">
        <v>19</v>
      </c>
      <c r="AL103" t="n">
        <v>2</v>
      </c>
      <c r="AM103" t="n">
        <v>2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HYPERLINK("https://creighton-primo.hosted.exlibrisgroup.com/primo-explore/search?tab=default_tab&amp;search_scope=EVERYTHING&amp;vid=01CRU&amp;lang=en_US&amp;offset=0&amp;query=any,contains,991002700159702656","Catalog Record")</f>
        <v/>
      </c>
      <c r="AT103">
        <f>HYPERLINK("http://www.worldcat.org/oclc/35249529","WorldCat Record")</f>
        <v/>
      </c>
      <c r="AU103" t="inlineStr">
        <is>
          <t>897917089:eng</t>
        </is>
      </c>
      <c r="AV103" t="inlineStr">
        <is>
          <t>35249529</t>
        </is>
      </c>
      <c r="AW103" t="inlineStr">
        <is>
          <t>991002700159702656</t>
        </is>
      </c>
      <c r="AX103" t="inlineStr">
        <is>
          <t>991002700159702656</t>
        </is>
      </c>
      <c r="AY103" t="inlineStr">
        <is>
          <t>2256813260002656</t>
        </is>
      </c>
      <c r="AZ103" t="inlineStr">
        <is>
          <t>BOOK</t>
        </is>
      </c>
      <c r="BB103" t="inlineStr">
        <is>
          <t>9780631171225</t>
        </is>
      </c>
      <c r="BC103" t="inlineStr">
        <is>
          <t>32285003382404</t>
        </is>
      </c>
      <c r="BD103" t="inlineStr">
        <is>
          <t>893323256</t>
        </is>
      </c>
    </row>
    <row r="104">
      <c r="A104" t="inlineStr">
        <is>
          <t>No</t>
        </is>
      </c>
      <c r="B104" t="inlineStr">
        <is>
          <t>PT236 .T44 1997</t>
        </is>
      </c>
      <c r="C104" t="inlineStr">
        <is>
          <t>0                      PT 0236000T  44          1997</t>
        </is>
      </c>
      <c r="D104" t="inlineStr">
        <is>
          <t>Themes and structures : studies in German literature from Goethe to the present / edited by Alexander Stephan.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Columbia, SC : Camden House, c1997.</t>
        </is>
      </c>
      <c r="M104" t="inlineStr">
        <is>
          <t>1997</t>
        </is>
      </c>
      <c r="N104" t="inlineStr">
        <is>
          <t>1st ed.</t>
        </is>
      </c>
      <c r="O104" t="inlineStr">
        <is>
          <t>eng</t>
        </is>
      </c>
      <c r="P104" t="inlineStr">
        <is>
          <t>scu</t>
        </is>
      </c>
      <c r="Q104" t="inlineStr">
        <is>
          <t>Studies in German literature, linguistics, and culture</t>
        </is>
      </c>
      <c r="R104" t="inlineStr">
        <is>
          <t xml:space="preserve">PT </t>
        </is>
      </c>
      <c r="S104" t="n">
        <v>1</v>
      </c>
      <c r="T104" t="n">
        <v>1</v>
      </c>
      <c r="U104" t="inlineStr">
        <is>
          <t>2004-04-21</t>
        </is>
      </c>
      <c r="V104" t="inlineStr">
        <is>
          <t>2004-04-21</t>
        </is>
      </c>
      <c r="W104" t="inlineStr">
        <is>
          <t>2004-04-21</t>
        </is>
      </c>
      <c r="X104" t="inlineStr">
        <is>
          <t>2004-04-21</t>
        </is>
      </c>
      <c r="Y104" t="n">
        <v>212</v>
      </c>
      <c r="Z104" t="n">
        <v>177</v>
      </c>
      <c r="AA104" t="n">
        <v>183</v>
      </c>
      <c r="AB104" t="n">
        <v>3</v>
      </c>
      <c r="AC104" t="n">
        <v>3</v>
      </c>
      <c r="AD104" t="n">
        <v>14</v>
      </c>
      <c r="AE104" t="n">
        <v>14</v>
      </c>
      <c r="AF104" t="n">
        <v>1</v>
      </c>
      <c r="AG104" t="n">
        <v>1</v>
      </c>
      <c r="AH104" t="n">
        <v>5</v>
      </c>
      <c r="AI104" t="n">
        <v>5</v>
      </c>
      <c r="AJ104" t="n">
        <v>9</v>
      </c>
      <c r="AK104" t="n">
        <v>9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HYPERLINK("https://creighton-primo.hosted.exlibrisgroup.com/primo-explore/search?tab=default_tab&amp;search_scope=EVERYTHING&amp;vid=01CRU&amp;lang=en_US&amp;offset=0&amp;query=any,contains,991004277929702656","Catalog Record")</f>
        <v/>
      </c>
      <c r="AT104">
        <f>HYPERLINK("http://www.worldcat.org/oclc/36892696","WorldCat Record")</f>
        <v/>
      </c>
      <c r="AU104" t="inlineStr">
        <is>
          <t>898471004:eng</t>
        </is>
      </c>
      <c r="AV104" t="inlineStr">
        <is>
          <t>36892696</t>
        </is>
      </c>
      <c r="AW104" t="inlineStr">
        <is>
          <t>991004277929702656</t>
        </is>
      </c>
      <c r="AX104" t="inlineStr">
        <is>
          <t>991004277929702656</t>
        </is>
      </c>
      <c r="AY104" t="inlineStr">
        <is>
          <t>2264705750002656</t>
        </is>
      </c>
      <c r="AZ104" t="inlineStr">
        <is>
          <t>BOOK</t>
        </is>
      </c>
      <c r="BB104" t="inlineStr">
        <is>
          <t>9781571130877</t>
        </is>
      </c>
      <c r="BC104" t="inlineStr">
        <is>
          <t>32285004901251</t>
        </is>
      </c>
      <c r="BD104" t="inlineStr">
        <is>
          <t>893500367</t>
        </is>
      </c>
    </row>
    <row r="105">
      <c r="A105" t="inlineStr">
        <is>
          <t>No</t>
        </is>
      </c>
      <c r="B105" t="inlineStr">
        <is>
          <t>PT2361.Z5 D28 1973</t>
        </is>
      </c>
      <c r="C105" t="inlineStr">
        <is>
          <t>0                      PT 2361000Z  5                  D  28          1973</t>
        </is>
      </c>
      <c r="D105" t="inlineStr">
        <is>
          <t>The shattered self; E. T. A. Hoffmann's tragic vision [by] Horst S. Daemmrich.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Daemmrich, Horst S., 1930-</t>
        </is>
      </c>
      <c r="L105" t="inlineStr">
        <is>
          <t>Detroit, Wayne State University Press, 1973.</t>
        </is>
      </c>
      <c r="M105" t="inlineStr">
        <is>
          <t>1973</t>
        </is>
      </c>
      <c r="O105" t="inlineStr">
        <is>
          <t>eng</t>
        </is>
      </c>
      <c r="P105" t="inlineStr">
        <is>
          <t>miu</t>
        </is>
      </c>
      <c r="R105" t="inlineStr">
        <is>
          <t xml:space="preserve">PT </t>
        </is>
      </c>
      <c r="S105" t="n">
        <v>1</v>
      </c>
      <c r="T105" t="n">
        <v>1</v>
      </c>
      <c r="U105" t="inlineStr">
        <is>
          <t>2006-12-07</t>
        </is>
      </c>
      <c r="V105" t="inlineStr">
        <is>
          <t>2006-12-07</t>
        </is>
      </c>
      <c r="W105" t="inlineStr">
        <is>
          <t>1997-07-15</t>
        </is>
      </c>
      <c r="X105" t="inlineStr">
        <is>
          <t>1997-07-15</t>
        </is>
      </c>
      <c r="Y105" t="n">
        <v>635</v>
      </c>
      <c r="Z105" t="n">
        <v>544</v>
      </c>
      <c r="AA105" t="n">
        <v>553</v>
      </c>
      <c r="AB105" t="n">
        <v>4</v>
      </c>
      <c r="AC105" t="n">
        <v>4</v>
      </c>
      <c r="AD105" t="n">
        <v>27</v>
      </c>
      <c r="AE105" t="n">
        <v>27</v>
      </c>
      <c r="AF105" t="n">
        <v>13</v>
      </c>
      <c r="AG105" t="n">
        <v>13</v>
      </c>
      <c r="AH105" t="n">
        <v>6</v>
      </c>
      <c r="AI105" t="n">
        <v>6</v>
      </c>
      <c r="AJ105" t="n">
        <v>15</v>
      </c>
      <c r="AK105" t="n">
        <v>15</v>
      </c>
      <c r="AL105" t="n">
        <v>3</v>
      </c>
      <c r="AM105" t="n">
        <v>3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HYPERLINK("http://catalog.hathitrust.org/Record/001021346","HathiTrust Record")</f>
        <v/>
      </c>
      <c r="AS105">
        <f>HYPERLINK("https://creighton-primo.hosted.exlibrisgroup.com/primo-explore/search?tab=default_tab&amp;search_scope=EVERYTHING&amp;vid=01CRU&amp;lang=en_US&amp;offset=0&amp;query=any,contains,991003005849702656","Catalog Record")</f>
        <v/>
      </c>
      <c r="AT105">
        <f>HYPERLINK("http://www.worldcat.org/oclc/572910","WorldCat Record")</f>
        <v/>
      </c>
      <c r="AU105" t="inlineStr">
        <is>
          <t>1690844:eng</t>
        </is>
      </c>
      <c r="AV105" t="inlineStr">
        <is>
          <t>572910</t>
        </is>
      </c>
      <c r="AW105" t="inlineStr">
        <is>
          <t>991003005849702656</t>
        </is>
      </c>
      <c r="AX105" t="inlineStr">
        <is>
          <t>991003005849702656</t>
        </is>
      </c>
      <c r="AY105" t="inlineStr">
        <is>
          <t>2272516080002656</t>
        </is>
      </c>
      <c r="AZ105" t="inlineStr">
        <is>
          <t>BOOK</t>
        </is>
      </c>
      <c r="BB105" t="inlineStr">
        <is>
          <t>9780814314937</t>
        </is>
      </c>
      <c r="BC105" t="inlineStr">
        <is>
          <t>32285002876364</t>
        </is>
      </c>
      <c r="BD105" t="inlineStr">
        <is>
          <t>893805325</t>
        </is>
      </c>
    </row>
    <row r="106">
      <c r="A106" t="inlineStr">
        <is>
          <t>No</t>
        </is>
      </c>
      <c r="B106" t="inlineStr">
        <is>
          <t>PT2361.Z5 N4</t>
        </is>
      </c>
      <c r="C106" t="inlineStr">
        <is>
          <t>0                      PT 2361000Z  5                  N  4</t>
        </is>
      </c>
      <c r="D106" t="inlineStr">
        <is>
          <t>E.T.A. Hoffmann's other world; the romantic author and his "new mythology."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Negus, Kenneth.</t>
        </is>
      </c>
      <c r="L106" t="inlineStr">
        <is>
          <t>Philadelphia, University of Pennsylvania Press [1965]</t>
        </is>
      </c>
      <c r="M106" t="inlineStr">
        <is>
          <t>1965</t>
        </is>
      </c>
      <c r="O106" t="inlineStr">
        <is>
          <t>eng</t>
        </is>
      </c>
      <c r="P106" t="inlineStr">
        <is>
          <t>pau</t>
        </is>
      </c>
      <c r="Q106" t="inlineStr">
        <is>
          <t>University of Pennsylvania studies in Germanic languages and literatures</t>
        </is>
      </c>
      <c r="R106" t="inlineStr">
        <is>
          <t xml:space="preserve">PT </t>
        </is>
      </c>
      <c r="S106" t="n">
        <v>2</v>
      </c>
      <c r="T106" t="n">
        <v>2</v>
      </c>
      <c r="U106" t="inlineStr">
        <is>
          <t>2006-12-07</t>
        </is>
      </c>
      <c r="V106" t="inlineStr">
        <is>
          <t>2006-12-07</t>
        </is>
      </c>
      <c r="W106" t="inlineStr">
        <is>
          <t>1997-07-15</t>
        </is>
      </c>
      <c r="X106" t="inlineStr">
        <is>
          <t>1997-07-15</t>
        </is>
      </c>
      <c r="Y106" t="n">
        <v>481</v>
      </c>
      <c r="Z106" t="n">
        <v>405</v>
      </c>
      <c r="AA106" t="n">
        <v>577</v>
      </c>
      <c r="AB106" t="n">
        <v>3</v>
      </c>
      <c r="AC106" t="n">
        <v>3</v>
      </c>
      <c r="AD106" t="n">
        <v>24</v>
      </c>
      <c r="AE106" t="n">
        <v>33</v>
      </c>
      <c r="AF106" t="n">
        <v>10</v>
      </c>
      <c r="AG106" t="n">
        <v>16</v>
      </c>
      <c r="AH106" t="n">
        <v>6</v>
      </c>
      <c r="AI106" t="n">
        <v>8</v>
      </c>
      <c r="AJ106" t="n">
        <v>15</v>
      </c>
      <c r="AK106" t="n">
        <v>18</v>
      </c>
      <c r="AL106" t="n">
        <v>2</v>
      </c>
      <c r="AM106" t="n">
        <v>2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HYPERLINK("http://catalog.hathitrust.org/Record/001783537","HathiTrust Record")</f>
        <v/>
      </c>
      <c r="AS106">
        <f>HYPERLINK("https://creighton-primo.hosted.exlibrisgroup.com/primo-explore/search?tab=default_tab&amp;search_scope=EVERYTHING&amp;vid=01CRU&amp;lang=en_US&amp;offset=0&amp;query=any,contains,991001140109702656","Catalog Record")</f>
        <v/>
      </c>
      <c r="AT106">
        <f>HYPERLINK("http://www.worldcat.org/oclc/185380","WorldCat Record")</f>
        <v/>
      </c>
      <c r="AU106" t="inlineStr">
        <is>
          <t>292091685:eng</t>
        </is>
      </c>
      <c r="AV106" t="inlineStr">
        <is>
          <t>185380</t>
        </is>
      </c>
      <c r="AW106" t="inlineStr">
        <is>
          <t>991001140109702656</t>
        </is>
      </c>
      <c r="AX106" t="inlineStr">
        <is>
          <t>991001140109702656</t>
        </is>
      </c>
      <c r="AY106" t="inlineStr">
        <is>
          <t>2269139740002656</t>
        </is>
      </c>
      <c r="AZ106" t="inlineStr">
        <is>
          <t>BOOK</t>
        </is>
      </c>
      <c r="BC106" t="inlineStr">
        <is>
          <t>32285002876398</t>
        </is>
      </c>
      <c r="BD106" t="inlineStr">
        <is>
          <t>893772349</t>
        </is>
      </c>
    </row>
    <row r="107">
      <c r="A107" t="inlineStr">
        <is>
          <t>No</t>
        </is>
      </c>
      <c r="B107" t="inlineStr">
        <is>
          <t>PT2379.Z5 G4 1968</t>
        </is>
      </c>
      <c r="C107" t="inlineStr">
        <is>
          <t>0                      PT 2379000Z  5                  G  4           1968</t>
        </is>
      </c>
      <c r="D107" t="inlineStr">
        <is>
          <t>Heinrich von Kleist; a study in tragedy and anxiety.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Gearey, John, 1926-</t>
        </is>
      </c>
      <c r="L107" t="inlineStr">
        <is>
          <t>Philadelphia, University of Pennsylvania Press [1968]</t>
        </is>
      </c>
      <c r="M107" t="inlineStr">
        <is>
          <t>1968</t>
        </is>
      </c>
      <c r="O107" t="inlineStr">
        <is>
          <t>eng</t>
        </is>
      </c>
      <c r="P107" t="inlineStr">
        <is>
          <t>pau</t>
        </is>
      </c>
      <c r="Q107" t="inlineStr">
        <is>
          <t>University of Pennsylvania studies in Germanic languages and literatures</t>
        </is>
      </c>
      <c r="R107" t="inlineStr">
        <is>
          <t xml:space="preserve">PT </t>
        </is>
      </c>
      <c r="S107" t="n">
        <v>5</v>
      </c>
      <c r="T107" t="n">
        <v>5</v>
      </c>
      <c r="U107" t="inlineStr">
        <is>
          <t>1998-02-05</t>
        </is>
      </c>
      <c r="V107" t="inlineStr">
        <is>
          <t>1998-02-05</t>
        </is>
      </c>
      <c r="W107" t="inlineStr">
        <is>
          <t>1997-07-15</t>
        </is>
      </c>
      <c r="X107" t="inlineStr">
        <is>
          <t>1997-07-15</t>
        </is>
      </c>
      <c r="Y107" t="n">
        <v>675</v>
      </c>
      <c r="Z107" t="n">
        <v>556</v>
      </c>
      <c r="AA107" t="n">
        <v>564</v>
      </c>
      <c r="AB107" t="n">
        <v>6</v>
      </c>
      <c r="AC107" t="n">
        <v>6</v>
      </c>
      <c r="AD107" t="n">
        <v>32</v>
      </c>
      <c r="AE107" t="n">
        <v>32</v>
      </c>
      <c r="AF107" t="n">
        <v>10</v>
      </c>
      <c r="AG107" t="n">
        <v>10</v>
      </c>
      <c r="AH107" t="n">
        <v>7</v>
      </c>
      <c r="AI107" t="n">
        <v>7</v>
      </c>
      <c r="AJ107" t="n">
        <v>19</v>
      </c>
      <c r="AK107" t="n">
        <v>19</v>
      </c>
      <c r="AL107" t="n">
        <v>5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HYPERLINK("http://catalog.hathitrust.org/Record/001021348","HathiTrust Record")</f>
        <v/>
      </c>
      <c r="AS107">
        <f>HYPERLINK("https://creighton-primo.hosted.exlibrisgroup.com/primo-explore/search?tab=default_tab&amp;search_scope=EVERYTHING&amp;vid=01CRU&amp;lang=en_US&amp;offset=0&amp;query=any,contains,991003502939702656","Catalog Record")</f>
        <v/>
      </c>
      <c r="AT107">
        <f>HYPERLINK("http://www.worldcat.org/oclc/1055210","WorldCat Record")</f>
        <v/>
      </c>
      <c r="AU107" t="inlineStr">
        <is>
          <t>1862272551:eng</t>
        </is>
      </c>
      <c r="AV107" t="inlineStr">
        <is>
          <t>1055210</t>
        </is>
      </c>
      <c r="AW107" t="inlineStr">
        <is>
          <t>991003502939702656</t>
        </is>
      </c>
      <c r="AX107" t="inlineStr">
        <is>
          <t>991003502939702656</t>
        </is>
      </c>
      <c r="AY107" t="inlineStr">
        <is>
          <t>2271737500002656</t>
        </is>
      </c>
      <c r="AZ107" t="inlineStr">
        <is>
          <t>BOOK</t>
        </is>
      </c>
      <c r="BC107" t="inlineStr">
        <is>
          <t>32285002876588</t>
        </is>
      </c>
      <c r="BD107" t="inlineStr">
        <is>
          <t>893512014</t>
        </is>
      </c>
    </row>
    <row r="108">
      <c r="A108" t="inlineStr">
        <is>
          <t>No</t>
        </is>
      </c>
      <c r="B108" t="inlineStr">
        <is>
          <t>PT2379.Z5 K7 1968</t>
        </is>
      </c>
      <c r="C108" t="inlineStr">
        <is>
          <t>0                      PT 2379000Z  5                  K  7           1968</t>
        </is>
      </c>
      <c r="D108" t="inlineStr">
        <is>
          <t>Die dichterische Entwicklung Heinrichs von Kleist; Untersuchungen zu seinen Briefen und zu Chronologie und Aufbau seiner Werke.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Kreutzer, Hans Joachim.</t>
        </is>
      </c>
      <c r="L108" t="inlineStr">
        <is>
          <t>[Berlin] E. Schmidt [1968]</t>
        </is>
      </c>
      <c r="M108" t="inlineStr">
        <is>
          <t>1968</t>
        </is>
      </c>
      <c r="O108" t="inlineStr">
        <is>
          <t>ger</t>
        </is>
      </c>
      <c r="P108" t="inlineStr">
        <is>
          <t xml:space="preserve">gw </t>
        </is>
      </c>
      <c r="Q108" t="inlineStr">
        <is>
          <t>Philologische Studien und Quellen ; Heft 41</t>
        </is>
      </c>
      <c r="R108" t="inlineStr">
        <is>
          <t xml:space="preserve">PT </t>
        </is>
      </c>
      <c r="S108" t="n">
        <v>2</v>
      </c>
      <c r="T108" t="n">
        <v>2</v>
      </c>
      <c r="U108" t="inlineStr">
        <is>
          <t>1997-09-15</t>
        </is>
      </c>
      <c r="V108" t="inlineStr">
        <is>
          <t>1997-09-15</t>
        </is>
      </c>
      <c r="W108" t="inlineStr">
        <is>
          <t>1997-07-15</t>
        </is>
      </c>
      <c r="X108" t="inlineStr">
        <is>
          <t>1997-07-15</t>
        </is>
      </c>
      <c r="Y108" t="n">
        <v>254</v>
      </c>
      <c r="Z108" t="n">
        <v>181</v>
      </c>
      <c r="AA108" t="n">
        <v>186</v>
      </c>
      <c r="AB108" t="n">
        <v>2</v>
      </c>
      <c r="AC108" t="n">
        <v>2</v>
      </c>
      <c r="AD108" t="n">
        <v>6</v>
      </c>
      <c r="AE108" t="n">
        <v>6</v>
      </c>
      <c r="AF108" t="n">
        <v>0</v>
      </c>
      <c r="AG108" t="n">
        <v>0</v>
      </c>
      <c r="AH108" t="n">
        <v>2</v>
      </c>
      <c r="AI108" t="n">
        <v>2</v>
      </c>
      <c r="AJ108" t="n">
        <v>3</v>
      </c>
      <c r="AK108" t="n">
        <v>3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HYPERLINK("http://catalog.hathitrust.org/Record/001903430","HathiTrust Record")</f>
        <v/>
      </c>
      <c r="AS108">
        <f>HYPERLINK("https://creighton-primo.hosted.exlibrisgroup.com/primo-explore/search?tab=default_tab&amp;search_scope=EVERYTHING&amp;vid=01CRU&amp;lang=en_US&amp;offset=0&amp;query=any,contains,991003621939702656","Catalog Record")</f>
        <v/>
      </c>
      <c r="AT108">
        <f>HYPERLINK("http://www.worldcat.org/oclc/1209698","WorldCat Record")</f>
        <v/>
      </c>
      <c r="AU108" t="inlineStr">
        <is>
          <t>364440427:ger</t>
        </is>
      </c>
      <c r="AV108" t="inlineStr">
        <is>
          <t>1209698</t>
        </is>
      </c>
      <c r="AW108" t="inlineStr">
        <is>
          <t>991003621939702656</t>
        </is>
      </c>
      <c r="AX108" t="inlineStr">
        <is>
          <t>991003621939702656</t>
        </is>
      </c>
      <c r="AY108" t="inlineStr">
        <is>
          <t>2270344610002656</t>
        </is>
      </c>
      <c r="AZ108" t="inlineStr">
        <is>
          <t>BOOK</t>
        </is>
      </c>
      <c r="BC108" t="inlineStr">
        <is>
          <t>32285002876604</t>
        </is>
      </c>
      <c r="BD108" t="inlineStr">
        <is>
          <t>893352952</t>
        </is>
      </c>
    </row>
    <row r="109">
      <c r="A109" t="inlineStr">
        <is>
          <t>No</t>
        </is>
      </c>
      <c r="B109" t="inlineStr">
        <is>
          <t>PT2418.R4 V35 2000</t>
        </is>
      </c>
      <c r="C109" t="inlineStr">
        <is>
          <t>0                      PT 2418000R  4                  V  35          2000</t>
        </is>
      </c>
      <c r="D109" t="inlineStr">
        <is>
          <t>Soundings in G.E. Lessing's philosophy of religion / Gérard Vallée.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Vallée, Gérard, 1933-</t>
        </is>
      </c>
      <c r="L109" t="inlineStr">
        <is>
          <t>Lanham, Md. : University Press of America, c2000.</t>
        </is>
      </c>
      <c r="M109" t="inlineStr">
        <is>
          <t>2000</t>
        </is>
      </c>
      <c r="O109" t="inlineStr">
        <is>
          <t>eng</t>
        </is>
      </c>
      <c r="P109" t="inlineStr">
        <is>
          <t>mdu</t>
        </is>
      </c>
      <c r="R109" t="inlineStr">
        <is>
          <t xml:space="preserve">PT </t>
        </is>
      </c>
      <c r="S109" t="n">
        <v>1</v>
      </c>
      <c r="T109" t="n">
        <v>1</v>
      </c>
      <c r="U109" t="inlineStr">
        <is>
          <t>2001-05-29</t>
        </is>
      </c>
      <c r="V109" t="inlineStr">
        <is>
          <t>2001-05-29</t>
        </is>
      </c>
      <c r="W109" t="inlineStr">
        <is>
          <t>2001-05-29</t>
        </is>
      </c>
      <c r="X109" t="inlineStr">
        <is>
          <t>2001-05-29</t>
        </is>
      </c>
      <c r="Y109" t="n">
        <v>114</v>
      </c>
      <c r="Z109" t="n">
        <v>93</v>
      </c>
      <c r="AA109" t="n">
        <v>95</v>
      </c>
      <c r="AB109" t="n">
        <v>2</v>
      </c>
      <c r="AC109" t="n">
        <v>2</v>
      </c>
      <c r="AD109" t="n">
        <v>4</v>
      </c>
      <c r="AE109" t="n">
        <v>4</v>
      </c>
      <c r="AF109" t="n">
        <v>0</v>
      </c>
      <c r="AG109" t="n">
        <v>0</v>
      </c>
      <c r="AH109" t="n">
        <v>1</v>
      </c>
      <c r="AI109" t="n">
        <v>1</v>
      </c>
      <c r="AJ109" t="n">
        <v>3</v>
      </c>
      <c r="AK109" t="n">
        <v>3</v>
      </c>
      <c r="AL109" t="n">
        <v>1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HYPERLINK("http://catalog.hathitrust.org/Record/004118170","HathiTrust Record")</f>
        <v/>
      </c>
      <c r="AS109">
        <f>HYPERLINK("https://creighton-primo.hosted.exlibrisgroup.com/primo-explore/search?tab=default_tab&amp;search_scope=EVERYTHING&amp;vid=01CRU&amp;lang=en_US&amp;offset=0&amp;query=any,contains,991003536209702656","Catalog Record")</f>
        <v/>
      </c>
      <c r="AT109">
        <f>HYPERLINK("http://www.worldcat.org/oclc/43656930","WorldCat Record")</f>
        <v/>
      </c>
      <c r="AU109" t="inlineStr">
        <is>
          <t>44958736:eng</t>
        </is>
      </c>
      <c r="AV109" t="inlineStr">
        <is>
          <t>43656930</t>
        </is>
      </c>
      <c r="AW109" t="inlineStr">
        <is>
          <t>991003536209702656</t>
        </is>
      </c>
      <c r="AX109" t="inlineStr">
        <is>
          <t>991003536209702656</t>
        </is>
      </c>
      <c r="AY109" t="inlineStr">
        <is>
          <t>2267755780002656</t>
        </is>
      </c>
      <c r="AZ109" t="inlineStr">
        <is>
          <t>BOOK</t>
        </is>
      </c>
      <c r="BB109" t="inlineStr">
        <is>
          <t>9780761816775</t>
        </is>
      </c>
      <c r="BC109" t="inlineStr">
        <is>
          <t>32285004318969</t>
        </is>
      </c>
      <c r="BD109" t="inlineStr">
        <is>
          <t>893499402</t>
        </is>
      </c>
    </row>
    <row r="110">
      <c r="A110" t="inlineStr">
        <is>
          <t>No</t>
        </is>
      </c>
      <c r="B110" t="inlineStr">
        <is>
          <t>PT2528.Z5 P38 1992</t>
        </is>
      </c>
      <c r="C110" t="inlineStr">
        <is>
          <t>0                      PT 2528000Z  5                  P  38          1992</t>
        </is>
      </c>
      <c r="D110" t="inlineStr">
        <is>
          <t>Theodor Storm / Roger Paulin.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Paulin, Roger.</t>
        </is>
      </c>
      <c r="L110" t="inlineStr">
        <is>
          <t>München : C.H. Beck, c1992.</t>
        </is>
      </c>
      <c r="M110" t="inlineStr">
        <is>
          <t>1992</t>
        </is>
      </c>
      <c r="N110" t="inlineStr">
        <is>
          <t>Originalausg.</t>
        </is>
      </c>
      <c r="O110" t="inlineStr">
        <is>
          <t>ger</t>
        </is>
      </c>
      <c r="P110" t="inlineStr">
        <is>
          <t xml:space="preserve">gw </t>
        </is>
      </c>
      <c r="Q110" t="inlineStr">
        <is>
          <t>Beck'sche Reihe ; 622. Autorenbücher</t>
        </is>
      </c>
      <c r="R110" t="inlineStr">
        <is>
          <t xml:space="preserve">PT </t>
        </is>
      </c>
      <c r="S110" t="n">
        <v>2</v>
      </c>
      <c r="T110" t="n">
        <v>2</v>
      </c>
      <c r="U110" t="inlineStr">
        <is>
          <t>2000-08-28</t>
        </is>
      </c>
      <c r="V110" t="inlineStr">
        <is>
          <t>2000-08-28</t>
        </is>
      </c>
      <c r="W110" t="inlineStr">
        <is>
          <t>1996-06-21</t>
        </is>
      </c>
      <c r="X110" t="inlineStr">
        <is>
          <t>1996-06-21</t>
        </is>
      </c>
      <c r="Y110" t="n">
        <v>175</v>
      </c>
      <c r="Z110" t="n">
        <v>86</v>
      </c>
      <c r="AA110" t="n">
        <v>92</v>
      </c>
      <c r="AB110" t="n">
        <v>1</v>
      </c>
      <c r="AC110" t="n">
        <v>1</v>
      </c>
      <c r="AD110" t="n">
        <v>3</v>
      </c>
      <c r="AE110" t="n">
        <v>3</v>
      </c>
      <c r="AF110" t="n">
        <v>1</v>
      </c>
      <c r="AG110" t="n">
        <v>1</v>
      </c>
      <c r="AH110" t="n">
        <v>1</v>
      </c>
      <c r="AI110" t="n">
        <v>1</v>
      </c>
      <c r="AJ110" t="n">
        <v>3</v>
      </c>
      <c r="AK110" t="n">
        <v>3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HYPERLINK("http://catalog.hathitrust.org/Record/002752525","HathiTrust Record")</f>
        <v/>
      </c>
      <c r="AS110">
        <f>HYPERLINK("https://creighton-primo.hosted.exlibrisgroup.com/primo-explore/search?tab=default_tab&amp;search_scope=EVERYTHING&amp;vid=01CRU&amp;lang=en_US&amp;offset=0&amp;query=any,contains,991002004439702656","Catalog Record")</f>
        <v/>
      </c>
      <c r="AT110">
        <f>HYPERLINK("http://www.worldcat.org/oclc/25504156","WorldCat Record")</f>
        <v/>
      </c>
      <c r="AU110" t="inlineStr">
        <is>
          <t>5611043117:ger</t>
        </is>
      </c>
      <c r="AV110" t="inlineStr">
        <is>
          <t>25504156</t>
        </is>
      </c>
      <c r="AW110" t="inlineStr">
        <is>
          <t>991002004439702656</t>
        </is>
      </c>
      <c r="AX110" t="inlineStr">
        <is>
          <t>991002004439702656</t>
        </is>
      </c>
      <c r="AY110" t="inlineStr">
        <is>
          <t>2270979050002656</t>
        </is>
      </c>
      <c r="AZ110" t="inlineStr">
        <is>
          <t>BOOK</t>
        </is>
      </c>
      <c r="BB110" t="inlineStr">
        <is>
          <t>9783406350481</t>
        </is>
      </c>
      <c r="BC110" t="inlineStr">
        <is>
          <t>32285002171477</t>
        </is>
      </c>
      <c r="BD110" t="inlineStr">
        <is>
          <t>893603098</t>
        </is>
      </c>
    </row>
    <row r="111">
      <c r="A111" t="inlineStr">
        <is>
          <t>No</t>
        </is>
      </c>
      <c r="B111" t="inlineStr">
        <is>
          <t>PT2528.Z5 Z57 2003</t>
        </is>
      </c>
      <c r="C111" t="inlineStr">
        <is>
          <t>0                      PT 2528000Z  5                  Z  57          2003</t>
        </is>
      </c>
      <c r="D111" t="inlineStr">
        <is>
          <t>Theodor Storm : the Dano-German poet and writer / Clifford Albrecht Bernd.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Bernd, Clifford Albrecht.</t>
        </is>
      </c>
      <c r="L111" t="inlineStr">
        <is>
          <t>Oxford ; New York : P. Lang, c2003.</t>
        </is>
      </c>
      <c r="M111" t="inlineStr">
        <is>
          <t>2003</t>
        </is>
      </c>
      <c r="O111" t="inlineStr">
        <is>
          <t>eng</t>
        </is>
      </c>
      <c r="P111" t="inlineStr">
        <is>
          <t>enk</t>
        </is>
      </c>
      <c r="Q111" t="inlineStr">
        <is>
          <t>North American studies in 19th-century German literature, 0891-4095 ; v. 33</t>
        </is>
      </c>
      <c r="R111" t="inlineStr">
        <is>
          <t xml:space="preserve">PT </t>
        </is>
      </c>
      <c r="S111" t="n">
        <v>1</v>
      </c>
      <c r="T111" t="n">
        <v>1</v>
      </c>
      <c r="U111" t="inlineStr">
        <is>
          <t>2005-04-21</t>
        </is>
      </c>
      <c r="V111" t="inlineStr">
        <is>
          <t>2005-04-21</t>
        </is>
      </c>
      <c r="W111" t="inlineStr">
        <is>
          <t>2005-04-21</t>
        </is>
      </c>
      <c r="X111" t="inlineStr">
        <is>
          <t>2005-04-21</t>
        </is>
      </c>
      <c r="Y111" t="n">
        <v>112</v>
      </c>
      <c r="Z111" t="n">
        <v>80</v>
      </c>
      <c r="AA111" t="n">
        <v>121</v>
      </c>
      <c r="AB111" t="n">
        <v>1</v>
      </c>
      <c r="AC111" t="n">
        <v>2</v>
      </c>
      <c r="AD111" t="n">
        <v>2</v>
      </c>
      <c r="AE111" t="n">
        <v>6</v>
      </c>
      <c r="AF111" t="n">
        <v>2</v>
      </c>
      <c r="AG111" t="n">
        <v>2</v>
      </c>
      <c r="AH111" t="n">
        <v>0</v>
      </c>
      <c r="AI111" t="n">
        <v>2</v>
      </c>
      <c r="AJ111" t="n">
        <v>2</v>
      </c>
      <c r="AK111" t="n">
        <v>5</v>
      </c>
      <c r="AL111" t="n">
        <v>0</v>
      </c>
      <c r="AM111" t="n">
        <v>1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HYPERLINK("http://catalog.hathitrust.org/Record/004353210","HathiTrust Record")</f>
        <v/>
      </c>
      <c r="AS111">
        <f>HYPERLINK("https://creighton-primo.hosted.exlibrisgroup.com/primo-explore/search?tab=default_tab&amp;search_scope=EVERYTHING&amp;vid=01CRU&amp;lang=en_US&amp;offset=0&amp;query=any,contains,991004500499702656","Catalog Record")</f>
        <v/>
      </c>
      <c r="AT111">
        <f>HYPERLINK("http://www.worldcat.org/oclc/53462205","WorldCat Record")</f>
        <v/>
      </c>
      <c r="AU111" t="inlineStr">
        <is>
          <t>973896:eng</t>
        </is>
      </c>
      <c r="AV111" t="inlineStr">
        <is>
          <t>53462205</t>
        </is>
      </c>
      <c r="AW111" t="inlineStr">
        <is>
          <t>991004500499702656</t>
        </is>
      </c>
      <c r="AX111" t="inlineStr">
        <is>
          <t>991004500499702656</t>
        </is>
      </c>
      <c r="AY111" t="inlineStr">
        <is>
          <t>2255882790002656</t>
        </is>
      </c>
      <c r="AZ111" t="inlineStr">
        <is>
          <t>BOOK</t>
        </is>
      </c>
      <c r="BB111" t="inlineStr">
        <is>
          <t>9780820468877</t>
        </is>
      </c>
      <c r="BC111" t="inlineStr">
        <is>
          <t>32285005032536</t>
        </is>
      </c>
      <c r="BD111" t="inlineStr">
        <is>
          <t>893888790</t>
        </is>
      </c>
    </row>
    <row r="112">
      <c r="A112" t="inlineStr">
        <is>
          <t>No</t>
        </is>
      </c>
      <c r="B112" t="inlineStr">
        <is>
          <t>PT2601.N42 Z95</t>
        </is>
      </c>
      <c r="C112" t="inlineStr">
        <is>
          <t>0                      PT 2601000N  42                 Z  95</t>
        </is>
      </c>
      <c r="D112" t="inlineStr">
        <is>
          <t>Stefan Andres / Hans Wagener.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Wagener, Hans, 1940-</t>
        </is>
      </c>
      <c r="L112" t="inlineStr">
        <is>
          <t>Berlin : Colloquium - Verlag, 1974.</t>
        </is>
      </c>
      <c r="M112" t="inlineStr">
        <is>
          <t>1974</t>
        </is>
      </c>
      <c r="O112" t="inlineStr">
        <is>
          <t>ger</t>
        </is>
      </c>
      <c r="P112" t="inlineStr">
        <is>
          <t>___</t>
        </is>
      </c>
      <c r="Q112" t="inlineStr">
        <is>
          <t>Köpfe des XX. Jahrhunderts ; Bd. 77</t>
        </is>
      </c>
      <c r="R112" t="inlineStr">
        <is>
          <t xml:space="preserve">PT </t>
        </is>
      </c>
      <c r="S112" t="n">
        <v>2</v>
      </c>
      <c r="T112" t="n">
        <v>2</v>
      </c>
      <c r="U112" t="inlineStr">
        <is>
          <t>2001-03-05</t>
        </is>
      </c>
      <c r="V112" t="inlineStr">
        <is>
          <t>2001-03-05</t>
        </is>
      </c>
      <c r="W112" t="inlineStr">
        <is>
          <t>1991-01-28</t>
        </is>
      </c>
      <c r="X112" t="inlineStr">
        <is>
          <t>1991-01-28</t>
        </is>
      </c>
      <c r="Y112" t="n">
        <v>140</v>
      </c>
      <c r="Z112" t="n">
        <v>74</v>
      </c>
      <c r="AA112" t="n">
        <v>76</v>
      </c>
      <c r="AB112" t="n">
        <v>1</v>
      </c>
      <c r="AC112" t="n">
        <v>1</v>
      </c>
      <c r="AD112" t="n">
        <v>2</v>
      </c>
      <c r="AE112" t="n">
        <v>2</v>
      </c>
      <c r="AF112" t="n">
        <v>0</v>
      </c>
      <c r="AG112" t="n">
        <v>0</v>
      </c>
      <c r="AH112" t="n">
        <v>2</v>
      </c>
      <c r="AI112" t="n">
        <v>2</v>
      </c>
      <c r="AJ112" t="n">
        <v>1</v>
      </c>
      <c r="AK112" t="n">
        <v>1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HYPERLINK("http://catalog.hathitrust.org/Record/001191318","HathiTrust Record")</f>
        <v/>
      </c>
      <c r="AS112">
        <f>HYPERLINK("https://creighton-primo.hosted.exlibrisgroup.com/primo-explore/search?tab=default_tab&amp;search_scope=EVERYTHING&amp;vid=01CRU&amp;lang=en_US&amp;offset=0&amp;query=any,contains,991003633989702656","Catalog Record")</f>
        <v/>
      </c>
      <c r="AT112">
        <f>HYPERLINK("http://www.worldcat.org/oclc/1228247","WorldCat Record")</f>
        <v/>
      </c>
      <c r="AU112" t="inlineStr">
        <is>
          <t>2127312:ger</t>
        </is>
      </c>
      <c r="AV112" t="inlineStr">
        <is>
          <t>1228247</t>
        </is>
      </c>
      <c r="AW112" t="inlineStr">
        <is>
          <t>991003633989702656</t>
        </is>
      </c>
      <c r="AX112" t="inlineStr">
        <is>
          <t>991003633989702656</t>
        </is>
      </c>
      <c r="AY112" t="inlineStr">
        <is>
          <t>2268777110002656</t>
        </is>
      </c>
      <c r="AZ112" t="inlineStr">
        <is>
          <t>BOOK</t>
        </is>
      </c>
      <c r="BB112" t="inlineStr">
        <is>
          <t>9783767803664</t>
        </is>
      </c>
      <c r="BC112" t="inlineStr">
        <is>
          <t>32285000485531</t>
        </is>
      </c>
      <c r="BD112" t="inlineStr">
        <is>
          <t>893435220</t>
        </is>
      </c>
    </row>
    <row r="113">
      <c r="A113" t="inlineStr">
        <is>
          <t>No</t>
        </is>
      </c>
      <c r="B113" t="inlineStr">
        <is>
          <t>PT2603.E455 P334 1989</t>
        </is>
      </c>
      <c r="C113" t="inlineStr">
        <is>
          <t>0                      PT 2603000E  455                P  334         1989</t>
        </is>
      </c>
      <c r="D113" t="inlineStr">
        <is>
          <t>The dialectics of seeing : Walter Benjamin and the Arcades project / Susan Buck-Morss.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Buck-Morss, Susan.</t>
        </is>
      </c>
      <c r="L113" t="inlineStr">
        <is>
          <t>Cambridge, Mass. : MIT Press, 1989.</t>
        </is>
      </c>
      <c r="M113" t="inlineStr">
        <is>
          <t>1989</t>
        </is>
      </c>
      <c r="O113" t="inlineStr">
        <is>
          <t>eng</t>
        </is>
      </c>
      <c r="P113" t="inlineStr">
        <is>
          <t>mau</t>
        </is>
      </c>
      <c r="Q113" t="inlineStr">
        <is>
          <t>Studies in contemporary German social thought</t>
        </is>
      </c>
      <c r="R113" t="inlineStr">
        <is>
          <t xml:space="preserve">PT </t>
        </is>
      </c>
      <c r="S113" t="n">
        <v>9</v>
      </c>
      <c r="T113" t="n">
        <v>9</v>
      </c>
      <c r="U113" t="inlineStr">
        <is>
          <t>2009-05-14</t>
        </is>
      </c>
      <c r="V113" t="inlineStr">
        <is>
          <t>2009-05-14</t>
        </is>
      </c>
      <c r="W113" t="inlineStr">
        <is>
          <t>1990-02-16</t>
        </is>
      </c>
      <c r="X113" t="inlineStr">
        <is>
          <t>1990-02-16</t>
        </is>
      </c>
      <c r="Y113" t="n">
        <v>627</v>
      </c>
      <c r="Z113" t="n">
        <v>436</v>
      </c>
      <c r="AA113" t="n">
        <v>531</v>
      </c>
      <c r="AB113" t="n">
        <v>2</v>
      </c>
      <c r="AC113" t="n">
        <v>4</v>
      </c>
      <c r="AD113" t="n">
        <v>25</v>
      </c>
      <c r="AE113" t="n">
        <v>33</v>
      </c>
      <c r="AF113" t="n">
        <v>11</v>
      </c>
      <c r="AG113" t="n">
        <v>14</v>
      </c>
      <c r="AH113" t="n">
        <v>7</v>
      </c>
      <c r="AI113" t="n">
        <v>8</v>
      </c>
      <c r="AJ113" t="n">
        <v>15</v>
      </c>
      <c r="AK113" t="n">
        <v>18</v>
      </c>
      <c r="AL113" t="n">
        <v>1</v>
      </c>
      <c r="AM113" t="n">
        <v>3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HYPERLINK("https://creighton-primo.hosted.exlibrisgroup.com/primo-explore/search?tab=default_tab&amp;search_scope=EVERYTHING&amp;vid=01CRU&amp;lang=en_US&amp;offset=0&amp;query=any,contains,991001448259702656","Catalog Record")</f>
        <v/>
      </c>
      <c r="AT113">
        <f>HYPERLINK("http://www.worldcat.org/oclc/19322217","WorldCat Record")</f>
        <v/>
      </c>
      <c r="AU113" t="inlineStr">
        <is>
          <t>21365278:eng</t>
        </is>
      </c>
      <c r="AV113" t="inlineStr">
        <is>
          <t>19322217</t>
        </is>
      </c>
      <c r="AW113" t="inlineStr">
        <is>
          <t>991001448259702656</t>
        </is>
      </c>
      <c r="AX113" t="inlineStr">
        <is>
          <t>991001448259702656</t>
        </is>
      </c>
      <c r="AY113" t="inlineStr">
        <is>
          <t>2266895760002656</t>
        </is>
      </c>
      <c r="AZ113" t="inlineStr">
        <is>
          <t>BOOK</t>
        </is>
      </c>
      <c r="BB113" t="inlineStr">
        <is>
          <t>9780262022682</t>
        </is>
      </c>
      <c r="BC113" t="inlineStr">
        <is>
          <t>32285000038074</t>
        </is>
      </c>
      <c r="BD113" t="inlineStr">
        <is>
          <t>893696756</t>
        </is>
      </c>
    </row>
    <row r="114">
      <c r="A114" t="inlineStr">
        <is>
          <t>No</t>
        </is>
      </c>
      <c r="B114" t="inlineStr">
        <is>
          <t>PT2603.E455 Z5813 1996</t>
        </is>
      </c>
      <c r="C114" t="inlineStr">
        <is>
          <t>0                      PT 2603000E  455                Z  5813        1996</t>
        </is>
      </c>
      <c r="D114" t="inlineStr">
        <is>
          <t>Walter Benjamin : a biography / Momme Brodersen ; translated by Malcolm R. Green and Ingrida Ligers ; edited by Martina Derviş.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Brodersen, Momme.</t>
        </is>
      </c>
      <c r="L114" t="inlineStr">
        <is>
          <t>London ; New York : Verso, 1996.</t>
        </is>
      </c>
      <c r="M114" t="inlineStr">
        <is>
          <t>1996</t>
        </is>
      </c>
      <c r="O114" t="inlineStr">
        <is>
          <t>eng</t>
        </is>
      </c>
      <c r="P114" t="inlineStr">
        <is>
          <t>enk</t>
        </is>
      </c>
      <c r="R114" t="inlineStr">
        <is>
          <t xml:space="preserve">PT </t>
        </is>
      </c>
      <c r="S114" t="n">
        <v>1</v>
      </c>
      <c r="T114" t="n">
        <v>1</v>
      </c>
      <c r="U114" t="inlineStr">
        <is>
          <t>2000-07-27</t>
        </is>
      </c>
      <c r="V114" t="inlineStr">
        <is>
          <t>2000-07-27</t>
        </is>
      </c>
      <c r="W114" t="inlineStr">
        <is>
          <t>1997-01-17</t>
        </is>
      </c>
      <c r="X114" t="inlineStr">
        <is>
          <t>1997-01-17</t>
        </is>
      </c>
      <c r="Y114" t="n">
        <v>411</v>
      </c>
      <c r="Z114" t="n">
        <v>290</v>
      </c>
      <c r="AA114" t="n">
        <v>314</v>
      </c>
      <c r="AB114" t="n">
        <v>1</v>
      </c>
      <c r="AC114" t="n">
        <v>1</v>
      </c>
      <c r="AD114" t="n">
        <v>17</v>
      </c>
      <c r="AE114" t="n">
        <v>17</v>
      </c>
      <c r="AF114" t="n">
        <v>5</v>
      </c>
      <c r="AG114" t="n">
        <v>5</v>
      </c>
      <c r="AH114" t="n">
        <v>5</v>
      </c>
      <c r="AI114" t="n">
        <v>5</v>
      </c>
      <c r="AJ114" t="n">
        <v>13</v>
      </c>
      <c r="AK114" t="n">
        <v>13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HYPERLINK("http://catalog.hathitrust.org/Record/003135954","HathiTrust Record")</f>
        <v/>
      </c>
      <c r="AS114">
        <f>HYPERLINK("https://creighton-primo.hosted.exlibrisgroup.com/primo-explore/search?tab=default_tab&amp;search_scope=EVERYTHING&amp;vid=01CRU&amp;lang=en_US&amp;offset=0&amp;query=any,contains,991002742569702656","Catalog Record")</f>
        <v/>
      </c>
      <c r="AT114">
        <f>HYPERLINK("http://www.worldcat.org/oclc/36011587","WorldCat Record")</f>
        <v/>
      </c>
      <c r="AU114" t="inlineStr">
        <is>
          <t>695615:eng</t>
        </is>
      </c>
      <c r="AV114" t="inlineStr">
        <is>
          <t>36011587</t>
        </is>
      </c>
      <c r="AW114" t="inlineStr">
        <is>
          <t>991002742569702656</t>
        </is>
      </c>
      <c r="AX114" t="inlineStr">
        <is>
          <t>991002742569702656</t>
        </is>
      </c>
      <c r="AY114" t="inlineStr">
        <is>
          <t>2255027450002656</t>
        </is>
      </c>
      <c r="AZ114" t="inlineStr">
        <is>
          <t>BOOK</t>
        </is>
      </c>
      <c r="BB114" t="inlineStr">
        <is>
          <t>9781859849675</t>
        </is>
      </c>
      <c r="BC114" t="inlineStr">
        <is>
          <t>32285002409067</t>
        </is>
      </c>
      <c r="BD114" t="inlineStr">
        <is>
          <t>893427958</t>
        </is>
      </c>
    </row>
    <row r="115">
      <c r="A115" t="inlineStr">
        <is>
          <t>No</t>
        </is>
      </c>
      <c r="B115" t="inlineStr">
        <is>
          <t>PT2603.E455 Z6743 2002</t>
        </is>
      </c>
      <c r="C115" t="inlineStr">
        <is>
          <t>0                      PT 2603000E  455                Z  6743        2002</t>
        </is>
      </c>
      <c r="D115" t="inlineStr">
        <is>
          <t>Walter Benjamin, critical constellations / Graeme Gilloch.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Gilloch, Graeme.</t>
        </is>
      </c>
      <c r="L115" t="inlineStr">
        <is>
          <t>Cambridge, UK : Polity ; Malden, MA : Blackwell Publishers, 2002.</t>
        </is>
      </c>
      <c r="M115" t="inlineStr">
        <is>
          <t>2002</t>
        </is>
      </c>
      <c r="O115" t="inlineStr">
        <is>
          <t>eng</t>
        </is>
      </c>
      <c r="P115" t="inlineStr">
        <is>
          <t>enk</t>
        </is>
      </c>
      <c r="Q115" t="inlineStr">
        <is>
          <t>Key contemporary thinkers</t>
        </is>
      </c>
      <c r="R115" t="inlineStr">
        <is>
          <t xml:space="preserve">PT </t>
        </is>
      </c>
      <c r="S115" t="n">
        <v>4</v>
      </c>
      <c r="T115" t="n">
        <v>4</v>
      </c>
      <c r="U115" t="inlineStr">
        <is>
          <t>2009-05-14</t>
        </is>
      </c>
      <c r="V115" t="inlineStr">
        <is>
          <t>2009-05-14</t>
        </is>
      </c>
      <c r="W115" t="inlineStr">
        <is>
          <t>2003-05-22</t>
        </is>
      </c>
      <c r="X115" t="inlineStr">
        <is>
          <t>2003-05-22</t>
        </is>
      </c>
      <c r="Y115" t="n">
        <v>409</v>
      </c>
      <c r="Z115" t="n">
        <v>320</v>
      </c>
      <c r="AA115" t="n">
        <v>346</v>
      </c>
      <c r="AB115" t="n">
        <v>3</v>
      </c>
      <c r="AC115" t="n">
        <v>3</v>
      </c>
      <c r="AD115" t="n">
        <v>24</v>
      </c>
      <c r="AE115" t="n">
        <v>25</v>
      </c>
      <c r="AF115" t="n">
        <v>10</v>
      </c>
      <c r="AG115" t="n">
        <v>10</v>
      </c>
      <c r="AH115" t="n">
        <v>7</v>
      </c>
      <c r="AI115" t="n">
        <v>7</v>
      </c>
      <c r="AJ115" t="n">
        <v>12</v>
      </c>
      <c r="AK115" t="n">
        <v>13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HYPERLINK("https://creighton-primo.hosted.exlibrisgroup.com/primo-explore/search?tab=default_tab&amp;search_scope=EVERYTHING&amp;vid=01CRU&amp;lang=en_US&amp;offset=0&amp;query=any,contains,991004051199702656","Catalog Record")</f>
        <v/>
      </c>
      <c r="AT115">
        <f>HYPERLINK("http://www.worldcat.org/oclc/46777377","WorldCat Record")</f>
        <v/>
      </c>
      <c r="AU115" t="inlineStr">
        <is>
          <t>35931321:eng</t>
        </is>
      </c>
      <c r="AV115" t="inlineStr">
        <is>
          <t>46777377</t>
        </is>
      </c>
      <c r="AW115" t="inlineStr">
        <is>
          <t>991004051199702656</t>
        </is>
      </c>
      <c r="AX115" t="inlineStr">
        <is>
          <t>991004051199702656</t>
        </is>
      </c>
      <c r="AY115" t="inlineStr">
        <is>
          <t>2269153000002656</t>
        </is>
      </c>
      <c r="AZ115" t="inlineStr">
        <is>
          <t>BOOK</t>
        </is>
      </c>
      <c r="BB115" t="inlineStr">
        <is>
          <t>9780745610078</t>
        </is>
      </c>
      <c r="BC115" t="inlineStr">
        <is>
          <t>32285004748991</t>
        </is>
      </c>
      <c r="BD115" t="inlineStr">
        <is>
          <t>893411054</t>
        </is>
      </c>
    </row>
    <row r="116">
      <c r="A116" t="inlineStr">
        <is>
          <t>No</t>
        </is>
      </c>
      <c r="B116" t="inlineStr">
        <is>
          <t>PT2603.E455 Z734 1993</t>
        </is>
      </c>
      <c r="C116" t="inlineStr">
        <is>
          <t>0                      PT 2603000E  455                Z  734         1993</t>
        </is>
      </c>
      <c r="D116" t="inlineStr">
        <is>
          <t>Walter Benjamin for children : an essay on his radio years / Jeffrey Mehlman.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Mehlman, Jeffrey.</t>
        </is>
      </c>
      <c r="L116" t="inlineStr">
        <is>
          <t>Chicago : University of Chicago Press, 1993.</t>
        </is>
      </c>
      <c r="M116" t="inlineStr">
        <is>
          <t>1993</t>
        </is>
      </c>
      <c r="O116" t="inlineStr">
        <is>
          <t>eng</t>
        </is>
      </c>
      <c r="P116" t="inlineStr">
        <is>
          <t>ilu</t>
        </is>
      </c>
      <c r="R116" t="inlineStr">
        <is>
          <t xml:space="preserve">PT </t>
        </is>
      </c>
      <c r="S116" t="n">
        <v>2</v>
      </c>
      <c r="T116" t="n">
        <v>2</v>
      </c>
      <c r="U116" t="inlineStr">
        <is>
          <t>1994-04-12</t>
        </is>
      </c>
      <c r="V116" t="inlineStr">
        <is>
          <t>1994-04-12</t>
        </is>
      </c>
      <c r="W116" t="inlineStr">
        <is>
          <t>1994-02-01</t>
        </is>
      </c>
      <c r="X116" t="inlineStr">
        <is>
          <t>1994-02-01</t>
        </is>
      </c>
      <c r="Y116" t="n">
        <v>340</v>
      </c>
      <c r="Z116" t="n">
        <v>251</v>
      </c>
      <c r="AA116" t="n">
        <v>256</v>
      </c>
      <c r="AB116" t="n">
        <v>3</v>
      </c>
      <c r="AC116" t="n">
        <v>3</v>
      </c>
      <c r="AD116" t="n">
        <v>15</v>
      </c>
      <c r="AE116" t="n">
        <v>15</v>
      </c>
      <c r="AF116" t="n">
        <v>3</v>
      </c>
      <c r="AG116" t="n">
        <v>3</v>
      </c>
      <c r="AH116" t="n">
        <v>6</v>
      </c>
      <c r="AI116" t="n">
        <v>6</v>
      </c>
      <c r="AJ116" t="n">
        <v>7</v>
      </c>
      <c r="AK116" t="n">
        <v>7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HYPERLINK("https://creighton-primo.hosted.exlibrisgroup.com/primo-explore/search?tab=default_tab&amp;search_scope=EVERYTHING&amp;vid=01CRU&amp;lang=en_US&amp;offset=0&amp;query=any,contains,991002058839702656","Catalog Record")</f>
        <v/>
      </c>
      <c r="AT116">
        <f>HYPERLINK("http://www.worldcat.org/oclc/26353225","WorldCat Record")</f>
        <v/>
      </c>
      <c r="AU116" t="inlineStr">
        <is>
          <t>836736058:eng</t>
        </is>
      </c>
      <c r="AV116" t="inlineStr">
        <is>
          <t>26353225</t>
        </is>
      </c>
      <c r="AW116" t="inlineStr">
        <is>
          <t>991002058839702656</t>
        </is>
      </c>
      <c r="AX116" t="inlineStr">
        <is>
          <t>991002058839702656</t>
        </is>
      </c>
      <c r="AY116" t="inlineStr">
        <is>
          <t>2265832390002656</t>
        </is>
      </c>
      <c r="AZ116" t="inlineStr">
        <is>
          <t>BOOK</t>
        </is>
      </c>
      <c r="BB116" t="inlineStr">
        <is>
          <t>9780226518657</t>
        </is>
      </c>
      <c r="BC116" t="inlineStr">
        <is>
          <t>32285001834166</t>
        </is>
      </c>
      <c r="BD116" t="inlineStr">
        <is>
          <t>893340982</t>
        </is>
      </c>
    </row>
    <row r="117">
      <c r="A117" t="inlineStr">
        <is>
          <t>No</t>
        </is>
      </c>
      <c r="B117" t="inlineStr">
        <is>
          <t>PT2603.R397 Z57724</t>
        </is>
      </c>
      <c r="C117" t="inlineStr">
        <is>
          <t>0                      PT 2603000R  397                Z  57724</t>
        </is>
      </c>
      <c r="D117" t="inlineStr">
        <is>
          <t>Brecht in perspective / edited by Graham Bartram and Anthony Waine.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London ; New York : Longman, 1982.</t>
        </is>
      </c>
      <c r="M117" t="inlineStr">
        <is>
          <t>1982</t>
        </is>
      </c>
      <c r="O117" t="inlineStr">
        <is>
          <t>eng</t>
        </is>
      </c>
      <c r="P117" t="inlineStr">
        <is>
          <t>enk</t>
        </is>
      </c>
      <c r="R117" t="inlineStr">
        <is>
          <t xml:space="preserve">PT </t>
        </is>
      </c>
      <c r="S117" t="n">
        <v>9</v>
      </c>
      <c r="T117" t="n">
        <v>9</v>
      </c>
      <c r="U117" t="inlineStr">
        <is>
          <t>2006-04-01</t>
        </is>
      </c>
      <c r="V117" t="inlineStr">
        <is>
          <t>2006-04-01</t>
        </is>
      </c>
      <c r="W117" t="inlineStr">
        <is>
          <t>1991-01-30</t>
        </is>
      </c>
      <c r="X117" t="inlineStr">
        <is>
          <t>1991-01-30</t>
        </is>
      </c>
      <c r="Y117" t="n">
        <v>545</v>
      </c>
      <c r="Z117" t="n">
        <v>371</v>
      </c>
      <c r="AA117" t="n">
        <v>381</v>
      </c>
      <c r="AB117" t="n">
        <v>4</v>
      </c>
      <c r="AC117" t="n">
        <v>4</v>
      </c>
      <c r="AD117" t="n">
        <v>19</v>
      </c>
      <c r="AE117" t="n">
        <v>19</v>
      </c>
      <c r="AF117" t="n">
        <v>6</v>
      </c>
      <c r="AG117" t="n">
        <v>6</v>
      </c>
      <c r="AH117" t="n">
        <v>5</v>
      </c>
      <c r="AI117" t="n">
        <v>5</v>
      </c>
      <c r="AJ117" t="n">
        <v>9</v>
      </c>
      <c r="AK117" t="n">
        <v>9</v>
      </c>
      <c r="AL117" t="n">
        <v>3</v>
      </c>
      <c r="AM117" t="n">
        <v>3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HYPERLINK("http://catalog.hathitrust.org/Record/000191580","HathiTrust Record")</f>
        <v/>
      </c>
      <c r="AS117">
        <f>HYPERLINK("https://creighton-primo.hosted.exlibrisgroup.com/primo-explore/search?tab=default_tab&amp;search_scope=EVERYTHING&amp;vid=01CRU&amp;lang=en_US&amp;offset=0&amp;query=any,contains,991005151649702656","Catalog Record")</f>
        <v/>
      </c>
      <c r="AT117">
        <f>HYPERLINK("http://www.worldcat.org/oclc/7733075","WorldCat Record")</f>
        <v/>
      </c>
      <c r="AU117" t="inlineStr">
        <is>
          <t>350052189:eng</t>
        </is>
      </c>
      <c r="AV117" t="inlineStr">
        <is>
          <t>7733075</t>
        </is>
      </c>
      <c r="AW117" t="inlineStr">
        <is>
          <t>991005151649702656</t>
        </is>
      </c>
      <c r="AX117" t="inlineStr">
        <is>
          <t>991005151649702656</t>
        </is>
      </c>
      <c r="AY117" t="inlineStr">
        <is>
          <t>2256985940002656</t>
        </is>
      </c>
      <c r="AZ117" t="inlineStr">
        <is>
          <t>BOOK</t>
        </is>
      </c>
      <c r="BB117" t="inlineStr">
        <is>
          <t>9780582492059</t>
        </is>
      </c>
      <c r="BC117" t="inlineStr">
        <is>
          <t>32285000486166</t>
        </is>
      </c>
      <c r="BD117" t="inlineStr">
        <is>
          <t>893350815</t>
        </is>
      </c>
    </row>
    <row r="118">
      <c r="A118" t="inlineStr">
        <is>
          <t>No</t>
        </is>
      </c>
      <c r="B118" t="inlineStr">
        <is>
          <t>PT2603.R397 Z587</t>
        </is>
      </c>
      <c r="C118" t="inlineStr">
        <is>
          <t>0                      PT 2603000R  397                Z  587</t>
        </is>
      </c>
      <c r="D118" t="inlineStr">
        <is>
          <t>Brecht : a collection of critical essays.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Demetz, Peter, 1922- editor.</t>
        </is>
      </c>
      <c r="L118" t="inlineStr">
        <is>
          <t>Englewood Cliffs, N.J. : Prentice-Hall, [1962]</t>
        </is>
      </c>
      <c r="M118" t="inlineStr">
        <is>
          <t>1962</t>
        </is>
      </c>
      <c r="O118" t="inlineStr">
        <is>
          <t>eng</t>
        </is>
      </c>
      <c r="P118" t="inlineStr">
        <is>
          <t>nju</t>
        </is>
      </c>
      <c r="Q118" t="inlineStr">
        <is>
          <t>A Spectrum book, S-TC-11.</t>
        </is>
      </c>
      <c r="R118" t="inlineStr">
        <is>
          <t xml:space="preserve">PT </t>
        </is>
      </c>
      <c r="S118" t="n">
        <v>1</v>
      </c>
      <c r="T118" t="n">
        <v>1</v>
      </c>
      <c r="U118" t="inlineStr">
        <is>
          <t>1994-04-04</t>
        </is>
      </c>
      <c r="V118" t="inlineStr">
        <is>
          <t>1994-04-04</t>
        </is>
      </c>
      <c r="W118" t="inlineStr">
        <is>
          <t>1991-11-06</t>
        </is>
      </c>
      <c r="X118" t="inlineStr">
        <is>
          <t>1991-11-06</t>
        </is>
      </c>
      <c r="Y118" t="n">
        <v>2078</v>
      </c>
      <c r="Z118" t="n">
        <v>1826</v>
      </c>
      <c r="AA118" t="n">
        <v>1835</v>
      </c>
      <c r="AB118" t="n">
        <v>17</v>
      </c>
      <c r="AC118" t="n">
        <v>17</v>
      </c>
      <c r="AD118" t="n">
        <v>57</v>
      </c>
      <c r="AE118" t="n">
        <v>57</v>
      </c>
      <c r="AF118" t="n">
        <v>23</v>
      </c>
      <c r="AG118" t="n">
        <v>23</v>
      </c>
      <c r="AH118" t="n">
        <v>11</v>
      </c>
      <c r="AI118" t="n">
        <v>11</v>
      </c>
      <c r="AJ118" t="n">
        <v>23</v>
      </c>
      <c r="AK118" t="n">
        <v>23</v>
      </c>
      <c r="AL118" t="n">
        <v>12</v>
      </c>
      <c r="AM118" t="n">
        <v>12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R118">
        <f>HYPERLINK("http://catalog.hathitrust.org/Record/001030469","HathiTrust Record")</f>
        <v/>
      </c>
      <c r="AS118">
        <f>HYPERLINK("https://creighton-primo.hosted.exlibrisgroup.com/primo-explore/search?tab=default_tab&amp;search_scope=EVERYTHING&amp;vid=01CRU&amp;lang=en_US&amp;offset=0&amp;query=any,contains,991003428289702656","Catalog Record")</f>
        <v/>
      </c>
      <c r="AT118">
        <f>HYPERLINK("http://www.worldcat.org/oclc/965021","WorldCat Record")</f>
        <v/>
      </c>
      <c r="AU118" t="inlineStr">
        <is>
          <t>4928417799:eng</t>
        </is>
      </c>
      <c r="AV118" t="inlineStr">
        <is>
          <t>965021</t>
        </is>
      </c>
      <c r="AW118" t="inlineStr">
        <is>
          <t>991003428289702656</t>
        </is>
      </c>
      <c r="AX118" t="inlineStr">
        <is>
          <t>991003428289702656</t>
        </is>
      </c>
      <c r="AY118" t="inlineStr">
        <is>
          <t>2258366980002656</t>
        </is>
      </c>
      <c r="AZ118" t="inlineStr">
        <is>
          <t>BOOK</t>
        </is>
      </c>
      <c r="BC118" t="inlineStr">
        <is>
          <t>32285000804582</t>
        </is>
      </c>
      <c r="BD118" t="inlineStr">
        <is>
          <t>893228044</t>
        </is>
      </c>
    </row>
    <row r="119">
      <c r="A119" t="inlineStr">
        <is>
          <t>No</t>
        </is>
      </c>
      <c r="B119" t="inlineStr">
        <is>
          <t>PT2603.R397 Z589</t>
        </is>
      </c>
      <c r="C119" t="inlineStr">
        <is>
          <t>0                      PT 2603000R  397                Z  589</t>
        </is>
      </c>
      <c r="D119" t="inlineStr">
        <is>
          <t>Towards utopia : a study of Brecht / Keith A. Dickson.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Dickson, Keith A. (Keith Andrew)</t>
        </is>
      </c>
      <c r="L119" t="inlineStr">
        <is>
          <t>Oxford : Clarendon Press ; New York : Oxford University Press, 1978. --</t>
        </is>
      </c>
      <c r="M119" t="inlineStr">
        <is>
          <t>1978</t>
        </is>
      </c>
      <c r="O119" t="inlineStr">
        <is>
          <t>eng</t>
        </is>
      </c>
      <c r="P119" t="inlineStr">
        <is>
          <t>enk</t>
        </is>
      </c>
      <c r="R119" t="inlineStr">
        <is>
          <t xml:space="preserve">PT </t>
        </is>
      </c>
      <c r="S119" t="n">
        <v>3</v>
      </c>
      <c r="T119" t="n">
        <v>3</v>
      </c>
      <c r="U119" t="inlineStr">
        <is>
          <t>1994-04-04</t>
        </is>
      </c>
      <c r="V119" t="inlineStr">
        <is>
          <t>1994-04-04</t>
        </is>
      </c>
      <c r="W119" t="inlineStr">
        <is>
          <t>1991-01-30</t>
        </is>
      </c>
      <c r="X119" t="inlineStr">
        <is>
          <t>1991-01-30</t>
        </is>
      </c>
      <c r="Y119" t="n">
        <v>530</v>
      </c>
      <c r="Z119" t="n">
        <v>360</v>
      </c>
      <c r="AA119" t="n">
        <v>361</v>
      </c>
      <c r="AB119" t="n">
        <v>3</v>
      </c>
      <c r="AC119" t="n">
        <v>3</v>
      </c>
      <c r="AD119" t="n">
        <v>16</v>
      </c>
      <c r="AE119" t="n">
        <v>16</v>
      </c>
      <c r="AF119" t="n">
        <v>6</v>
      </c>
      <c r="AG119" t="n">
        <v>6</v>
      </c>
      <c r="AH119" t="n">
        <v>4</v>
      </c>
      <c r="AI119" t="n">
        <v>4</v>
      </c>
      <c r="AJ119" t="n">
        <v>9</v>
      </c>
      <c r="AK119" t="n">
        <v>9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HYPERLINK("http://catalog.hathitrust.org/Record/000091389","HathiTrust Record")</f>
        <v/>
      </c>
      <c r="AS119">
        <f>HYPERLINK("https://creighton-primo.hosted.exlibrisgroup.com/primo-explore/search?tab=default_tab&amp;search_scope=EVERYTHING&amp;vid=01CRU&amp;lang=en_US&amp;offset=0&amp;query=any,contains,991004473579702656","Catalog Record")</f>
        <v/>
      </c>
      <c r="AT119">
        <f>HYPERLINK("http://www.worldcat.org/oclc/3608285","WorldCat Record")</f>
        <v/>
      </c>
      <c r="AU119" t="inlineStr">
        <is>
          <t>356301493:eng</t>
        </is>
      </c>
      <c r="AV119" t="inlineStr">
        <is>
          <t>3608285</t>
        </is>
      </c>
      <c r="AW119" t="inlineStr">
        <is>
          <t>991004473579702656</t>
        </is>
      </c>
      <c r="AX119" t="inlineStr">
        <is>
          <t>991004473579702656</t>
        </is>
      </c>
      <c r="AY119" t="inlineStr">
        <is>
          <t>2271660740002656</t>
        </is>
      </c>
      <c r="AZ119" t="inlineStr">
        <is>
          <t>BOOK</t>
        </is>
      </c>
      <c r="BB119" t="inlineStr">
        <is>
          <t>9780198157502</t>
        </is>
      </c>
      <c r="BC119" t="inlineStr">
        <is>
          <t>32285000486174</t>
        </is>
      </c>
      <c r="BD119" t="inlineStr">
        <is>
          <t>893593723</t>
        </is>
      </c>
    </row>
    <row r="120">
      <c r="A120" t="inlineStr">
        <is>
          <t>No</t>
        </is>
      </c>
      <c r="B120" t="inlineStr">
        <is>
          <t>PT2603.R397 Z6 1960</t>
        </is>
      </c>
      <c r="C120" t="inlineStr">
        <is>
          <t>0                      PT 2603000R  397                Z  6           1960</t>
        </is>
      </c>
      <c r="D120" t="inlineStr">
        <is>
          <t>Brecht: the man and his work.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Esslin, Martin, 1918-2002.</t>
        </is>
      </c>
      <c r="L120" t="inlineStr">
        <is>
          <t>Garden City, N.Y., Doubleday, 1960.</t>
        </is>
      </c>
      <c r="M120" t="inlineStr">
        <is>
          <t>1960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PT </t>
        </is>
      </c>
      <c r="S120" t="n">
        <v>2</v>
      </c>
      <c r="T120" t="n">
        <v>2</v>
      </c>
      <c r="U120" t="inlineStr">
        <is>
          <t>2006-09-19</t>
        </is>
      </c>
      <c r="V120" t="inlineStr">
        <is>
          <t>2006-09-19</t>
        </is>
      </c>
      <c r="W120" t="inlineStr">
        <is>
          <t>1997-07-17</t>
        </is>
      </c>
      <c r="X120" t="inlineStr">
        <is>
          <t>1997-07-17</t>
        </is>
      </c>
      <c r="Y120" t="n">
        <v>521</v>
      </c>
      <c r="Z120" t="n">
        <v>503</v>
      </c>
      <c r="AA120" t="n">
        <v>1260</v>
      </c>
      <c r="AB120" t="n">
        <v>2</v>
      </c>
      <c r="AC120" t="n">
        <v>9</v>
      </c>
      <c r="AD120" t="n">
        <v>18</v>
      </c>
      <c r="AE120" t="n">
        <v>50</v>
      </c>
      <c r="AF120" t="n">
        <v>10</v>
      </c>
      <c r="AG120" t="n">
        <v>21</v>
      </c>
      <c r="AH120" t="n">
        <v>3</v>
      </c>
      <c r="AI120" t="n">
        <v>10</v>
      </c>
      <c r="AJ120" t="n">
        <v>8</v>
      </c>
      <c r="AK120" t="n">
        <v>22</v>
      </c>
      <c r="AL120" t="n">
        <v>1</v>
      </c>
      <c r="AM120" t="n">
        <v>8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HYPERLINK("http://catalog.hathitrust.org/Record/007127579","HathiTrust Record")</f>
        <v/>
      </c>
      <c r="AS120">
        <f>HYPERLINK("https://creighton-primo.hosted.exlibrisgroup.com/primo-explore/search?tab=default_tab&amp;search_scope=EVERYTHING&amp;vid=01CRU&amp;lang=en_US&amp;offset=0&amp;query=any,contains,991003867359702656","Catalog Record")</f>
        <v/>
      </c>
      <c r="AT120">
        <f>HYPERLINK("http://www.worldcat.org/oclc/2360185","WorldCat Record")</f>
        <v/>
      </c>
      <c r="AU120" t="inlineStr">
        <is>
          <t>3768405701:eng</t>
        </is>
      </c>
      <c r="AV120" t="inlineStr">
        <is>
          <t>2360185</t>
        </is>
      </c>
      <c r="AW120" t="inlineStr">
        <is>
          <t>991003867359702656</t>
        </is>
      </c>
      <c r="AX120" t="inlineStr">
        <is>
          <t>991003867359702656</t>
        </is>
      </c>
      <c r="AY120" t="inlineStr">
        <is>
          <t>2269960090002656</t>
        </is>
      </c>
      <c r="AZ120" t="inlineStr">
        <is>
          <t>BOOK</t>
        </is>
      </c>
      <c r="BC120" t="inlineStr">
        <is>
          <t>32285002879251</t>
        </is>
      </c>
      <c r="BD120" t="inlineStr">
        <is>
          <t>893627827</t>
        </is>
      </c>
    </row>
    <row r="121">
      <c r="A121" t="inlineStr">
        <is>
          <t>No</t>
        </is>
      </c>
      <c r="B121" t="inlineStr">
        <is>
          <t>PT2603.R397 Z6 1971</t>
        </is>
      </c>
      <c r="C121" t="inlineStr">
        <is>
          <t>0                      PT 2603000R  397                Z  6           1971</t>
        </is>
      </c>
      <c r="D121" t="inlineStr">
        <is>
          <t>Brecht : a choice of evils : a critical study of the man, his work and his opinions.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Yes</t>
        </is>
      </c>
      <c r="J121" t="inlineStr">
        <is>
          <t>0</t>
        </is>
      </c>
      <c r="K121" t="inlineStr">
        <is>
          <t>Esslin, Martin, 1918-2002.</t>
        </is>
      </c>
      <c r="L121" t="inlineStr">
        <is>
          <t>London : Eyre and Spottiswoode, 1971.</t>
        </is>
      </c>
      <c r="M121" t="inlineStr">
        <is>
          <t>1971</t>
        </is>
      </c>
      <c r="O121" t="inlineStr">
        <is>
          <t>eng</t>
        </is>
      </c>
      <c r="P121" t="inlineStr">
        <is>
          <t>enk</t>
        </is>
      </c>
      <c r="R121" t="inlineStr">
        <is>
          <t xml:space="preserve">PT </t>
        </is>
      </c>
      <c r="S121" t="n">
        <v>6</v>
      </c>
      <c r="T121" t="n">
        <v>6</v>
      </c>
      <c r="U121" t="inlineStr">
        <is>
          <t>2006-04-01</t>
        </is>
      </c>
      <c r="V121" t="inlineStr">
        <is>
          <t>2006-04-01</t>
        </is>
      </c>
      <c r="W121" t="inlineStr">
        <is>
          <t>1991-05-15</t>
        </is>
      </c>
      <c r="X121" t="inlineStr">
        <is>
          <t>1991-05-15</t>
        </is>
      </c>
      <c r="Y121" t="n">
        <v>98</v>
      </c>
      <c r="Z121" t="n">
        <v>42</v>
      </c>
      <c r="AA121" t="n">
        <v>497</v>
      </c>
      <c r="AB121" t="n">
        <v>1</v>
      </c>
      <c r="AC121" t="n">
        <v>5</v>
      </c>
      <c r="AD121" t="n">
        <v>1</v>
      </c>
      <c r="AE121" t="n">
        <v>30</v>
      </c>
      <c r="AF121" t="n">
        <v>1</v>
      </c>
      <c r="AG121" t="n">
        <v>14</v>
      </c>
      <c r="AH121" t="n">
        <v>0</v>
      </c>
      <c r="AI121" t="n">
        <v>6</v>
      </c>
      <c r="AJ121" t="n">
        <v>1</v>
      </c>
      <c r="AK121" t="n">
        <v>11</v>
      </c>
      <c r="AL121" t="n">
        <v>0</v>
      </c>
      <c r="AM121" t="n">
        <v>4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HYPERLINK("https://creighton-primo.hosted.exlibrisgroup.com/primo-explore/search?tab=default_tab&amp;search_scope=EVERYTHING&amp;vid=01CRU&amp;lang=en_US&amp;offset=0&amp;query=any,contains,991001929939702656","Catalog Record")</f>
        <v/>
      </c>
      <c r="AT121">
        <f>HYPERLINK("http://www.worldcat.org/oclc/248319","WorldCat Record")</f>
        <v/>
      </c>
      <c r="AU121" t="inlineStr">
        <is>
          <t>4757704079:eng</t>
        </is>
      </c>
      <c r="AV121" t="inlineStr">
        <is>
          <t>248319</t>
        </is>
      </c>
      <c r="AW121" t="inlineStr">
        <is>
          <t>991001929939702656</t>
        </is>
      </c>
      <c r="AX121" t="inlineStr">
        <is>
          <t>991001929939702656</t>
        </is>
      </c>
      <c r="AY121" t="inlineStr">
        <is>
          <t>2257878760002656</t>
        </is>
      </c>
      <c r="AZ121" t="inlineStr">
        <is>
          <t>BOOK</t>
        </is>
      </c>
      <c r="BB121" t="inlineStr">
        <is>
          <t>9780413283108</t>
        </is>
      </c>
      <c r="BC121" t="inlineStr">
        <is>
          <t>32285000595453</t>
        </is>
      </c>
      <c r="BD121" t="inlineStr">
        <is>
          <t>893596847</t>
        </is>
      </c>
    </row>
    <row r="122">
      <c r="A122" t="inlineStr">
        <is>
          <t>No</t>
        </is>
      </c>
      <c r="B122" t="inlineStr">
        <is>
          <t>PT2603.R397 Z6 1984</t>
        </is>
      </c>
      <c r="C122" t="inlineStr">
        <is>
          <t>0                      PT 2603000R  397                Z  6           1984</t>
        </is>
      </c>
      <c r="D122" t="inlineStr">
        <is>
          <t>Brecht, a choice of evils : a critical study of the man, his work, and his opinions / Martin Esslin.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Yes</t>
        </is>
      </c>
      <c r="J122" t="inlineStr">
        <is>
          <t>0</t>
        </is>
      </c>
      <c r="K122" t="inlineStr">
        <is>
          <t>Esslin, Martin, 1918-2002.</t>
        </is>
      </c>
      <c r="L122" t="inlineStr">
        <is>
          <t>London ; New York : Methuen, 1984.</t>
        </is>
      </c>
      <c r="M122" t="inlineStr">
        <is>
          <t>1984</t>
        </is>
      </c>
      <c r="N122" t="inlineStr">
        <is>
          <t>4th rev. ed.</t>
        </is>
      </c>
      <c r="O122" t="inlineStr">
        <is>
          <t>eng</t>
        </is>
      </c>
      <c r="P122" t="inlineStr">
        <is>
          <t>enk</t>
        </is>
      </c>
      <c r="Q122" t="inlineStr">
        <is>
          <t>Modern theatre profiles</t>
        </is>
      </c>
      <c r="R122" t="inlineStr">
        <is>
          <t xml:space="preserve">PT </t>
        </is>
      </c>
      <c r="S122" t="n">
        <v>6</v>
      </c>
      <c r="T122" t="n">
        <v>6</v>
      </c>
      <c r="U122" t="inlineStr">
        <is>
          <t>2007-04-02</t>
        </is>
      </c>
      <c r="V122" t="inlineStr">
        <is>
          <t>2007-04-02</t>
        </is>
      </c>
      <c r="W122" t="inlineStr">
        <is>
          <t>1991-01-30</t>
        </is>
      </c>
      <c r="X122" t="inlineStr">
        <is>
          <t>1991-01-30</t>
        </is>
      </c>
      <c r="Y122" t="n">
        <v>476</v>
      </c>
      <c r="Z122" t="n">
        <v>353</v>
      </c>
      <c r="AA122" t="n">
        <v>497</v>
      </c>
      <c r="AB122" t="n">
        <v>3</v>
      </c>
      <c r="AC122" t="n">
        <v>5</v>
      </c>
      <c r="AD122" t="n">
        <v>21</v>
      </c>
      <c r="AE122" t="n">
        <v>30</v>
      </c>
      <c r="AF122" t="n">
        <v>10</v>
      </c>
      <c r="AG122" t="n">
        <v>14</v>
      </c>
      <c r="AH122" t="n">
        <v>5</v>
      </c>
      <c r="AI122" t="n">
        <v>6</v>
      </c>
      <c r="AJ122" t="n">
        <v>8</v>
      </c>
      <c r="AK122" t="n">
        <v>11</v>
      </c>
      <c r="AL122" t="n">
        <v>2</v>
      </c>
      <c r="AM122" t="n">
        <v>4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HYPERLINK("http://catalog.hathitrust.org/Record/000167557","HathiTrust Record")</f>
        <v/>
      </c>
      <c r="AS122">
        <f>HYPERLINK("https://creighton-primo.hosted.exlibrisgroup.com/primo-explore/search?tab=default_tab&amp;search_scope=EVERYTHING&amp;vid=01CRU&amp;lang=en_US&amp;offset=0&amp;query=any,contains,991000522529702656","Catalog Record")</f>
        <v/>
      </c>
      <c r="AT122">
        <f>HYPERLINK("http://www.worldcat.org/oclc/11345536","WorldCat Record")</f>
        <v/>
      </c>
      <c r="AU122" t="inlineStr">
        <is>
          <t>4757704079:eng</t>
        </is>
      </c>
      <c r="AV122" t="inlineStr">
        <is>
          <t>11345536</t>
        </is>
      </c>
      <c r="AW122" t="inlineStr">
        <is>
          <t>991000522529702656</t>
        </is>
      </c>
      <c r="AX122" t="inlineStr">
        <is>
          <t>991000522529702656</t>
        </is>
      </c>
      <c r="AY122" t="inlineStr">
        <is>
          <t>2271175080002656</t>
        </is>
      </c>
      <c r="AZ122" t="inlineStr">
        <is>
          <t>BOOK</t>
        </is>
      </c>
      <c r="BB122" t="inlineStr">
        <is>
          <t>9780413547507</t>
        </is>
      </c>
      <c r="BC122" t="inlineStr">
        <is>
          <t>32285000486182</t>
        </is>
      </c>
      <c r="BD122" t="inlineStr">
        <is>
          <t>893708447</t>
        </is>
      </c>
    </row>
    <row r="123">
      <c r="A123" t="inlineStr">
        <is>
          <t>No</t>
        </is>
      </c>
      <c r="B123" t="inlineStr">
        <is>
          <t>PT2603.R397 Z617 1967</t>
        </is>
      </c>
      <c r="C123" t="inlineStr">
        <is>
          <t>0                      PT 2603000R  397                Z  617         1967</t>
        </is>
      </c>
      <c r="D123" t="inlineStr">
        <is>
          <t>Bertolt Brecht; his life, his art, and his times.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Ewen, Frederic, 1899-1988.</t>
        </is>
      </c>
      <c r="L123" t="inlineStr">
        <is>
          <t>New York, Citadel Press, [1967]</t>
        </is>
      </c>
      <c r="M123" t="inlineStr">
        <is>
          <t>1967</t>
        </is>
      </c>
      <c r="N123" t="inlineStr">
        <is>
          <t>[1st ed.]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PT </t>
        </is>
      </c>
      <c r="S123" t="n">
        <v>1</v>
      </c>
      <c r="T123" t="n">
        <v>1</v>
      </c>
      <c r="U123" t="inlineStr">
        <is>
          <t>2001-04-24</t>
        </is>
      </c>
      <c r="V123" t="inlineStr">
        <is>
          <t>2001-04-24</t>
        </is>
      </c>
      <c r="W123" t="inlineStr">
        <is>
          <t>1997-07-17</t>
        </is>
      </c>
      <c r="X123" t="inlineStr">
        <is>
          <t>1997-07-17</t>
        </is>
      </c>
      <c r="Y123" t="n">
        <v>1043</v>
      </c>
      <c r="Z123" t="n">
        <v>952</v>
      </c>
      <c r="AA123" t="n">
        <v>1092</v>
      </c>
      <c r="AB123" t="n">
        <v>9</v>
      </c>
      <c r="AC123" t="n">
        <v>10</v>
      </c>
      <c r="AD123" t="n">
        <v>40</v>
      </c>
      <c r="AE123" t="n">
        <v>47</v>
      </c>
      <c r="AF123" t="n">
        <v>15</v>
      </c>
      <c r="AG123" t="n">
        <v>18</v>
      </c>
      <c r="AH123" t="n">
        <v>8</v>
      </c>
      <c r="AI123" t="n">
        <v>10</v>
      </c>
      <c r="AJ123" t="n">
        <v>21</v>
      </c>
      <c r="AK123" t="n">
        <v>22</v>
      </c>
      <c r="AL123" t="n">
        <v>8</v>
      </c>
      <c r="AM123" t="n">
        <v>9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HYPERLINK("http://catalog.hathitrust.org/Record/001030472","HathiTrust Record")</f>
        <v/>
      </c>
      <c r="AS123">
        <f>HYPERLINK("https://creighton-primo.hosted.exlibrisgroup.com/primo-explore/search?tab=default_tab&amp;search_scope=EVERYTHING&amp;vid=01CRU&amp;lang=en_US&amp;offset=0&amp;query=any,contains,991004040179702656","Catalog Record")</f>
        <v/>
      </c>
      <c r="AT123">
        <f>HYPERLINK("http://www.worldcat.org/oclc/39829947","WorldCat Record")</f>
        <v/>
      </c>
      <c r="AU123" t="inlineStr">
        <is>
          <t>3943769108:eng</t>
        </is>
      </c>
      <c r="AV123" t="inlineStr">
        <is>
          <t>39829947</t>
        </is>
      </c>
      <c r="AW123" t="inlineStr">
        <is>
          <t>991004040179702656</t>
        </is>
      </c>
      <c r="AX123" t="inlineStr">
        <is>
          <t>991004040179702656</t>
        </is>
      </c>
      <c r="AY123" t="inlineStr">
        <is>
          <t>2258319800002656</t>
        </is>
      </c>
      <c r="AZ123" t="inlineStr">
        <is>
          <t>BOOK</t>
        </is>
      </c>
      <c r="BC123" t="inlineStr">
        <is>
          <t>32285002879269</t>
        </is>
      </c>
      <c r="BD123" t="inlineStr">
        <is>
          <t>893512733</t>
        </is>
      </c>
    </row>
    <row r="124">
      <c r="A124" t="inlineStr">
        <is>
          <t>No</t>
        </is>
      </c>
      <c r="B124" t="inlineStr">
        <is>
          <t>PT2603.R397 Z61927 1987</t>
        </is>
      </c>
      <c r="C124" t="inlineStr">
        <is>
          <t>0                      PT 2603000R  397                Z  61927       1987</t>
        </is>
      </c>
      <c r="D124" t="inlineStr">
        <is>
          <t>Bertolt Brecht : chaos, according to plan / John Fuegi.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Fuegi, John.</t>
        </is>
      </c>
      <c r="L124" t="inlineStr">
        <is>
          <t>Cambridge [Cambridgeshire] ; New York : Cambridge University Press, 1987.</t>
        </is>
      </c>
      <c r="M124" t="inlineStr">
        <is>
          <t>1987</t>
        </is>
      </c>
      <c r="O124" t="inlineStr">
        <is>
          <t>eng</t>
        </is>
      </c>
      <c r="P124" t="inlineStr">
        <is>
          <t>enk</t>
        </is>
      </c>
      <c r="Q124" t="inlineStr">
        <is>
          <t>Directors in perspective</t>
        </is>
      </c>
      <c r="R124" t="inlineStr">
        <is>
          <t xml:space="preserve">PT </t>
        </is>
      </c>
      <c r="S124" t="n">
        <v>3</v>
      </c>
      <c r="T124" t="n">
        <v>3</v>
      </c>
      <c r="U124" t="inlineStr">
        <is>
          <t>2006-09-19</t>
        </is>
      </c>
      <c r="V124" t="inlineStr">
        <is>
          <t>2006-09-19</t>
        </is>
      </c>
      <c r="W124" t="inlineStr">
        <is>
          <t>1991-01-31</t>
        </is>
      </c>
      <c r="X124" t="inlineStr">
        <is>
          <t>1991-01-31</t>
        </is>
      </c>
      <c r="Y124" t="n">
        <v>849</v>
      </c>
      <c r="Z124" t="n">
        <v>624</v>
      </c>
      <c r="AA124" t="n">
        <v>629</v>
      </c>
      <c r="AB124" t="n">
        <v>8</v>
      </c>
      <c r="AC124" t="n">
        <v>8</v>
      </c>
      <c r="AD124" t="n">
        <v>34</v>
      </c>
      <c r="AE124" t="n">
        <v>34</v>
      </c>
      <c r="AF124" t="n">
        <v>14</v>
      </c>
      <c r="AG124" t="n">
        <v>14</v>
      </c>
      <c r="AH124" t="n">
        <v>6</v>
      </c>
      <c r="AI124" t="n">
        <v>6</v>
      </c>
      <c r="AJ124" t="n">
        <v>15</v>
      </c>
      <c r="AK124" t="n">
        <v>15</v>
      </c>
      <c r="AL124" t="n">
        <v>7</v>
      </c>
      <c r="AM124" t="n">
        <v>7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HYPERLINK("https://creighton-primo.hosted.exlibrisgroup.com/primo-explore/search?tab=default_tab&amp;search_scope=EVERYTHING&amp;vid=01CRU&amp;lang=en_US&amp;offset=0&amp;query=any,contains,991000862329702656","Catalog Record")</f>
        <v/>
      </c>
      <c r="AT124">
        <f>HYPERLINK("http://www.worldcat.org/oclc/13699964","WorldCat Record")</f>
        <v/>
      </c>
      <c r="AU124" t="inlineStr">
        <is>
          <t>308812908:eng</t>
        </is>
      </c>
      <c r="AV124" t="inlineStr">
        <is>
          <t>13699964</t>
        </is>
      </c>
      <c r="AW124" t="inlineStr">
        <is>
          <t>991000862329702656</t>
        </is>
      </c>
      <c r="AX124" t="inlineStr">
        <is>
          <t>991000862329702656</t>
        </is>
      </c>
      <c r="AY124" t="inlineStr">
        <is>
          <t>2266996490002656</t>
        </is>
      </c>
      <c r="AZ124" t="inlineStr">
        <is>
          <t>BOOK</t>
        </is>
      </c>
      <c r="BB124" t="inlineStr">
        <is>
          <t>9780521282451</t>
        </is>
      </c>
      <c r="BC124" t="inlineStr">
        <is>
          <t>32285000486190</t>
        </is>
      </c>
      <c r="BD124" t="inlineStr">
        <is>
          <t>893528454</t>
        </is>
      </c>
    </row>
    <row r="125">
      <c r="A125" t="inlineStr">
        <is>
          <t>No</t>
        </is>
      </c>
      <c r="B125" t="inlineStr">
        <is>
          <t>PT2603.R397 Z6193</t>
        </is>
      </c>
      <c r="C125" t="inlineStr">
        <is>
          <t>0                      PT 2603000R  397                Z  6193</t>
        </is>
      </c>
      <c r="D125" t="inlineStr">
        <is>
          <t>The essential Brecht.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Fuegi, John.</t>
        </is>
      </c>
      <c r="L125" t="inlineStr">
        <is>
          <t>Los Angeles : Hennessey &amp; Ingalls, 1972.</t>
        </is>
      </c>
      <c r="M125" t="inlineStr">
        <is>
          <t>1972</t>
        </is>
      </c>
      <c r="O125" t="inlineStr">
        <is>
          <t>eng</t>
        </is>
      </c>
      <c r="P125" t="inlineStr">
        <is>
          <t>cau</t>
        </is>
      </c>
      <c r="Q125" t="inlineStr">
        <is>
          <t>University of Southern California studies in comparative literature, v. 4</t>
        </is>
      </c>
      <c r="R125" t="inlineStr">
        <is>
          <t xml:space="preserve">PT </t>
        </is>
      </c>
      <c r="S125" t="n">
        <v>4</v>
      </c>
      <c r="T125" t="n">
        <v>4</v>
      </c>
      <c r="U125" t="inlineStr">
        <is>
          <t>2006-04-01</t>
        </is>
      </c>
      <c r="V125" t="inlineStr">
        <is>
          <t>2006-04-01</t>
        </is>
      </c>
      <c r="W125" t="inlineStr">
        <is>
          <t>1991-05-17</t>
        </is>
      </c>
      <c r="X125" t="inlineStr">
        <is>
          <t>1991-05-17</t>
        </is>
      </c>
      <c r="Y125" t="n">
        <v>841</v>
      </c>
      <c r="Z125" t="n">
        <v>706</v>
      </c>
      <c r="AA125" t="n">
        <v>712</v>
      </c>
      <c r="AB125" t="n">
        <v>7</v>
      </c>
      <c r="AC125" t="n">
        <v>7</v>
      </c>
      <c r="AD125" t="n">
        <v>37</v>
      </c>
      <c r="AE125" t="n">
        <v>37</v>
      </c>
      <c r="AF125" t="n">
        <v>15</v>
      </c>
      <c r="AG125" t="n">
        <v>15</v>
      </c>
      <c r="AH125" t="n">
        <v>8</v>
      </c>
      <c r="AI125" t="n">
        <v>8</v>
      </c>
      <c r="AJ125" t="n">
        <v>18</v>
      </c>
      <c r="AK125" t="n">
        <v>18</v>
      </c>
      <c r="AL125" t="n">
        <v>6</v>
      </c>
      <c r="AM125" t="n">
        <v>6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HYPERLINK("http://catalog.hathitrust.org/Record/006297202","HathiTrust Record")</f>
        <v/>
      </c>
      <c r="AS125">
        <f>HYPERLINK("https://creighton-primo.hosted.exlibrisgroup.com/primo-explore/search?tab=default_tab&amp;search_scope=EVERYTHING&amp;vid=01CRU&amp;lang=en_US&amp;offset=0&amp;query=any,contains,991002900969702656","Catalog Record")</f>
        <v/>
      </c>
      <c r="AT125">
        <f>HYPERLINK("http://www.worldcat.org/oclc/517220","WorldCat Record")</f>
        <v/>
      </c>
      <c r="AU125" t="inlineStr">
        <is>
          <t>1504008:eng</t>
        </is>
      </c>
      <c r="AV125" t="inlineStr">
        <is>
          <t>517220</t>
        </is>
      </c>
      <c r="AW125" t="inlineStr">
        <is>
          <t>991002900969702656</t>
        </is>
      </c>
      <c r="AX125" t="inlineStr">
        <is>
          <t>991002900969702656</t>
        </is>
      </c>
      <c r="AY125" t="inlineStr">
        <is>
          <t>2255288500002656</t>
        </is>
      </c>
      <c r="AZ125" t="inlineStr">
        <is>
          <t>BOOK</t>
        </is>
      </c>
      <c r="BB125" t="inlineStr">
        <is>
          <t>9780912158174</t>
        </is>
      </c>
      <c r="BC125" t="inlineStr">
        <is>
          <t>32285000596154</t>
        </is>
      </c>
      <c r="BD125" t="inlineStr">
        <is>
          <t>893262530</t>
        </is>
      </c>
    </row>
    <row r="126">
      <c r="A126" t="inlineStr">
        <is>
          <t>No</t>
        </is>
      </c>
      <c r="B126" t="inlineStr">
        <is>
          <t>PT2603.R397 Z62 1970</t>
        </is>
      </c>
      <c r="C126" t="inlineStr">
        <is>
          <t>0                      PT 2603000R  397                Z  62          1970</t>
        </is>
      </c>
      <c r="D126" t="inlineStr">
        <is>
          <t>Zur Interpretation des modernen Dramas. Brecht, Dürrenmatt, Frisch. Hrsg. von Rolf Geissler. Unter Mitarb. v. Therese Poser u. Wilhelm Ziskoven.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Geissler, Rolf, 1927-</t>
        </is>
      </c>
      <c r="L126" t="inlineStr">
        <is>
          <t>Frankfurt a. M., Berlin, München, Diesterweg (1970).</t>
        </is>
      </c>
      <c r="M126" t="inlineStr">
        <is>
          <t>1970</t>
        </is>
      </c>
      <c r="N126" t="inlineStr">
        <is>
          <t>(6., durchges. Aufl.)</t>
        </is>
      </c>
      <c r="O126" t="inlineStr">
        <is>
          <t>ger</t>
        </is>
      </c>
      <c r="P126" t="inlineStr">
        <is>
          <t xml:space="preserve">gw </t>
        </is>
      </c>
      <c r="R126" t="inlineStr">
        <is>
          <t xml:space="preserve">PT </t>
        </is>
      </c>
      <c r="S126" t="n">
        <v>4</v>
      </c>
      <c r="T126" t="n">
        <v>4</v>
      </c>
      <c r="U126" t="inlineStr">
        <is>
          <t>1999-10-24</t>
        </is>
      </c>
      <c r="V126" t="inlineStr">
        <is>
          <t>1999-10-24</t>
        </is>
      </c>
      <c r="W126" t="inlineStr">
        <is>
          <t>1997-07-17</t>
        </is>
      </c>
      <c r="X126" t="inlineStr">
        <is>
          <t>1997-07-17</t>
        </is>
      </c>
      <c r="Y126" t="n">
        <v>85</v>
      </c>
      <c r="Z126" t="n">
        <v>47</v>
      </c>
      <c r="AA126" t="n">
        <v>340</v>
      </c>
      <c r="AB126" t="n">
        <v>2</v>
      </c>
      <c r="AC126" t="n">
        <v>3</v>
      </c>
      <c r="AD126" t="n">
        <v>1</v>
      </c>
      <c r="AE126" t="n">
        <v>15</v>
      </c>
      <c r="AF126" t="n">
        <v>0</v>
      </c>
      <c r="AG126" t="n">
        <v>4</v>
      </c>
      <c r="AH126" t="n">
        <v>0</v>
      </c>
      <c r="AI126" t="n">
        <v>5</v>
      </c>
      <c r="AJ126" t="n">
        <v>0</v>
      </c>
      <c r="AK126" t="n">
        <v>8</v>
      </c>
      <c r="AL126" t="n">
        <v>1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HYPERLINK("https://creighton-primo.hosted.exlibrisgroup.com/primo-explore/search?tab=default_tab&amp;search_scope=EVERYTHING&amp;vid=01CRU&amp;lang=en_US&amp;offset=0&amp;query=any,contains,991002302179702656","Catalog Record")</f>
        <v/>
      </c>
      <c r="AT126">
        <f>HYPERLINK("http://www.worldcat.org/oclc/317744","WorldCat Record")</f>
        <v/>
      </c>
      <c r="AU126" t="inlineStr">
        <is>
          <t>324525100:ger</t>
        </is>
      </c>
      <c r="AV126" t="inlineStr">
        <is>
          <t>317744</t>
        </is>
      </c>
      <c r="AW126" t="inlineStr">
        <is>
          <t>991002302179702656</t>
        </is>
      </c>
      <c r="AX126" t="inlineStr">
        <is>
          <t>991002302179702656</t>
        </is>
      </c>
      <c r="AY126" t="inlineStr">
        <is>
          <t>2267418790002656</t>
        </is>
      </c>
      <c r="AZ126" t="inlineStr">
        <is>
          <t>BOOK</t>
        </is>
      </c>
      <c r="BC126" t="inlineStr">
        <is>
          <t>32285002879277</t>
        </is>
      </c>
      <c r="BD126" t="inlineStr">
        <is>
          <t>893341277</t>
        </is>
      </c>
    </row>
    <row r="127">
      <c r="A127" t="inlineStr">
        <is>
          <t>No</t>
        </is>
      </c>
      <c r="B127" t="inlineStr">
        <is>
          <t>PT2603.R397 Z634</t>
        </is>
      </c>
      <c r="C127" t="inlineStr">
        <is>
          <t>0                      PT 2603000R  397                Z  634</t>
        </is>
      </c>
      <c r="D127" t="inlineStr">
        <is>
          <t>Brecht the dramatist / Ronald Gray.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Gray, Ronald D.</t>
        </is>
      </c>
      <c r="L127" t="inlineStr">
        <is>
          <t>Cambridge [Eng.] ; New York : Cambridge University Press, 1976.</t>
        </is>
      </c>
      <c r="M127" t="inlineStr">
        <is>
          <t>1976</t>
        </is>
      </c>
      <c r="O127" t="inlineStr">
        <is>
          <t>eng</t>
        </is>
      </c>
      <c r="P127" t="inlineStr">
        <is>
          <t>enk</t>
        </is>
      </c>
      <c r="Q127" t="inlineStr">
        <is>
          <t>Major European authors</t>
        </is>
      </c>
      <c r="R127" t="inlineStr">
        <is>
          <t xml:space="preserve">PT </t>
        </is>
      </c>
      <c r="S127" t="n">
        <v>4</v>
      </c>
      <c r="T127" t="n">
        <v>4</v>
      </c>
      <c r="U127" t="inlineStr">
        <is>
          <t>2006-03-20</t>
        </is>
      </c>
      <c r="V127" t="inlineStr">
        <is>
          <t>2006-03-20</t>
        </is>
      </c>
      <c r="W127" t="inlineStr">
        <is>
          <t>1997-07-17</t>
        </is>
      </c>
      <c r="X127" t="inlineStr">
        <is>
          <t>1997-07-17</t>
        </is>
      </c>
      <c r="Y127" t="n">
        <v>1091</v>
      </c>
      <c r="Z127" t="n">
        <v>859</v>
      </c>
      <c r="AA127" t="n">
        <v>875</v>
      </c>
      <c r="AB127" t="n">
        <v>7</v>
      </c>
      <c r="AC127" t="n">
        <v>7</v>
      </c>
      <c r="AD127" t="n">
        <v>40</v>
      </c>
      <c r="AE127" t="n">
        <v>40</v>
      </c>
      <c r="AF127" t="n">
        <v>17</v>
      </c>
      <c r="AG127" t="n">
        <v>17</v>
      </c>
      <c r="AH127" t="n">
        <v>9</v>
      </c>
      <c r="AI127" t="n">
        <v>9</v>
      </c>
      <c r="AJ127" t="n">
        <v>20</v>
      </c>
      <c r="AK127" t="n">
        <v>20</v>
      </c>
      <c r="AL127" t="n">
        <v>6</v>
      </c>
      <c r="AM127" t="n">
        <v>6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HYPERLINK("https://creighton-primo.hosted.exlibrisgroup.com/primo-explore/search?tab=default_tab&amp;search_scope=EVERYTHING&amp;vid=01CRU&amp;lang=en_US&amp;offset=0&amp;query=any,contains,991003836499702656","Catalog Record")</f>
        <v/>
      </c>
      <c r="AT127">
        <f>HYPERLINK("http://www.worldcat.org/oclc/1602101","WorldCat Record")</f>
        <v/>
      </c>
      <c r="AU127" t="inlineStr">
        <is>
          <t>5090563838:eng</t>
        </is>
      </c>
      <c r="AV127" t="inlineStr">
        <is>
          <t>1602101</t>
        </is>
      </c>
      <c r="AW127" t="inlineStr">
        <is>
          <t>991003836499702656</t>
        </is>
      </c>
      <c r="AX127" t="inlineStr">
        <is>
          <t>991003836499702656</t>
        </is>
      </c>
      <c r="AY127" t="inlineStr">
        <is>
          <t>2266825750002656</t>
        </is>
      </c>
      <c r="AZ127" t="inlineStr">
        <is>
          <t>BOOK</t>
        </is>
      </c>
      <c r="BB127" t="inlineStr">
        <is>
          <t>9780521209373</t>
        </is>
      </c>
      <c r="BC127" t="inlineStr">
        <is>
          <t>32285002879285</t>
        </is>
      </c>
      <c r="BD127" t="inlineStr">
        <is>
          <t>893506045</t>
        </is>
      </c>
    </row>
    <row r="128">
      <c r="A128" t="inlineStr">
        <is>
          <t>No</t>
        </is>
      </c>
      <c r="B128" t="inlineStr">
        <is>
          <t>PT2603.R397 Z666</t>
        </is>
      </c>
      <c r="C128" t="inlineStr">
        <is>
          <t>0                      PT 2603000R  397                Z  666</t>
        </is>
      </c>
      <c r="D128" t="inlineStr">
        <is>
          <t>Bert Brecht. Translated by Max Knight and Joseph Fabry.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Haas, Willy, 1891-1973.</t>
        </is>
      </c>
      <c r="L128" t="inlineStr">
        <is>
          <t>New York, Ungar [1970]</t>
        </is>
      </c>
      <c r="M128" t="inlineStr">
        <is>
          <t>1970</t>
        </is>
      </c>
      <c r="O128" t="inlineStr">
        <is>
          <t>eng</t>
        </is>
      </c>
      <c r="P128" t="inlineStr">
        <is>
          <t>nyu</t>
        </is>
      </c>
      <c r="Q128" t="inlineStr">
        <is>
          <t>Modern literature monographs</t>
        </is>
      </c>
      <c r="R128" t="inlineStr">
        <is>
          <t xml:space="preserve">PT </t>
        </is>
      </c>
      <c r="S128" t="n">
        <v>1</v>
      </c>
      <c r="T128" t="n">
        <v>1</v>
      </c>
      <c r="U128" t="inlineStr">
        <is>
          <t>2006-03-20</t>
        </is>
      </c>
      <c r="V128" t="inlineStr">
        <is>
          <t>2006-03-20</t>
        </is>
      </c>
      <c r="W128" t="inlineStr">
        <is>
          <t>1997-07-17</t>
        </is>
      </c>
      <c r="X128" t="inlineStr">
        <is>
          <t>1997-07-17</t>
        </is>
      </c>
      <c r="Y128" t="n">
        <v>1004</v>
      </c>
      <c r="Z128" t="n">
        <v>918</v>
      </c>
      <c r="AA128" t="n">
        <v>950</v>
      </c>
      <c r="AB128" t="n">
        <v>6</v>
      </c>
      <c r="AC128" t="n">
        <v>6</v>
      </c>
      <c r="AD128" t="n">
        <v>32</v>
      </c>
      <c r="AE128" t="n">
        <v>33</v>
      </c>
      <c r="AF128" t="n">
        <v>11</v>
      </c>
      <c r="AG128" t="n">
        <v>12</v>
      </c>
      <c r="AH128" t="n">
        <v>10</v>
      </c>
      <c r="AI128" t="n">
        <v>10</v>
      </c>
      <c r="AJ128" t="n">
        <v>17</v>
      </c>
      <c r="AK128" t="n">
        <v>17</v>
      </c>
      <c r="AL128" t="n">
        <v>5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HYPERLINK("http://catalog.hathitrust.org/Record/001191772","HathiTrust Record")</f>
        <v/>
      </c>
      <c r="AS128">
        <f>HYPERLINK("https://creighton-primo.hosted.exlibrisgroup.com/primo-explore/search?tab=default_tab&amp;search_scope=EVERYTHING&amp;vid=01CRU&amp;lang=en_US&amp;offset=0&amp;query=any,contains,991000208329702656","Catalog Record")</f>
        <v/>
      </c>
      <c r="AT128">
        <f>HYPERLINK("http://www.worldcat.org/oclc/65892","WorldCat Record")</f>
        <v/>
      </c>
      <c r="AU128" t="inlineStr">
        <is>
          <t>457836:eng</t>
        </is>
      </c>
      <c r="AV128" t="inlineStr">
        <is>
          <t>65892</t>
        </is>
      </c>
      <c r="AW128" t="inlineStr">
        <is>
          <t>991000208329702656</t>
        </is>
      </c>
      <c r="AX128" t="inlineStr">
        <is>
          <t>991000208329702656</t>
        </is>
      </c>
      <c r="AY128" t="inlineStr">
        <is>
          <t>2259228410002656</t>
        </is>
      </c>
      <c r="AZ128" t="inlineStr">
        <is>
          <t>BOOK</t>
        </is>
      </c>
      <c r="BB128" t="inlineStr">
        <is>
          <t>9780804423236</t>
        </is>
      </c>
      <c r="BC128" t="inlineStr">
        <is>
          <t>32285002879301</t>
        </is>
      </c>
      <c r="BD128" t="inlineStr">
        <is>
          <t>893595398</t>
        </is>
      </c>
    </row>
    <row r="129">
      <c r="A129" t="inlineStr">
        <is>
          <t>No</t>
        </is>
      </c>
      <c r="B129" t="inlineStr">
        <is>
          <t>PT2603.R397 Z677</t>
        </is>
      </c>
      <c r="C129" t="inlineStr">
        <is>
          <t>0                      PT 2603000R  397                Z  677</t>
        </is>
      </c>
      <c r="D129" t="inlineStr">
        <is>
          <t>Bertolt Brecht.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Hill, Claude.</t>
        </is>
      </c>
      <c r="L129" t="inlineStr">
        <is>
          <t>Boston : Twayne Publishers, [1975]</t>
        </is>
      </c>
      <c r="M129" t="inlineStr">
        <is>
          <t>1975</t>
        </is>
      </c>
      <c r="O129" t="inlineStr">
        <is>
          <t>eng</t>
        </is>
      </c>
      <c r="P129" t="inlineStr">
        <is>
          <t>mau</t>
        </is>
      </c>
      <c r="Q129" t="inlineStr">
        <is>
          <t>Twayne's world authors series, TWAS 331. Germany</t>
        </is>
      </c>
      <c r="R129" t="inlineStr">
        <is>
          <t xml:space="preserve">PT </t>
        </is>
      </c>
      <c r="S129" t="n">
        <v>4</v>
      </c>
      <c r="T129" t="n">
        <v>4</v>
      </c>
      <c r="U129" t="inlineStr">
        <is>
          <t>2006-06-23</t>
        </is>
      </c>
      <c r="V129" t="inlineStr">
        <is>
          <t>2006-06-23</t>
        </is>
      </c>
      <c r="W129" t="inlineStr">
        <is>
          <t>1991-09-18</t>
        </is>
      </c>
      <c r="X129" t="inlineStr">
        <is>
          <t>1991-09-18</t>
        </is>
      </c>
      <c r="Y129" t="n">
        <v>1249</v>
      </c>
      <c r="Z129" t="n">
        <v>1126</v>
      </c>
      <c r="AA129" t="n">
        <v>1211</v>
      </c>
      <c r="AB129" t="n">
        <v>6</v>
      </c>
      <c r="AC129" t="n">
        <v>6</v>
      </c>
      <c r="AD129" t="n">
        <v>43</v>
      </c>
      <c r="AE129" t="n">
        <v>44</v>
      </c>
      <c r="AF129" t="n">
        <v>20</v>
      </c>
      <c r="AG129" t="n">
        <v>20</v>
      </c>
      <c r="AH129" t="n">
        <v>11</v>
      </c>
      <c r="AI129" t="n">
        <v>11</v>
      </c>
      <c r="AJ129" t="n">
        <v>20</v>
      </c>
      <c r="AK129" t="n">
        <v>21</v>
      </c>
      <c r="AL129" t="n">
        <v>5</v>
      </c>
      <c r="AM129" t="n">
        <v>5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HYPERLINK("http://catalog.hathitrust.org/Record/001195749","HathiTrust Record")</f>
        <v/>
      </c>
      <c r="AS129">
        <f>HYPERLINK("https://creighton-primo.hosted.exlibrisgroup.com/primo-explore/search?tab=default_tab&amp;search_scope=EVERYTHING&amp;vid=01CRU&amp;lang=en_US&amp;offset=0&amp;query=any,contains,991003467909702656","Catalog Record")</f>
        <v/>
      </c>
      <c r="AT129">
        <f>HYPERLINK("http://www.worldcat.org/oclc/1009392","WorldCat Record")</f>
        <v/>
      </c>
      <c r="AU129" t="inlineStr">
        <is>
          <t>10567300182:eng</t>
        </is>
      </c>
      <c r="AV129" t="inlineStr">
        <is>
          <t>1009392</t>
        </is>
      </c>
      <c r="AW129" t="inlineStr">
        <is>
          <t>991003467909702656</t>
        </is>
      </c>
      <c r="AX129" t="inlineStr">
        <is>
          <t>991003467909702656</t>
        </is>
      </c>
      <c r="AY129" t="inlineStr">
        <is>
          <t>2263716840002656</t>
        </is>
      </c>
      <c r="AZ129" t="inlineStr">
        <is>
          <t>BOOK</t>
        </is>
      </c>
      <c r="BB129" t="inlineStr">
        <is>
          <t>9780805721799</t>
        </is>
      </c>
      <c r="BC129" t="inlineStr">
        <is>
          <t>32285000756857</t>
        </is>
      </c>
      <c r="BD129" t="inlineStr">
        <is>
          <t>893793628</t>
        </is>
      </c>
    </row>
    <row r="130">
      <c r="A130" t="inlineStr">
        <is>
          <t>No</t>
        </is>
      </c>
      <c r="B130" t="inlineStr">
        <is>
          <t>PT2603.R397 Z7117 1980</t>
        </is>
      </c>
      <c r="C130" t="inlineStr">
        <is>
          <t>0                      PT 2603000R  397                Z  7117        1980</t>
        </is>
      </c>
      <c r="D130" t="inlineStr">
        <is>
          <t>Bertolt Brecht, political theory and literary practice / edited by Betty Nance Weber and Hubert Heinen.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International Brecht Society.</t>
        </is>
      </c>
      <c r="L130" t="inlineStr">
        <is>
          <t>Athens : University of Georgia Press, [1980]</t>
        </is>
      </c>
      <c r="M130" t="inlineStr">
        <is>
          <t>1980</t>
        </is>
      </c>
      <c r="O130" t="inlineStr">
        <is>
          <t>eng</t>
        </is>
      </c>
      <c r="P130" t="inlineStr">
        <is>
          <t>gau</t>
        </is>
      </c>
      <c r="R130" t="inlineStr">
        <is>
          <t xml:space="preserve">PT </t>
        </is>
      </c>
      <c r="S130" t="n">
        <v>6</v>
      </c>
      <c r="T130" t="n">
        <v>6</v>
      </c>
      <c r="U130" t="inlineStr">
        <is>
          <t>2006-04-01</t>
        </is>
      </c>
      <c r="V130" t="inlineStr">
        <is>
          <t>2006-04-01</t>
        </is>
      </c>
      <c r="W130" t="inlineStr">
        <is>
          <t>1991-01-31</t>
        </is>
      </c>
      <c r="X130" t="inlineStr">
        <is>
          <t>1991-01-31</t>
        </is>
      </c>
      <c r="Y130" t="n">
        <v>487</v>
      </c>
      <c r="Z130" t="n">
        <v>414</v>
      </c>
      <c r="AA130" t="n">
        <v>421</v>
      </c>
      <c r="AB130" t="n">
        <v>4</v>
      </c>
      <c r="AC130" t="n">
        <v>4</v>
      </c>
      <c r="AD130" t="n">
        <v>20</v>
      </c>
      <c r="AE130" t="n">
        <v>20</v>
      </c>
      <c r="AF130" t="n">
        <v>6</v>
      </c>
      <c r="AG130" t="n">
        <v>6</v>
      </c>
      <c r="AH130" t="n">
        <v>6</v>
      </c>
      <c r="AI130" t="n">
        <v>6</v>
      </c>
      <c r="AJ130" t="n">
        <v>8</v>
      </c>
      <c r="AK130" t="n">
        <v>8</v>
      </c>
      <c r="AL130" t="n">
        <v>3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HYPERLINK("https://creighton-primo.hosted.exlibrisgroup.com/primo-explore/search?tab=default_tab&amp;search_scope=EVERYTHING&amp;vid=01CRU&amp;lang=en_US&amp;offset=0&amp;query=any,contains,991004835639702656","Catalog Record")</f>
        <v/>
      </c>
      <c r="AT130">
        <f>HYPERLINK("http://www.worldcat.org/oclc/5447657","WorldCat Record")</f>
        <v/>
      </c>
      <c r="AU130" t="inlineStr">
        <is>
          <t>793887073:eng</t>
        </is>
      </c>
      <c r="AV130" t="inlineStr">
        <is>
          <t>5447657</t>
        </is>
      </c>
      <c r="AW130" t="inlineStr">
        <is>
          <t>991004835639702656</t>
        </is>
      </c>
      <c r="AX130" t="inlineStr">
        <is>
          <t>991004835639702656</t>
        </is>
      </c>
      <c r="AY130" t="inlineStr">
        <is>
          <t>2259326500002656</t>
        </is>
      </c>
      <c r="AZ130" t="inlineStr">
        <is>
          <t>BOOK</t>
        </is>
      </c>
      <c r="BB130" t="inlineStr">
        <is>
          <t>9780820305066</t>
        </is>
      </c>
      <c r="BC130" t="inlineStr">
        <is>
          <t>32285000486216</t>
        </is>
      </c>
      <c r="BD130" t="inlineStr">
        <is>
          <t>893338182</t>
        </is>
      </c>
    </row>
    <row r="131">
      <c r="A131" t="inlineStr">
        <is>
          <t>No</t>
        </is>
      </c>
      <c r="B131" t="inlineStr">
        <is>
          <t>PT2603.R397 Z7858 1981</t>
        </is>
      </c>
      <c r="C131" t="inlineStr">
        <is>
          <t>0                      PT 2603000R  397                Z  7858        1981</t>
        </is>
      </c>
      <c r="D131" t="inlineStr">
        <is>
          <t>Brecht / Jan Needle and Peter Thomson.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Needle, Jan.</t>
        </is>
      </c>
      <c r="L131" t="inlineStr">
        <is>
          <t>Chicago : University of Chicago Press, 1981.</t>
        </is>
      </c>
      <c r="M131" t="inlineStr">
        <is>
          <t>1981</t>
        </is>
      </c>
      <c r="O131" t="inlineStr">
        <is>
          <t>eng</t>
        </is>
      </c>
      <c r="P131" t="inlineStr">
        <is>
          <t>ilu</t>
        </is>
      </c>
      <c r="R131" t="inlineStr">
        <is>
          <t xml:space="preserve">PT </t>
        </is>
      </c>
      <c r="S131" t="n">
        <v>1</v>
      </c>
      <c r="T131" t="n">
        <v>1</v>
      </c>
      <c r="U131" t="inlineStr">
        <is>
          <t>2006-06-23</t>
        </is>
      </c>
      <c r="V131" t="inlineStr">
        <is>
          <t>2006-06-23</t>
        </is>
      </c>
      <c r="W131" t="inlineStr">
        <is>
          <t>1991-01-31</t>
        </is>
      </c>
      <c r="X131" t="inlineStr">
        <is>
          <t>1991-01-31</t>
        </is>
      </c>
      <c r="Y131" t="n">
        <v>442</v>
      </c>
      <c r="Z131" t="n">
        <v>393</v>
      </c>
      <c r="AA131" t="n">
        <v>435</v>
      </c>
      <c r="AB131" t="n">
        <v>2</v>
      </c>
      <c r="AC131" t="n">
        <v>4</v>
      </c>
      <c r="AD131" t="n">
        <v>16</v>
      </c>
      <c r="AE131" t="n">
        <v>18</v>
      </c>
      <c r="AF131" t="n">
        <v>6</v>
      </c>
      <c r="AG131" t="n">
        <v>6</v>
      </c>
      <c r="AH131" t="n">
        <v>7</v>
      </c>
      <c r="AI131" t="n">
        <v>7</v>
      </c>
      <c r="AJ131" t="n">
        <v>10</v>
      </c>
      <c r="AK131" t="n">
        <v>10</v>
      </c>
      <c r="AL131" t="n">
        <v>0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HYPERLINK("https://creighton-primo.hosted.exlibrisgroup.com/primo-explore/search?tab=default_tab&amp;search_scope=EVERYTHING&amp;vid=01CRU&amp;lang=en_US&amp;offset=0&amp;query=any,contains,991005084199702656","Catalog Record")</f>
        <v/>
      </c>
      <c r="AT131">
        <f>HYPERLINK("http://www.worldcat.org/oclc/7178653","WorldCat Record")</f>
        <v/>
      </c>
      <c r="AU131" t="inlineStr">
        <is>
          <t>418940:eng</t>
        </is>
      </c>
      <c r="AV131" t="inlineStr">
        <is>
          <t>7178653</t>
        </is>
      </c>
      <c r="AW131" t="inlineStr">
        <is>
          <t>991005084199702656</t>
        </is>
      </c>
      <c r="AX131" t="inlineStr">
        <is>
          <t>991005084199702656</t>
        </is>
      </c>
      <c r="AY131" t="inlineStr">
        <is>
          <t>2267531260002656</t>
        </is>
      </c>
      <c r="AZ131" t="inlineStr">
        <is>
          <t>BOOK</t>
        </is>
      </c>
      <c r="BB131" t="inlineStr">
        <is>
          <t>9780226570228</t>
        </is>
      </c>
      <c r="BC131" t="inlineStr">
        <is>
          <t>32285000486265</t>
        </is>
      </c>
      <c r="BD131" t="inlineStr">
        <is>
          <t>893776802</t>
        </is>
      </c>
    </row>
    <row r="132">
      <c r="A132" t="inlineStr">
        <is>
          <t>No</t>
        </is>
      </c>
      <c r="B132" t="inlineStr">
        <is>
          <t>PT2603.R397 Z83</t>
        </is>
      </c>
      <c r="C132" t="inlineStr">
        <is>
          <t>0                      PT 2603000R  397                Z  83</t>
        </is>
      </c>
      <c r="D132" t="inlineStr">
        <is>
          <t>Brecht, a biography / Klaus Völker ; translated by John Nowell. --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Völker, Klaus, 1938-</t>
        </is>
      </c>
      <c r="L132" t="inlineStr">
        <is>
          <t>New York : Seabury Press, c1978.</t>
        </is>
      </c>
      <c r="M132" t="inlineStr">
        <is>
          <t>1978</t>
        </is>
      </c>
      <c r="O132" t="inlineStr">
        <is>
          <t>eng</t>
        </is>
      </c>
      <c r="P132" t="inlineStr">
        <is>
          <t>nyu</t>
        </is>
      </c>
      <c r="Q132" t="inlineStr">
        <is>
          <t>A Continuum book</t>
        </is>
      </c>
      <c r="R132" t="inlineStr">
        <is>
          <t xml:space="preserve">PT </t>
        </is>
      </c>
      <c r="S132" t="n">
        <v>3</v>
      </c>
      <c r="T132" t="n">
        <v>3</v>
      </c>
      <c r="U132" t="inlineStr">
        <is>
          <t>1996-09-15</t>
        </is>
      </c>
      <c r="V132" t="inlineStr">
        <is>
          <t>1996-09-15</t>
        </is>
      </c>
      <c r="W132" t="inlineStr">
        <is>
          <t>1991-01-31</t>
        </is>
      </c>
      <c r="X132" t="inlineStr">
        <is>
          <t>1991-01-31</t>
        </is>
      </c>
      <c r="Y132" t="n">
        <v>819</v>
      </c>
      <c r="Z132" t="n">
        <v>736</v>
      </c>
      <c r="AA132" t="n">
        <v>752</v>
      </c>
      <c r="AB132" t="n">
        <v>7</v>
      </c>
      <c r="AC132" t="n">
        <v>7</v>
      </c>
      <c r="AD132" t="n">
        <v>35</v>
      </c>
      <c r="AE132" t="n">
        <v>36</v>
      </c>
      <c r="AF132" t="n">
        <v>15</v>
      </c>
      <c r="AG132" t="n">
        <v>16</v>
      </c>
      <c r="AH132" t="n">
        <v>11</v>
      </c>
      <c r="AI132" t="n">
        <v>11</v>
      </c>
      <c r="AJ132" t="n">
        <v>14</v>
      </c>
      <c r="AK132" t="n">
        <v>15</v>
      </c>
      <c r="AL132" t="n">
        <v>5</v>
      </c>
      <c r="AM132" t="n">
        <v>5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HYPERLINK("http://catalog.hathitrust.org/Record/000216113","HathiTrust Record")</f>
        <v/>
      </c>
      <c r="AS132">
        <f>HYPERLINK("https://creighton-primo.hosted.exlibrisgroup.com/primo-explore/search?tab=default_tab&amp;search_scope=EVERYTHING&amp;vid=01CRU&amp;lang=en_US&amp;offset=0&amp;query=any,contains,991004606649702656","Catalog Record")</f>
        <v/>
      </c>
      <c r="AT132">
        <f>HYPERLINK("http://www.worldcat.org/oclc/4194920","WorldCat Record")</f>
        <v/>
      </c>
      <c r="AU132" t="inlineStr">
        <is>
          <t>3132345493:eng</t>
        </is>
      </c>
      <c r="AV132" t="inlineStr">
        <is>
          <t>4194920</t>
        </is>
      </c>
      <c r="AW132" t="inlineStr">
        <is>
          <t>991004606649702656</t>
        </is>
      </c>
      <c r="AX132" t="inlineStr">
        <is>
          <t>991004606649702656</t>
        </is>
      </c>
      <c r="AY132" t="inlineStr">
        <is>
          <t>2262038140002656</t>
        </is>
      </c>
      <c r="AZ132" t="inlineStr">
        <is>
          <t>BOOK</t>
        </is>
      </c>
      <c r="BB132" t="inlineStr">
        <is>
          <t>9780816493449</t>
        </is>
      </c>
      <c r="BC132" t="inlineStr">
        <is>
          <t>32285000486281</t>
        </is>
      </c>
      <c r="BD132" t="inlineStr">
        <is>
          <t>893350196</t>
        </is>
      </c>
    </row>
    <row r="133">
      <c r="A133" t="inlineStr">
        <is>
          <t>No</t>
        </is>
      </c>
      <c r="B133" t="inlineStr">
        <is>
          <t>PT2603.R397 Z859 1989</t>
        </is>
      </c>
      <c r="C133" t="inlineStr">
        <is>
          <t>0                      PT 2603000R  397                Z  859         1989</t>
        </is>
      </c>
      <c r="D133" t="inlineStr">
        <is>
          <t>Brecht and the West German theatre : the practice and politics of interpretation / by John Rouse.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Rouse, John.</t>
        </is>
      </c>
      <c r="L133" t="inlineStr">
        <is>
          <t>Ann Arbor, Mich. : UMI Research Press, c1989.</t>
        </is>
      </c>
      <c r="M133" t="inlineStr">
        <is>
          <t>1989</t>
        </is>
      </c>
      <c r="O133" t="inlineStr">
        <is>
          <t>eng</t>
        </is>
      </c>
      <c r="P133" t="inlineStr">
        <is>
          <t>miu</t>
        </is>
      </c>
      <c r="Q133" t="inlineStr">
        <is>
          <t>Theatre and dramatic studies ; no. 62</t>
        </is>
      </c>
      <c r="R133" t="inlineStr">
        <is>
          <t xml:space="preserve">PT </t>
        </is>
      </c>
      <c r="S133" t="n">
        <v>5</v>
      </c>
      <c r="T133" t="n">
        <v>5</v>
      </c>
      <c r="U133" t="inlineStr">
        <is>
          <t>2006-04-01</t>
        </is>
      </c>
      <c r="V133" t="inlineStr">
        <is>
          <t>2006-04-01</t>
        </is>
      </c>
      <c r="W133" t="inlineStr">
        <is>
          <t>1990-01-02</t>
        </is>
      </c>
      <c r="X133" t="inlineStr">
        <is>
          <t>1990-01-02</t>
        </is>
      </c>
      <c r="Y133" t="n">
        <v>482</v>
      </c>
      <c r="Z133" t="n">
        <v>408</v>
      </c>
      <c r="AA133" t="n">
        <v>419</v>
      </c>
      <c r="AB133" t="n">
        <v>4</v>
      </c>
      <c r="AC133" t="n">
        <v>4</v>
      </c>
      <c r="AD133" t="n">
        <v>21</v>
      </c>
      <c r="AE133" t="n">
        <v>21</v>
      </c>
      <c r="AF133" t="n">
        <v>7</v>
      </c>
      <c r="AG133" t="n">
        <v>7</v>
      </c>
      <c r="AH133" t="n">
        <v>8</v>
      </c>
      <c r="AI133" t="n">
        <v>8</v>
      </c>
      <c r="AJ133" t="n">
        <v>10</v>
      </c>
      <c r="AK133" t="n">
        <v>10</v>
      </c>
      <c r="AL133" t="n">
        <v>3</v>
      </c>
      <c r="AM133" t="n">
        <v>3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HYPERLINK("http://catalog.hathitrust.org/Record/002224076","HathiTrust Record")</f>
        <v/>
      </c>
      <c r="AS133">
        <f>HYPERLINK("https://creighton-primo.hosted.exlibrisgroup.com/primo-explore/search?tab=default_tab&amp;search_scope=EVERYTHING&amp;vid=01CRU&amp;lang=en_US&amp;offset=0&amp;query=any,contains,991001547979702656","Catalog Record")</f>
        <v/>
      </c>
      <c r="AT133">
        <f>HYPERLINK("http://www.worldcat.org/oclc/20170804","WorldCat Record")</f>
        <v/>
      </c>
      <c r="AU133" t="inlineStr">
        <is>
          <t>836722553:eng</t>
        </is>
      </c>
      <c r="AV133" t="inlineStr">
        <is>
          <t>20170804</t>
        </is>
      </c>
      <c r="AW133" t="inlineStr">
        <is>
          <t>991001547979702656</t>
        </is>
      </c>
      <c r="AX133" t="inlineStr">
        <is>
          <t>991001547979702656</t>
        </is>
      </c>
      <c r="AY133" t="inlineStr">
        <is>
          <t>2257606030002656</t>
        </is>
      </c>
      <c r="AZ133" t="inlineStr">
        <is>
          <t>BOOK</t>
        </is>
      </c>
      <c r="BB133" t="inlineStr">
        <is>
          <t>9780835720069</t>
        </is>
      </c>
      <c r="BC133" t="inlineStr">
        <is>
          <t>32285000019942</t>
        </is>
      </c>
      <c r="BD133" t="inlineStr">
        <is>
          <t>893696817</t>
        </is>
      </c>
    </row>
    <row r="134">
      <c r="A134" t="inlineStr">
        <is>
          <t>No</t>
        </is>
      </c>
      <c r="B134" t="inlineStr">
        <is>
          <t>PT2603.R397 Z8864 1967</t>
        </is>
      </c>
      <c r="C134" t="inlineStr">
        <is>
          <t>0                      PT 2603000R  397                Z  8864        1967</t>
        </is>
      </c>
      <c r="D134" t="inlineStr">
        <is>
          <t>Brecht's tradition / by Max Spalter.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Spalter, Max.</t>
        </is>
      </c>
      <c r="L134" t="inlineStr">
        <is>
          <t>Baltimore : Johns Hopkins Press, [1967]</t>
        </is>
      </c>
      <c r="M134" t="inlineStr">
        <is>
          <t>1967</t>
        </is>
      </c>
      <c r="O134" t="inlineStr">
        <is>
          <t>eng</t>
        </is>
      </c>
      <c r="P134" t="inlineStr">
        <is>
          <t>mdu</t>
        </is>
      </c>
      <c r="R134" t="inlineStr">
        <is>
          <t xml:space="preserve">PT </t>
        </is>
      </c>
      <c r="S134" t="n">
        <v>1</v>
      </c>
      <c r="T134" t="n">
        <v>1</v>
      </c>
      <c r="U134" t="inlineStr">
        <is>
          <t>1992-11-21</t>
        </is>
      </c>
      <c r="V134" t="inlineStr">
        <is>
          <t>1992-11-21</t>
        </is>
      </c>
      <c r="W134" t="inlineStr">
        <is>
          <t>1991-01-31</t>
        </is>
      </c>
      <c r="X134" t="inlineStr">
        <is>
          <t>1991-01-31</t>
        </is>
      </c>
      <c r="Y134" t="n">
        <v>874</v>
      </c>
      <c r="Z134" t="n">
        <v>715</v>
      </c>
      <c r="AA134" t="n">
        <v>804</v>
      </c>
      <c r="AB134" t="n">
        <v>7</v>
      </c>
      <c r="AC134" t="n">
        <v>8</v>
      </c>
      <c r="AD134" t="n">
        <v>39</v>
      </c>
      <c r="AE134" t="n">
        <v>43</v>
      </c>
      <c r="AF134" t="n">
        <v>13</v>
      </c>
      <c r="AG134" t="n">
        <v>16</v>
      </c>
      <c r="AH134" t="n">
        <v>10</v>
      </c>
      <c r="AI134" t="n">
        <v>11</v>
      </c>
      <c r="AJ134" t="n">
        <v>21</v>
      </c>
      <c r="AK134" t="n">
        <v>21</v>
      </c>
      <c r="AL134" t="n">
        <v>6</v>
      </c>
      <c r="AM134" t="n">
        <v>7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HYPERLINK("http://catalog.hathitrust.org/Record/001191793","HathiTrust Record")</f>
        <v/>
      </c>
      <c r="AS134">
        <f>HYPERLINK("https://creighton-primo.hosted.exlibrisgroup.com/primo-explore/search?tab=default_tab&amp;search_scope=EVERYTHING&amp;vid=01CRU&amp;lang=en_US&amp;offset=0&amp;query=any,contains,991002233019702656","Catalog Record")</f>
        <v/>
      </c>
      <c r="AT134">
        <f>HYPERLINK("http://www.worldcat.org/oclc/294782","WorldCat Record")</f>
        <v/>
      </c>
      <c r="AU134" t="inlineStr">
        <is>
          <t>1488994:eng</t>
        </is>
      </c>
      <c r="AV134" t="inlineStr">
        <is>
          <t>294782</t>
        </is>
      </c>
      <c r="AW134" t="inlineStr">
        <is>
          <t>991002233019702656</t>
        </is>
      </c>
      <c r="AX134" t="inlineStr">
        <is>
          <t>991002233019702656</t>
        </is>
      </c>
      <c r="AY134" t="inlineStr">
        <is>
          <t>2268482020002656</t>
        </is>
      </c>
      <c r="AZ134" t="inlineStr">
        <is>
          <t>BOOK</t>
        </is>
      </c>
      <c r="BC134" t="inlineStr">
        <is>
          <t>32285000486307</t>
        </is>
      </c>
      <c r="BD134" t="inlineStr">
        <is>
          <t>893591075</t>
        </is>
      </c>
    </row>
    <row r="135">
      <c r="A135" t="inlineStr">
        <is>
          <t>No</t>
        </is>
      </c>
      <c r="B135" t="inlineStr">
        <is>
          <t>PT2603.R397 Z889713 1975</t>
        </is>
      </c>
      <c r="C135" t="inlineStr">
        <is>
          <t>0                      PT 2603000R  397                Z  889713      1975</t>
        </is>
      </c>
      <c r="D135" t="inlineStr">
        <is>
          <t>Brecht chronicle / Klaus Völker ; Translated by Fred Wieck.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Völker, Klaus, 1938-</t>
        </is>
      </c>
      <c r="L135" t="inlineStr">
        <is>
          <t>New York : Seabury Press [1975]</t>
        </is>
      </c>
      <c r="M135" t="inlineStr">
        <is>
          <t>1975</t>
        </is>
      </c>
      <c r="O135" t="inlineStr">
        <is>
          <t>eng</t>
        </is>
      </c>
      <c r="P135" t="inlineStr">
        <is>
          <t>nyu</t>
        </is>
      </c>
      <c r="Q135" t="inlineStr">
        <is>
          <t>A Continuum book</t>
        </is>
      </c>
      <c r="R135" t="inlineStr">
        <is>
          <t xml:space="preserve">PT </t>
        </is>
      </c>
      <c r="S135" t="n">
        <v>1</v>
      </c>
      <c r="T135" t="n">
        <v>1</v>
      </c>
      <c r="U135" t="inlineStr">
        <is>
          <t>2001-04-24</t>
        </is>
      </c>
      <c r="V135" t="inlineStr">
        <is>
          <t>2001-04-24</t>
        </is>
      </c>
      <c r="W135" t="inlineStr">
        <is>
          <t>1991-01-31</t>
        </is>
      </c>
      <c r="X135" t="inlineStr">
        <is>
          <t>1991-01-31</t>
        </is>
      </c>
      <c r="Y135" t="n">
        <v>456</v>
      </c>
      <c r="Z135" t="n">
        <v>390</v>
      </c>
      <c r="AA135" t="n">
        <v>407</v>
      </c>
      <c r="AB135" t="n">
        <v>3</v>
      </c>
      <c r="AC135" t="n">
        <v>3</v>
      </c>
      <c r="AD135" t="n">
        <v>13</v>
      </c>
      <c r="AE135" t="n">
        <v>15</v>
      </c>
      <c r="AF135" t="n">
        <v>3</v>
      </c>
      <c r="AG135" t="n">
        <v>4</v>
      </c>
      <c r="AH135" t="n">
        <v>4</v>
      </c>
      <c r="AI135" t="n">
        <v>5</v>
      </c>
      <c r="AJ135" t="n">
        <v>6</v>
      </c>
      <c r="AK135" t="n">
        <v>6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HYPERLINK("http://catalog.hathitrust.org/Record/001779620","HathiTrust Record")</f>
        <v/>
      </c>
      <c r="AS135">
        <f>HYPERLINK("https://creighton-primo.hosted.exlibrisgroup.com/primo-explore/search?tab=default_tab&amp;search_scope=EVERYTHING&amp;vid=01CRU&amp;lang=en_US&amp;offset=0&amp;query=any,contains,991003443359702656","Catalog Record")</f>
        <v/>
      </c>
      <c r="AT135">
        <f>HYPERLINK("http://www.worldcat.org/oclc/979290","WorldCat Record")</f>
        <v/>
      </c>
      <c r="AU135" t="inlineStr">
        <is>
          <t>3901159227:eng</t>
        </is>
      </c>
      <c r="AV135" t="inlineStr">
        <is>
          <t>979290</t>
        </is>
      </c>
      <c r="AW135" t="inlineStr">
        <is>
          <t>991003443359702656</t>
        </is>
      </c>
      <c r="AX135" t="inlineStr">
        <is>
          <t>991003443359702656</t>
        </is>
      </c>
      <c r="AY135" t="inlineStr">
        <is>
          <t>2261800560002656</t>
        </is>
      </c>
      <c r="AZ135" t="inlineStr">
        <is>
          <t>BOOK</t>
        </is>
      </c>
      <c r="BB135" t="inlineStr">
        <is>
          <t>9780816492312</t>
        </is>
      </c>
      <c r="BC135" t="inlineStr">
        <is>
          <t>32285000486315</t>
        </is>
      </c>
      <c r="BD135" t="inlineStr">
        <is>
          <t>893416378</t>
        </is>
      </c>
    </row>
    <row r="136">
      <c r="A136" t="inlineStr">
        <is>
          <t>No</t>
        </is>
      </c>
      <c r="B136" t="inlineStr">
        <is>
          <t>PT2603.R397 Z9 1975</t>
        </is>
      </c>
      <c r="C136" t="inlineStr">
        <is>
          <t>0                      PT 2603000R  397                Z  9           1975</t>
        </is>
      </c>
      <c r="D136" t="inlineStr">
        <is>
          <t>The theatre of Bertolt Brecht : a study from eight aspects.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Willett, John, 1917-2002.</t>
        </is>
      </c>
      <c r="L136" t="inlineStr">
        <is>
          <t>New York : New Directions, [1975]</t>
        </is>
      </c>
      <c r="M136" t="inlineStr">
        <is>
          <t>1975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PT </t>
        </is>
      </c>
      <c r="S136" t="n">
        <v>8</v>
      </c>
      <c r="T136" t="n">
        <v>8</v>
      </c>
      <c r="U136" t="inlineStr">
        <is>
          <t>2007-09-21</t>
        </is>
      </c>
      <c r="V136" t="inlineStr">
        <is>
          <t>2007-09-21</t>
        </is>
      </c>
      <c r="W136" t="inlineStr">
        <is>
          <t>1991-09-18</t>
        </is>
      </c>
      <c r="X136" t="inlineStr">
        <is>
          <t>1991-09-18</t>
        </is>
      </c>
      <c r="Y136" t="n">
        <v>13</v>
      </c>
      <c r="Z136" t="n">
        <v>12</v>
      </c>
      <c r="AA136" t="n">
        <v>907</v>
      </c>
      <c r="AB136" t="n">
        <v>1</v>
      </c>
      <c r="AC136" t="n">
        <v>10</v>
      </c>
      <c r="AD136" t="n">
        <v>1</v>
      </c>
      <c r="AE136" t="n">
        <v>43</v>
      </c>
      <c r="AF136" t="n">
        <v>0</v>
      </c>
      <c r="AG136" t="n">
        <v>19</v>
      </c>
      <c r="AH136" t="n">
        <v>0</v>
      </c>
      <c r="AI136" t="n">
        <v>5</v>
      </c>
      <c r="AJ136" t="n">
        <v>1</v>
      </c>
      <c r="AK136" t="n">
        <v>18</v>
      </c>
      <c r="AL136" t="n">
        <v>0</v>
      </c>
      <c r="AM136" t="n">
        <v>9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HYPERLINK("https://creighton-primo.hosted.exlibrisgroup.com/primo-explore/search?tab=default_tab&amp;search_scope=EVERYTHING&amp;vid=01CRU&amp;lang=en_US&amp;offset=0&amp;query=any,contains,991004087779702656","Catalog Record")</f>
        <v/>
      </c>
      <c r="AT136">
        <f>HYPERLINK("http://www.worldcat.org/oclc/2335998","WorldCat Record")</f>
        <v/>
      </c>
      <c r="AU136" t="inlineStr">
        <is>
          <t>470607:eng</t>
        </is>
      </c>
      <c r="AV136" t="inlineStr">
        <is>
          <t>2335998</t>
        </is>
      </c>
      <c r="AW136" t="inlineStr">
        <is>
          <t>991004087779702656</t>
        </is>
      </c>
      <c r="AX136" t="inlineStr">
        <is>
          <t>991004087779702656</t>
        </is>
      </c>
      <c r="AY136" t="inlineStr">
        <is>
          <t>2261270900002656</t>
        </is>
      </c>
      <c r="AZ136" t="inlineStr">
        <is>
          <t>BOOK</t>
        </is>
      </c>
      <c r="BC136" t="inlineStr">
        <is>
          <t>32285000756865</t>
        </is>
      </c>
      <c r="BD136" t="inlineStr">
        <is>
          <t>893794454</t>
        </is>
      </c>
    </row>
    <row r="137">
      <c r="A137" t="inlineStr">
        <is>
          <t>No</t>
        </is>
      </c>
      <c r="B137" t="inlineStr">
        <is>
          <t>PT2603.R397 Z983</t>
        </is>
      </c>
      <c r="C137" t="inlineStr">
        <is>
          <t>0                      PT 2603000R  397                Z  983</t>
        </is>
      </c>
      <c r="D137" t="inlineStr">
        <is>
          <t>Brecht and Ionesco : commitment in context / [by] Julian H. Wulbern.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Wulbern, Julian H.</t>
        </is>
      </c>
      <c r="L137" t="inlineStr">
        <is>
          <t>Urbana : University of Illinois Press, [1971]</t>
        </is>
      </c>
      <c r="M137" t="inlineStr">
        <is>
          <t>1971</t>
        </is>
      </c>
      <c r="O137" t="inlineStr">
        <is>
          <t>eng</t>
        </is>
      </c>
      <c r="P137" t="inlineStr">
        <is>
          <t>ilu</t>
        </is>
      </c>
      <c r="R137" t="inlineStr">
        <is>
          <t xml:space="preserve">PT </t>
        </is>
      </c>
      <c r="S137" t="n">
        <v>4</v>
      </c>
      <c r="T137" t="n">
        <v>4</v>
      </c>
      <c r="U137" t="inlineStr">
        <is>
          <t>1996-09-25</t>
        </is>
      </c>
      <c r="V137" t="inlineStr">
        <is>
          <t>1996-09-25</t>
        </is>
      </c>
      <c r="W137" t="inlineStr">
        <is>
          <t>1991-09-18</t>
        </is>
      </c>
      <c r="X137" t="inlineStr">
        <is>
          <t>1991-09-18</t>
        </is>
      </c>
      <c r="Y137" t="n">
        <v>861</v>
      </c>
      <c r="Z137" t="n">
        <v>692</v>
      </c>
      <c r="AA137" t="n">
        <v>695</v>
      </c>
      <c r="AB137" t="n">
        <v>6</v>
      </c>
      <c r="AC137" t="n">
        <v>6</v>
      </c>
      <c r="AD137" t="n">
        <v>35</v>
      </c>
      <c r="AE137" t="n">
        <v>35</v>
      </c>
      <c r="AF137" t="n">
        <v>13</v>
      </c>
      <c r="AG137" t="n">
        <v>13</v>
      </c>
      <c r="AH137" t="n">
        <v>10</v>
      </c>
      <c r="AI137" t="n">
        <v>10</v>
      </c>
      <c r="AJ137" t="n">
        <v>15</v>
      </c>
      <c r="AK137" t="n">
        <v>15</v>
      </c>
      <c r="AL137" t="n">
        <v>5</v>
      </c>
      <c r="AM137" t="n">
        <v>5</v>
      </c>
      <c r="AN137" t="n">
        <v>0</v>
      </c>
      <c r="AO137" t="n">
        <v>0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HYPERLINK("http://catalog.hathitrust.org/Record/001191799","HathiTrust Record")</f>
        <v/>
      </c>
      <c r="AS137">
        <f>HYPERLINK("https://creighton-primo.hosted.exlibrisgroup.com/primo-explore/search?tab=default_tab&amp;search_scope=EVERYTHING&amp;vid=01CRU&amp;lang=en_US&amp;offset=0&amp;query=any,contains,991000739189702656","Catalog Record")</f>
        <v/>
      </c>
      <c r="AT137">
        <f>HYPERLINK("http://www.worldcat.org/oclc/128728","WorldCat Record")</f>
        <v/>
      </c>
      <c r="AU137" t="inlineStr">
        <is>
          <t>233948652:eng</t>
        </is>
      </c>
      <c r="AV137" t="inlineStr">
        <is>
          <t>128728</t>
        </is>
      </c>
      <c r="AW137" t="inlineStr">
        <is>
          <t>991000739189702656</t>
        </is>
      </c>
      <c r="AX137" t="inlineStr">
        <is>
          <t>991000739189702656</t>
        </is>
      </c>
      <c r="AY137" t="inlineStr">
        <is>
          <t>2261584450002656</t>
        </is>
      </c>
      <c r="AZ137" t="inlineStr">
        <is>
          <t>BOOK</t>
        </is>
      </c>
      <c r="BB137" t="inlineStr">
        <is>
          <t>9780252001291</t>
        </is>
      </c>
      <c r="BC137" t="inlineStr">
        <is>
          <t>32285000756873</t>
        </is>
      </c>
      <c r="BD137" t="inlineStr">
        <is>
          <t>893784485</t>
        </is>
      </c>
    </row>
    <row r="138">
      <c r="A138" t="inlineStr">
        <is>
          <t>No</t>
        </is>
      </c>
      <c r="B138" t="inlineStr">
        <is>
          <t>PT2613.R338 Z6</t>
        </is>
      </c>
      <c r="C138" t="inlineStr">
        <is>
          <t>0                      PT 2613000R  338                Z  6</t>
        </is>
      </c>
      <c r="D138" t="inlineStr">
        <is>
          <t>Günter Grass, by W. Gordon Cunliffe.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Cunliffe, W. Gordon (William Gordon), 1929-</t>
        </is>
      </c>
      <c r="L138" t="inlineStr">
        <is>
          <t>New York, Twayne Publishers [1969]</t>
        </is>
      </c>
      <c r="M138" t="inlineStr">
        <is>
          <t>1969</t>
        </is>
      </c>
      <c r="O138" t="inlineStr">
        <is>
          <t>eng</t>
        </is>
      </c>
      <c r="P138" t="inlineStr">
        <is>
          <t>nyu</t>
        </is>
      </c>
      <c r="Q138" t="inlineStr">
        <is>
          <t>Twayne's world authors series, 65. Germany</t>
        </is>
      </c>
      <c r="R138" t="inlineStr">
        <is>
          <t xml:space="preserve">PT </t>
        </is>
      </c>
      <c r="S138" t="n">
        <v>1</v>
      </c>
      <c r="T138" t="n">
        <v>1</v>
      </c>
      <c r="U138" t="inlineStr">
        <is>
          <t>2008-02-06</t>
        </is>
      </c>
      <c r="V138" t="inlineStr">
        <is>
          <t>2008-02-06</t>
        </is>
      </c>
      <c r="W138" t="inlineStr">
        <is>
          <t>1997-07-18</t>
        </is>
      </c>
      <c r="X138" t="inlineStr">
        <is>
          <t>1997-07-18</t>
        </is>
      </c>
      <c r="Y138" t="n">
        <v>1191</v>
      </c>
      <c r="Z138" t="n">
        <v>1082</v>
      </c>
      <c r="AA138" t="n">
        <v>1208</v>
      </c>
      <c r="AB138" t="n">
        <v>7</v>
      </c>
      <c r="AC138" t="n">
        <v>9</v>
      </c>
      <c r="AD138" t="n">
        <v>36</v>
      </c>
      <c r="AE138" t="n">
        <v>40</v>
      </c>
      <c r="AF138" t="n">
        <v>12</v>
      </c>
      <c r="AG138" t="n">
        <v>13</v>
      </c>
      <c r="AH138" t="n">
        <v>9</v>
      </c>
      <c r="AI138" t="n">
        <v>9</v>
      </c>
      <c r="AJ138" t="n">
        <v>19</v>
      </c>
      <c r="AK138" t="n">
        <v>20</v>
      </c>
      <c r="AL138" t="n">
        <v>6</v>
      </c>
      <c r="AM138" t="n">
        <v>8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HYPERLINK("http://catalog.hathitrust.org/Record/001030534","HathiTrust Record")</f>
        <v/>
      </c>
      <c r="AS138">
        <f>HYPERLINK("https://creighton-primo.hosted.exlibrisgroup.com/primo-explore/search?tab=default_tab&amp;search_scope=EVERYTHING&amp;vid=01CRU&amp;lang=en_US&amp;offset=0&amp;query=any,contains,991000029849702656","Catalog Record")</f>
        <v/>
      </c>
      <c r="AT138">
        <f>HYPERLINK("http://www.worldcat.org/oclc/19258","WorldCat Record")</f>
        <v/>
      </c>
      <c r="AU138" t="inlineStr">
        <is>
          <t>1141730:eng</t>
        </is>
      </c>
      <c r="AV138" t="inlineStr">
        <is>
          <t>19258</t>
        </is>
      </c>
      <c r="AW138" t="inlineStr">
        <is>
          <t>991000029849702656</t>
        </is>
      </c>
      <c r="AX138" t="inlineStr">
        <is>
          <t>991000029849702656</t>
        </is>
      </c>
      <c r="AY138" t="inlineStr">
        <is>
          <t>2271889000002656</t>
        </is>
      </c>
      <c r="AZ138" t="inlineStr">
        <is>
          <t>BOOK</t>
        </is>
      </c>
      <c r="BC138" t="inlineStr">
        <is>
          <t>32285002970159</t>
        </is>
      </c>
      <c r="BD138" t="inlineStr">
        <is>
          <t>893224673</t>
        </is>
      </c>
    </row>
    <row r="139">
      <c r="A139" t="inlineStr">
        <is>
          <t>No</t>
        </is>
      </c>
      <c r="B139" t="inlineStr">
        <is>
          <t>PT2613.R338 Z65</t>
        </is>
      </c>
      <c r="C139" t="inlineStr">
        <is>
          <t>0                      PT 2613000R  338                Z  65</t>
        </is>
      </c>
      <c r="D139" t="inlineStr">
        <is>
          <t>A Günter Grass symposium. Edited by A. Leslie Willson.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Austin, Published for the Department of Germanic Languages, University of Texas at Austin, by the University of Texas Press [c1971]</t>
        </is>
      </c>
      <c r="M139" t="inlineStr">
        <is>
          <t>1971</t>
        </is>
      </c>
      <c r="O139" t="inlineStr">
        <is>
          <t>eng</t>
        </is>
      </c>
      <c r="P139" t="inlineStr">
        <is>
          <t>txu</t>
        </is>
      </c>
      <c r="R139" t="inlineStr">
        <is>
          <t xml:space="preserve">PT </t>
        </is>
      </c>
      <c r="S139" t="n">
        <v>1</v>
      </c>
      <c r="T139" t="n">
        <v>1</v>
      </c>
      <c r="U139" t="inlineStr">
        <is>
          <t>2008-02-06</t>
        </is>
      </c>
      <c r="V139" t="inlineStr">
        <is>
          <t>2008-02-06</t>
        </is>
      </c>
      <c r="W139" t="inlineStr">
        <is>
          <t>1997-07-18</t>
        </is>
      </c>
      <c r="X139" t="inlineStr">
        <is>
          <t>1997-07-18</t>
        </is>
      </c>
      <c r="Y139" t="n">
        <v>759</v>
      </c>
      <c r="Z139" t="n">
        <v>683</v>
      </c>
      <c r="AA139" t="n">
        <v>689</v>
      </c>
      <c r="AB139" t="n">
        <v>8</v>
      </c>
      <c r="AC139" t="n">
        <v>8</v>
      </c>
      <c r="AD139" t="n">
        <v>37</v>
      </c>
      <c r="AE139" t="n">
        <v>38</v>
      </c>
      <c r="AF139" t="n">
        <v>11</v>
      </c>
      <c r="AG139" t="n">
        <v>12</v>
      </c>
      <c r="AH139" t="n">
        <v>7</v>
      </c>
      <c r="AI139" t="n">
        <v>8</v>
      </c>
      <c r="AJ139" t="n">
        <v>19</v>
      </c>
      <c r="AK139" t="n">
        <v>19</v>
      </c>
      <c r="AL139" t="n">
        <v>7</v>
      </c>
      <c r="AM139" t="n">
        <v>7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HYPERLINK("http://catalog.hathitrust.org/Record/001196602","HathiTrust Record")</f>
        <v/>
      </c>
      <c r="AS139">
        <f>HYPERLINK("https://creighton-primo.hosted.exlibrisgroup.com/primo-explore/search?tab=default_tab&amp;search_scope=EVERYTHING&amp;vid=01CRU&amp;lang=en_US&amp;offset=0&amp;query=any,contains,991002182099702656","Catalog Record")</f>
        <v/>
      </c>
      <c r="AT139">
        <f>HYPERLINK("http://www.worldcat.org/oclc/279131","WorldCat Record")</f>
        <v/>
      </c>
      <c r="AU139" t="inlineStr">
        <is>
          <t>908633712:eng</t>
        </is>
      </c>
      <c r="AV139" t="inlineStr">
        <is>
          <t>279131</t>
        </is>
      </c>
      <c r="AW139" t="inlineStr">
        <is>
          <t>991002182099702656</t>
        </is>
      </c>
      <c r="AX139" t="inlineStr">
        <is>
          <t>991002182099702656</t>
        </is>
      </c>
      <c r="AY139" t="inlineStr">
        <is>
          <t>2261717240002656</t>
        </is>
      </c>
      <c r="AZ139" t="inlineStr">
        <is>
          <t>BOOK</t>
        </is>
      </c>
      <c r="BB139" t="inlineStr">
        <is>
          <t>9780292701212</t>
        </is>
      </c>
      <c r="BC139" t="inlineStr">
        <is>
          <t>32285002970167</t>
        </is>
      </c>
      <c r="BD139" t="inlineStr">
        <is>
          <t>893603284</t>
        </is>
      </c>
    </row>
    <row r="140">
      <c r="A140" t="inlineStr">
        <is>
          <t>No</t>
        </is>
      </c>
      <c r="B140" t="inlineStr">
        <is>
          <t>PT2613.R338 Z664 1985</t>
        </is>
      </c>
      <c r="C140" t="inlineStr">
        <is>
          <t>0                      PT 2613000R  338                Z  664         1985</t>
        </is>
      </c>
      <c r="D140" t="inlineStr">
        <is>
          <t>Günter Grass / Ronald Hayman.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Hayman, Ronald, 1932-</t>
        </is>
      </c>
      <c r="L140" t="inlineStr">
        <is>
          <t>London ; New York : Methuen, 1985.</t>
        </is>
      </c>
      <c r="M140" t="inlineStr">
        <is>
          <t>1985</t>
        </is>
      </c>
      <c r="O140" t="inlineStr">
        <is>
          <t>eng</t>
        </is>
      </c>
      <c r="P140" t="inlineStr">
        <is>
          <t>enk</t>
        </is>
      </c>
      <c r="Q140" t="inlineStr">
        <is>
          <t>Contemporary writers</t>
        </is>
      </c>
      <c r="R140" t="inlineStr">
        <is>
          <t xml:space="preserve">PT </t>
        </is>
      </c>
      <c r="S140" t="n">
        <v>1</v>
      </c>
      <c r="T140" t="n">
        <v>1</v>
      </c>
      <c r="U140" t="inlineStr">
        <is>
          <t>2008-02-06</t>
        </is>
      </c>
      <c r="V140" t="inlineStr">
        <is>
          <t>2008-02-06</t>
        </is>
      </c>
      <c r="W140" t="inlineStr">
        <is>
          <t>1991-02-04</t>
        </is>
      </c>
      <c r="X140" t="inlineStr">
        <is>
          <t>1991-02-04</t>
        </is>
      </c>
      <c r="Y140" t="n">
        <v>376</v>
      </c>
      <c r="Z140" t="n">
        <v>245</v>
      </c>
      <c r="AA140" t="n">
        <v>252</v>
      </c>
      <c r="AB140" t="n">
        <v>2</v>
      </c>
      <c r="AC140" t="n">
        <v>2</v>
      </c>
      <c r="AD140" t="n">
        <v>15</v>
      </c>
      <c r="AE140" t="n">
        <v>15</v>
      </c>
      <c r="AF140" t="n">
        <v>6</v>
      </c>
      <c r="AG140" t="n">
        <v>6</v>
      </c>
      <c r="AH140" t="n">
        <v>2</v>
      </c>
      <c r="AI140" t="n">
        <v>2</v>
      </c>
      <c r="AJ140" t="n">
        <v>11</v>
      </c>
      <c r="AK140" t="n">
        <v>11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HYPERLINK("http://catalog.hathitrust.org/Record/000667918","HathiTrust Record")</f>
        <v/>
      </c>
      <c r="AS140">
        <f>HYPERLINK("https://creighton-primo.hosted.exlibrisgroup.com/primo-explore/search?tab=default_tab&amp;search_scope=EVERYTHING&amp;vid=01CRU&amp;lang=en_US&amp;offset=0&amp;query=any,contains,991000640639702656","Catalog Record")</f>
        <v/>
      </c>
      <c r="AT140">
        <f>HYPERLINK("http://www.worldcat.org/oclc/12104025","WorldCat Record")</f>
        <v/>
      </c>
      <c r="AU140" t="inlineStr">
        <is>
          <t>4536119702:eng</t>
        </is>
      </c>
      <c r="AV140" t="inlineStr">
        <is>
          <t>12104025</t>
        </is>
      </c>
      <c r="AW140" t="inlineStr">
        <is>
          <t>991000640639702656</t>
        </is>
      </c>
      <c r="AX140" t="inlineStr">
        <is>
          <t>991000640639702656</t>
        </is>
      </c>
      <c r="AY140" t="inlineStr">
        <is>
          <t>2260063450002656</t>
        </is>
      </c>
      <c r="AZ140" t="inlineStr">
        <is>
          <t>BOOK</t>
        </is>
      </c>
      <c r="BB140" t="inlineStr">
        <is>
          <t>9780416354904</t>
        </is>
      </c>
      <c r="BC140" t="inlineStr">
        <is>
          <t>32285000486828</t>
        </is>
      </c>
      <c r="BD140" t="inlineStr">
        <is>
          <t>893778095</t>
        </is>
      </c>
    </row>
    <row r="141">
      <c r="A141" t="inlineStr">
        <is>
          <t>No</t>
        </is>
      </c>
      <c r="B141" t="inlineStr">
        <is>
          <t>PT2613.R338 Z78 1975</t>
        </is>
      </c>
      <c r="C141" t="inlineStr">
        <is>
          <t>0                      PT 2613000R  338                Z  78          1975</t>
        </is>
      </c>
      <c r="D141" t="inlineStr">
        <is>
          <t>The 'Danzig trilogy' of Günter Grass; a study of The tin drum, Cat and mouse, and Dog years / John Reddick.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Reddick, John.</t>
        </is>
      </c>
      <c r="L141" t="inlineStr">
        <is>
          <t>New York : Harcourt Brace Jovanovich, [1975, c1974]</t>
        </is>
      </c>
      <c r="M141" t="inlineStr">
        <is>
          <t>1975</t>
        </is>
      </c>
      <c r="N141" t="inlineStr">
        <is>
          <t>[1st American ed.]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PT </t>
        </is>
      </c>
      <c r="S141" t="n">
        <v>2</v>
      </c>
      <c r="T141" t="n">
        <v>2</v>
      </c>
      <c r="U141" t="inlineStr">
        <is>
          <t>2008-02-06</t>
        </is>
      </c>
      <c r="V141" t="inlineStr">
        <is>
          <t>2008-02-06</t>
        </is>
      </c>
      <c r="W141" t="inlineStr">
        <is>
          <t>1991-02-04</t>
        </is>
      </c>
      <c r="X141" t="inlineStr">
        <is>
          <t>1991-02-04</t>
        </is>
      </c>
      <c r="Y141" t="n">
        <v>623</v>
      </c>
      <c r="Z141" t="n">
        <v>592</v>
      </c>
      <c r="AA141" t="n">
        <v>663</v>
      </c>
      <c r="AB141" t="n">
        <v>3</v>
      </c>
      <c r="AC141" t="n">
        <v>4</v>
      </c>
      <c r="AD141" t="n">
        <v>26</v>
      </c>
      <c r="AE141" t="n">
        <v>29</v>
      </c>
      <c r="AF141" t="n">
        <v>13</v>
      </c>
      <c r="AG141" t="n">
        <v>13</v>
      </c>
      <c r="AH141" t="n">
        <v>4</v>
      </c>
      <c r="AI141" t="n">
        <v>5</v>
      </c>
      <c r="AJ141" t="n">
        <v>14</v>
      </c>
      <c r="AK141" t="n">
        <v>15</v>
      </c>
      <c r="AL141" t="n">
        <v>2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HYPERLINK("http://catalog.hathitrust.org/Record/000015289","HathiTrust Record")</f>
        <v/>
      </c>
      <c r="AS141">
        <f>HYPERLINK("https://creighton-primo.hosted.exlibrisgroup.com/primo-explore/search?tab=default_tab&amp;search_scope=EVERYTHING&amp;vid=01CRU&amp;lang=en_US&amp;offset=0&amp;query=any,contains,991003409369702656","Catalog Record")</f>
        <v/>
      </c>
      <c r="AT141">
        <f>HYPERLINK("http://www.worldcat.org/oclc/948019","WorldCat Record")</f>
        <v/>
      </c>
      <c r="AU141" t="inlineStr">
        <is>
          <t>10567832782:eng</t>
        </is>
      </c>
      <c r="AV141" t="inlineStr">
        <is>
          <t>948019</t>
        </is>
      </c>
      <c r="AW141" t="inlineStr">
        <is>
          <t>991003409369702656</t>
        </is>
      </c>
      <c r="AX141" t="inlineStr">
        <is>
          <t>991003409369702656</t>
        </is>
      </c>
      <c r="AY141" t="inlineStr">
        <is>
          <t>2264923920002656</t>
        </is>
      </c>
      <c r="AZ141" t="inlineStr">
        <is>
          <t>BOOK</t>
        </is>
      </c>
      <c r="BB141" t="inlineStr">
        <is>
          <t>9780151238156</t>
        </is>
      </c>
      <c r="BC141" t="inlineStr">
        <is>
          <t>32285000486836</t>
        </is>
      </c>
      <c r="BD141" t="inlineStr">
        <is>
          <t>893686528</t>
        </is>
      </c>
    </row>
    <row r="142">
      <c r="A142" t="inlineStr">
        <is>
          <t>No</t>
        </is>
      </c>
      <c r="B142" t="inlineStr">
        <is>
          <t>PT2613.R338 Z893</t>
        </is>
      </c>
      <c r="C142" t="inlineStr">
        <is>
          <t>0                      PT 2613000R  338                Z  893</t>
        </is>
      </c>
      <c r="D142" t="inlineStr">
        <is>
          <t>Günter Grass. Translated by John Conway.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Tank, Kurt Lothar, 1910-</t>
        </is>
      </c>
      <c r="L142" t="inlineStr">
        <is>
          <t>New York, F. Ungar Pub. Co. [1969]</t>
        </is>
      </c>
      <c r="M142" t="inlineStr">
        <is>
          <t>1969</t>
        </is>
      </c>
      <c r="O142" t="inlineStr">
        <is>
          <t>eng</t>
        </is>
      </c>
      <c r="P142" t="inlineStr">
        <is>
          <t>nyu</t>
        </is>
      </c>
      <c r="Q142" t="inlineStr">
        <is>
          <t>Modern literature monographs</t>
        </is>
      </c>
      <c r="R142" t="inlineStr">
        <is>
          <t xml:space="preserve">PT </t>
        </is>
      </c>
      <c r="S142" t="n">
        <v>1</v>
      </c>
      <c r="T142" t="n">
        <v>1</v>
      </c>
      <c r="U142" t="inlineStr">
        <is>
          <t>1998-02-25</t>
        </is>
      </c>
      <c r="V142" t="inlineStr">
        <is>
          <t>1998-02-25</t>
        </is>
      </c>
      <c r="W142" t="inlineStr">
        <is>
          <t>1997-07-18</t>
        </is>
      </c>
      <c r="X142" t="inlineStr">
        <is>
          <t>1997-07-18</t>
        </is>
      </c>
      <c r="Y142" t="n">
        <v>889</v>
      </c>
      <c r="Z142" t="n">
        <v>826</v>
      </c>
      <c r="AA142" t="n">
        <v>858</v>
      </c>
      <c r="AB142" t="n">
        <v>6</v>
      </c>
      <c r="AC142" t="n">
        <v>6</v>
      </c>
      <c r="AD142" t="n">
        <v>32</v>
      </c>
      <c r="AE142" t="n">
        <v>32</v>
      </c>
      <c r="AF142" t="n">
        <v>13</v>
      </c>
      <c r="AG142" t="n">
        <v>13</v>
      </c>
      <c r="AH142" t="n">
        <v>7</v>
      </c>
      <c r="AI142" t="n">
        <v>7</v>
      </c>
      <c r="AJ142" t="n">
        <v>18</v>
      </c>
      <c r="AK142" t="n">
        <v>18</v>
      </c>
      <c r="AL142" t="n">
        <v>3</v>
      </c>
      <c r="AM142" t="n">
        <v>3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HYPERLINK("http://catalog.hathitrust.org/Record/001196609","HathiTrust Record")</f>
        <v/>
      </c>
      <c r="AS142">
        <f>HYPERLINK("https://creighton-primo.hosted.exlibrisgroup.com/primo-explore/search?tab=default_tab&amp;search_scope=EVERYTHING&amp;vid=01CRU&amp;lang=en_US&amp;offset=0&amp;query=any,contains,991000001939702656","Catalog Record")</f>
        <v/>
      </c>
      <c r="AT142">
        <f>HYPERLINK("http://www.worldcat.org/oclc/10816","WorldCat Record")</f>
        <v/>
      </c>
      <c r="AU142" t="inlineStr">
        <is>
          <t>3943306894:eng</t>
        </is>
      </c>
      <c r="AV142" t="inlineStr">
        <is>
          <t>10816</t>
        </is>
      </c>
      <c r="AW142" t="inlineStr">
        <is>
          <t>991000001939702656</t>
        </is>
      </c>
      <c r="AX142" t="inlineStr">
        <is>
          <t>991000001939702656</t>
        </is>
      </c>
      <c r="AY142" t="inlineStr">
        <is>
          <t>2268028700002656</t>
        </is>
      </c>
      <c r="AZ142" t="inlineStr">
        <is>
          <t>BOOK</t>
        </is>
      </c>
      <c r="BB142" t="inlineStr">
        <is>
          <t>9780804428637</t>
        </is>
      </c>
      <c r="BC142" t="inlineStr">
        <is>
          <t>32285002970191</t>
        </is>
      </c>
      <c r="BD142" t="inlineStr">
        <is>
          <t>893242886</t>
        </is>
      </c>
    </row>
    <row r="143">
      <c r="A143" t="inlineStr">
        <is>
          <t>No</t>
        </is>
      </c>
      <c r="B143" t="inlineStr">
        <is>
          <t>PT2617.E85 Z693</t>
        </is>
      </c>
      <c r="C143" t="inlineStr">
        <is>
          <t>0                      PT 2617000E  85                 Z  693</t>
        </is>
      </c>
      <c r="D143" t="inlineStr">
        <is>
          <t>Hermann Hesse.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Field, George Wallis.</t>
        </is>
      </c>
      <c r="L143" t="inlineStr">
        <is>
          <t>New York, Twayne Publishers [1970]</t>
        </is>
      </c>
      <c r="M143" t="inlineStr">
        <is>
          <t>1970</t>
        </is>
      </c>
      <c r="O143" t="inlineStr">
        <is>
          <t>eng</t>
        </is>
      </c>
      <c r="P143" t="inlineStr">
        <is>
          <t>nyu</t>
        </is>
      </c>
      <c r="Q143" t="inlineStr">
        <is>
          <t>Twayne's world authors series, TWAS no. 93. Germany.</t>
        </is>
      </c>
      <c r="R143" t="inlineStr">
        <is>
          <t xml:space="preserve">PT </t>
        </is>
      </c>
      <c r="S143" t="n">
        <v>2</v>
      </c>
      <c r="T143" t="n">
        <v>2</v>
      </c>
      <c r="U143" t="inlineStr">
        <is>
          <t>1997-12-10</t>
        </is>
      </c>
      <c r="V143" t="inlineStr">
        <is>
          <t>1997-12-10</t>
        </is>
      </c>
      <c r="W143" t="inlineStr">
        <is>
          <t>1997-07-18</t>
        </is>
      </c>
      <c r="X143" t="inlineStr">
        <is>
          <t>1997-07-18</t>
        </is>
      </c>
      <c r="Y143" t="n">
        <v>1531</v>
      </c>
      <c r="Z143" t="n">
        <v>1407</v>
      </c>
      <c r="AA143" t="n">
        <v>1511</v>
      </c>
      <c r="AB143" t="n">
        <v>6</v>
      </c>
      <c r="AC143" t="n">
        <v>6</v>
      </c>
      <c r="AD143" t="n">
        <v>42</v>
      </c>
      <c r="AE143" t="n">
        <v>45</v>
      </c>
      <c r="AF143" t="n">
        <v>19</v>
      </c>
      <c r="AG143" t="n">
        <v>21</v>
      </c>
      <c r="AH143" t="n">
        <v>9</v>
      </c>
      <c r="AI143" t="n">
        <v>9</v>
      </c>
      <c r="AJ143" t="n">
        <v>21</v>
      </c>
      <c r="AK143" t="n">
        <v>22</v>
      </c>
      <c r="AL143" t="n">
        <v>5</v>
      </c>
      <c r="AM143" t="n">
        <v>5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HYPERLINK("http://catalog.hathitrust.org/Record/001197290","HathiTrust Record")</f>
        <v/>
      </c>
      <c r="AS143">
        <f>HYPERLINK("https://creighton-primo.hosted.exlibrisgroup.com/primo-explore/search?tab=default_tab&amp;search_scope=EVERYTHING&amp;vid=01CRU&amp;lang=en_US&amp;offset=0&amp;query=any,contains,991000514929702656","Catalog Record")</f>
        <v/>
      </c>
      <c r="AT143">
        <f>HYPERLINK("http://www.worldcat.org/oclc/85142","WorldCat Record")</f>
        <v/>
      </c>
      <c r="AU143" t="inlineStr">
        <is>
          <t>4917239047:eng</t>
        </is>
      </c>
      <c r="AV143" t="inlineStr">
        <is>
          <t>85142</t>
        </is>
      </c>
      <c r="AW143" t="inlineStr">
        <is>
          <t>991000514929702656</t>
        </is>
      </c>
      <c r="AX143" t="inlineStr">
        <is>
          <t>991000514929702656</t>
        </is>
      </c>
      <c r="AY143" t="inlineStr">
        <is>
          <t>2267396610002656</t>
        </is>
      </c>
      <c r="AZ143" t="inlineStr">
        <is>
          <t>BOOK</t>
        </is>
      </c>
      <c r="BC143" t="inlineStr">
        <is>
          <t>32285002970472</t>
        </is>
      </c>
      <c r="BD143" t="inlineStr">
        <is>
          <t>893225055</t>
        </is>
      </c>
    </row>
    <row r="144">
      <c r="A144" t="inlineStr">
        <is>
          <t>No</t>
        </is>
      </c>
      <c r="B144" t="inlineStr">
        <is>
          <t>PT2617.E85 Z833</t>
        </is>
      </c>
      <c r="C144" t="inlineStr">
        <is>
          <t>0                      PT 2617000E  85                 Z  833</t>
        </is>
      </c>
      <c r="D144" t="inlineStr">
        <is>
          <t>Hermann Hesse : life and art / Joseph Mileck.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Mileck, Joseph, 1922-</t>
        </is>
      </c>
      <c r="L144" t="inlineStr">
        <is>
          <t>Berkeley : University of California Press, c1978.</t>
        </is>
      </c>
      <c r="M144" t="inlineStr">
        <is>
          <t>1978</t>
        </is>
      </c>
      <c r="O144" t="inlineStr">
        <is>
          <t>eng</t>
        </is>
      </c>
      <c r="P144" t="inlineStr">
        <is>
          <t>cau</t>
        </is>
      </c>
      <c r="R144" t="inlineStr">
        <is>
          <t xml:space="preserve">PT </t>
        </is>
      </c>
      <c r="S144" t="n">
        <v>5</v>
      </c>
      <c r="T144" t="n">
        <v>5</v>
      </c>
      <c r="U144" t="inlineStr">
        <is>
          <t>2001-04-16</t>
        </is>
      </c>
      <c r="V144" t="inlineStr">
        <is>
          <t>2001-04-16</t>
        </is>
      </c>
      <c r="W144" t="inlineStr">
        <is>
          <t>1991-02-04</t>
        </is>
      </c>
      <c r="X144" t="inlineStr">
        <is>
          <t>1991-02-04</t>
        </is>
      </c>
      <c r="Y144" t="n">
        <v>1159</v>
      </c>
      <c r="Z144" t="n">
        <v>1004</v>
      </c>
      <c r="AA144" t="n">
        <v>1086</v>
      </c>
      <c r="AB144" t="n">
        <v>11</v>
      </c>
      <c r="AC144" t="n">
        <v>11</v>
      </c>
      <c r="AD144" t="n">
        <v>41</v>
      </c>
      <c r="AE144" t="n">
        <v>44</v>
      </c>
      <c r="AF144" t="n">
        <v>18</v>
      </c>
      <c r="AG144" t="n">
        <v>19</v>
      </c>
      <c r="AH144" t="n">
        <v>8</v>
      </c>
      <c r="AI144" t="n">
        <v>9</v>
      </c>
      <c r="AJ144" t="n">
        <v>18</v>
      </c>
      <c r="AK144" t="n">
        <v>20</v>
      </c>
      <c r="AL144" t="n">
        <v>7</v>
      </c>
      <c r="AM144" t="n">
        <v>7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HYPERLINK("https://creighton-primo.hosted.exlibrisgroup.com/primo-explore/search?tab=default_tab&amp;search_scope=EVERYTHING&amp;vid=01CRU&amp;lang=en_US&amp;offset=0&amp;query=any,contains,991004519149702656","Catalog Record")</f>
        <v/>
      </c>
      <c r="AT144">
        <f>HYPERLINK("http://www.worldcat.org/oclc/3804203","WorldCat Record")</f>
        <v/>
      </c>
      <c r="AU144" t="inlineStr">
        <is>
          <t>19410670:eng</t>
        </is>
      </c>
      <c r="AV144" t="inlineStr">
        <is>
          <t>3804203</t>
        </is>
      </c>
      <c r="AW144" t="inlineStr">
        <is>
          <t>991004519149702656</t>
        </is>
      </c>
      <c r="AX144" t="inlineStr">
        <is>
          <t>991004519149702656</t>
        </is>
      </c>
      <c r="AY144" t="inlineStr">
        <is>
          <t>2260572880002656</t>
        </is>
      </c>
      <c r="AZ144" t="inlineStr">
        <is>
          <t>BOOK</t>
        </is>
      </c>
      <c r="BB144" t="inlineStr">
        <is>
          <t>9780520033511</t>
        </is>
      </c>
      <c r="BC144" t="inlineStr">
        <is>
          <t>32285000487149</t>
        </is>
      </c>
      <c r="BD144" t="inlineStr">
        <is>
          <t>893712707</t>
        </is>
      </c>
    </row>
    <row r="145">
      <c r="A145" t="inlineStr">
        <is>
          <t>No</t>
        </is>
      </c>
      <c r="B145" t="inlineStr">
        <is>
          <t>PT2617.E85 Z87</t>
        </is>
      </c>
      <c r="C145" t="inlineStr">
        <is>
          <t>0                      PT 2617000E  85                 Z  87</t>
        </is>
      </c>
      <c r="D145" t="inlineStr">
        <is>
          <t>Faith from the abyss; Hermann Hesse's way from romanticism to modernity.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Rose, Ernst, 1899-</t>
        </is>
      </c>
      <c r="L145" t="inlineStr">
        <is>
          <t>[New York] New York University Press, 1965.</t>
        </is>
      </c>
      <c r="M145" t="inlineStr">
        <is>
          <t>1965</t>
        </is>
      </c>
      <c r="O145" t="inlineStr">
        <is>
          <t>eng</t>
        </is>
      </c>
      <c r="P145" t="inlineStr">
        <is>
          <t>___</t>
        </is>
      </c>
      <c r="R145" t="inlineStr">
        <is>
          <t xml:space="preserve">PT </t>
        </is>
      </c>
      <c r="S145" t="n">
        <v>2</v>
      </c>
      <c r="T145" t="n">
        <v>2</v>
      </c>
      <c r="U145" t="inlineStr">
        <is>
          <t>1996-11-18</t>
        </is>
      </c>
      <c r="V145" t="inlineStr">
        <is>
          <t>1996-11-18</t>
        </is>
      </c>
      <c r="W145" t="inlineStr">
        <is>
          <t>1991-02-04</t>
        </is>
      </c>
      <c r="X145" t="inlineStr">
        <is>
          <t>1991-02-04</t>
        </is>
      </c>
      <c r="Y145" t="n">
        <v>792</v>
      </c>
      <c r="Z145" t="n">
        <v>726</v>
      </c>
      <c r="AA145" t="n">
        <v>762</v>
      </c>
      <c r="AB145" t="n">
        <v>4</v>
      </c>
      <c r="AC145" t="n">
        <v>4</v>
      </c>
      <c r="AD145" t="n">
        <v>33</v>
      </c>
      <c r="AE145" t="n">
        <v>36</v>
      </c>
      <c r="AF145" t="n">
        <v>15</v>
      </c>
      <c r="AG145" t="n">
        <v>18</v>
      </c>
      <c r="AH145" t="n">
        <v>8</v>
      </c>
      <c r="AI145" t="n">
        <v>8</v>
      </c>
      <c r="AJ145" t="n">
        <v>17</v>
      </c>
      <c r="AK145" t="n">
        <v>17</v>
      </c>
      <c r="AL145" t="n">
        <v>3</v>
      </c>
      <c r="AM145" t="n">
        <v>3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HYPERLINK("http://catalog.hathitrust.org/Record/001197305","HathiTrust Record")</f>
        <v/>
      </c>
      <c r="AS145">
        <f>HYPERLINK("https://creighton-primo.hosted.exlibrisgroup.com/primo-explore/search?tab=default_tab&amp;search_scope=EVERYTHING&amp;vid=01CRU&amp;lang=en_US&amp;offset=0&amp;query=any,contains,991002235069702656","Catalog Record")</f>
        <v/>
      </c>
      <c r="AT145">
        <f>HYPERLINK("http://www.worldcat.org/oclc/295622","WorldCat Record")</f>
        <v/>
      </c>
      <c r="AU145" t="inlineStr">
        <is>
          <t>1491835:eng</t>
        </is>
      </c>
      <c r="AV145" t="inlineStr">
        <is>
          <t>295622</t>
        </is>
      </c>
      <c r="AW145" t="inlineStr">
        <is>
          <t>991002235069702656</t>
        </is>
      </c>
      <c r="AX145" t="inlineStr">
        <is>
          <t>991002235069702656</t>
        </is>
      </c>
      <c r="AY145" t="inlineStr">
        <is>
          <t>2265807730002656</t>
        </is>
      </c>
      <c r="AZ145" t="inlineStr">
        <is>
          <t>BOOK</t>
        </is>
      </c>
      <c r="BC145" t="inlineStr">
        <is>
          <t>32285000487156</t>
        </is>
      </c>
      <c r="BD145" t="inlineStr">
        <is>
          <t>893534915</t>
        </is>
      </c>
    </row>
    <row r="146">
      <c r="A146" t="inlineStr">
        <is>
          <t>No</t>
        </is>
      </c>
      <c r="B146" t="inlineStr">
        <is>
          <t>PT2617.E85 Z917 1991</t>
        </is>
      </c>
      <c r="C146" t="inlineStr">
        <is>
          <t>0                      PT 2617000E  85                 Z  917         1991</t>
        </is>
      </c>
      <c r="D146" t="inlineStr">
        <is>
          <t>Hermann Hesse / Christian Immo Schneider.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Schneider, Christian Immo.</t>
        </is>
      </c>
      <c r="L146" t="inlineStr">
        <is>
          <t>München : C.H. Beck, c1991.</t>
        </is>
      </c>
      <c r="M146" t="inlineStr">
        <is>
          <t>1991</t>
        </is>
      </c>
      <c r="N146" t="inlineStr">
        <is>
          <t>Originalausg.</t>
        </is>
      </c>
      <c r="O146" t="inlineStr">
        <is>
          <t>ger</t>
        </is>
      </c>
      <c r="P146" t="inlineStr">
        <is>
          <t xml:space="preserve">gw </t>
        </is>
      </c>
      <c r="Q146" t="inlineStr">
        <is>
          <t>Beck'sche Reihe ; 620. Autorenbücher</t>
        </is>
      </c>
      <c r="R146" t="inlineStr">
        <is>
          <t xml:space="preserve">PT </t>
        </is>
      </c>
      <c r="S146" t="n">
        <v>1</v>
      </c>
      <c r="T146" t="n">
        <v>1</v>
      </c>
      <c r="U146" t="inlineStr">
        <is>
          <t>2003-04-04</t>
        </is>
      </c>
      <c r="V146" t="inlineStr">
        <is>
          <t>2003-04-04</t>
        </is>
      </c>
      <c r="W146" t="inlineStr">
        <is>
          <t>1996-06-27</t>
        </is>
      </c>
      <c r="X146" t="inlineStr">
        <is>
          <t>1996-06-27</t>
        </is>
      </c>
      <c r="Y146" t="n">
        <v>178</v>
      </c>
      <c r="Z146" t="n">
        <v>95</v>
      </c>
      <c r="AA146" t="n">
        <v>101</v>
      </c>
      <c r="AB146" t="n">
        <v>1</v>
      </c>
      <c r="AC146" t="n">
        <v>1</v>
      </c>
      <c r="AD146" t="n">
        <v>4</v>
      </c>
      <c r="AE146" t="n">
        <v>4</v>
      </c>
      <c r="AF146" t="n">
        <v>0</v>
      </c>
      <c r="AG146" t="n">
        <v>0</v>
      </c>
      <c r="AH146" t="n">
        <v>3</v>
      </c>
      <c r="AI146" t="n">
        <v>3</v>
      </c>
      <c r="AJ146" t="n">
        <v>2</v>
      </c>
      <c r="AK146" t="n">
        <v>2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HYPERLINK("http://catalog.hathitrust.org/Record/007109163","HathiTrust Record")</f>
        <v/>
      </c>
      <c r="AS146">
        <f>HYPERLINK("https://creighton-primo.hosted.exlibrisgroup.com/primo-explore/search?tab=default_tab&amp;search_scope=EVERYTHING&amp;vid=01CRU&amp;lang=en_US&amp;offset=0&amp;query=any,contains,991001893679702656","Catalog Record")</f>
        <v/>
      </c>
      <c r="AT146">
        <f>HYPERLINK("http://www.worldcat.org/oclc/23933286","WorldCat Record")</f>
        <v/>
      </c>
      <c r="AU146" t="inlineStr">
        <is>
          <t>1935373327:ger</t>
        </is>
      </c>
      <c r="AV146" t="inlineStr">
        <is>
          <t>23933286</t>
        </is>
      </c>
      <c r="AW146" t="inlineStr">
        <is>
          <t>991001893679702656</t>
        </is>
      </c>
      <c r="AX146" t="inlineStr">
        <is>
          <t>991001893679702656</t>
        </is>
      </c>
      <c r="AY146" t="inlineStr">
        <is>
          <t>2272035560002656</t>
        </is>
      </c>
      <c r="AZ146" t="inlineStr">
        <is>
          <t>BOOK</t>
        </is>
      </c>
      <c r="BB146" t="inlineStr">
        <is>
          <t>9783406331671</t>
        </is>
      </c>
      <c r="BC146" t="inlineStr">
        <is>
          <t>32285002174646</t>
        </is>
      </c>
      <c r="BD146" t="inlineStr">
        <is>
          <t>893250581</t>
        </is>
      </c>
    </row>
    <row r="147">
      <c r="A147" t="inlineStr">
        <is>
          <t>No</t>
        </is>
      </c>
      <c r="B147" t="inlineStr">
        <is>
          <t>PT2621.A26 S43</t>
        </is>
      </c>
      <c r="C147" t="inlineStr">
        <is>
          <t>0                      PT 2621000A  26                 S  43</t>
        </is>
      </c>
      <c r="D147" t="inlineStr">
        <is>
          <t>Twentieth century interpretations of The castle; a collection of critical essays. Edited by Peter F. Neumeyer.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Neumeyer, Peter F., 1929- compiler.</t>
        </is>
      </c>
      <c r="L147" t="inlineStr">
        <is>
          <t>Englewood Cliffs, N.J., Prentice-Hall [1969]</t>
        </is>
      </c>
      <c r="M147" t="inlineStr">
        <is>
          <t>1969</t>
        </is>
      </c>
      <c r="O147" t="inlineStr">
        <is>
          <t>eng</t>
        </is>
      </c>
      <c r="P147" t="inlineStr">
        <is>
          <t>nju</t>
        </is>
      </c>
      <c r="Q147" t="inlineStr">
        <is>
          <t>A Spectrum book.</t>
        </is>
      </c>
      <c r="R147" t="inlineStr">
        <is>
          <t xml:space="preserve">PT </t>
        </is>
      </c>
      <c r="S147" t="n">
        <v>5</v>
      </c>
      <c r="T147" t="n">
        <v>5</v>
      </c>
      <c r="U147" t="inlineStr">
        <is>
          <t>2006-04-26</t>
        </is>
      </c>
      <c r="V147" t="inlineStr">
        <is>
          <t>2006-04-26</t>
        </is>
      </c>
      <c r="W147" t="inlineStr">
        <is>
          <t>1997-07-18</t>
        </is>
      </c>
      <c r="X147" t="inlineStr">
        <is>
          <t>1997-07-18</t>
        </is>
      </c>
      <c r="Y147" t="n">
        <v>1506</v>
      </c>
      <c r="Z147" t="n">
        <v>1351</v>
      </c>
      <c r="AA147" t="n">
        <v>1357</v>
      </c>
      <c r="AB147" t="n">
        <v>13</v>
      </c>
      <c r="AC147" t="n">
        <v>13</v>
      </c>
      <c r="AD147" t="n">
        <v>53</v>
      </c>
      <c r="AE147" t="n">
        <v>53</v>
      </c>
      <c r="AF147" t="n">
        <v>22</v>
      </c>
      <c r="AG147" t="n">
        <v>22</v>
      </c>
      <c r="AH147" t="n">
        <v>9</v>
      </c>
      <c r="AI147" t="n">
        <v>9</v>
      </c>
      <c r="AJ147" t="n">
        <v>22</v>
      </c>
      <c r="AK147" t="n">
        <v>22</v>
      </c>
      <c r="AL147" t="n">
        <v>11</v>
      </c>
      <c r="AM147" t="n">
        <v>11</v>
      </c>
      <c r="AN147" t="n">
        <v>0</v>
      </c>
      <c r="AO147" t="n">
        <v>0</v>
      </c>
      <c r="AP147" t="inlineStr">
        <is>
          <t>No</t>
        </is>
      </c>
      <c r="AQ147" t="inlineStr">
        <is>
          <t>No</t>
        </is>
      </c>
      <c r="AS147">
        <f>HYPERLINK("https://creighton-primo.hosted.exlibrisgroup.com/primo-explore/search?tab=default_tab&amp;search_scope=EVERYTHING&amp;vid=01CRU&amp;lang=en_US&amp;offset=0&amp;query=any,contains,991005436049702656","Catalog Record")</f>
        <v/>
      </c>
      <c r="AT147">
        <f>HYPERLINK("http://www.worldcat.org/oclc/4097","WorldCat Record")</f>
        <v/>
      </c>
      <c r="AU147" t="inlineStr">
        <is>
          <t>895360068:eng</t>
        </is>
      </c>
      <c r="AV147" t="inlineStr">
        <is>
          <t>4097</t>
        </is>
      </c>
      <c r="AW147" t="inlineStr">
        <is>
          <t>991005436049702656</t>
        </is>
      </c>
      <c r="AX147" t="inlineStr">
        <is>
          <t>991005436049702656</t>
        </is>
      </c>
      <c r="AY147" t="inlineStr">
        <is>
          <t>2266187860002656</t>
        </is>
      </c>
      <c r="AZ147" t="inlineStr">
        <is>
          <t>BOOK</t>
        </is>
      </c>
      <c r="BC147" t="inlineStr">
        <is>
          <t>32285002971181</t>
        </is>
      </c>
      <c r="BD147" t="inlineStr">
        <is>
          <t>893255008</t>
        </is>
      </c>
    </row>
    <row r="148">
      <c r="A148" t="inlineStr">
        <is>
          <t>No</t>
        </is>
      </c>
      <c r="B148" t="inlineStr">
        <is>
          <t>PT2621.A26 U737 1977</t>
        </is>
      </c>
      <c r="C148" t="inlineStr">
        <is>
          <t>0                      PT 2621000A  26                 U  737         1977</t>
        </is>
      </c>
      <c r="D148" t="inlineStr">
        <is>
          <t>The problem of The judgment : eleven approaches to Kafka's story / edited by Angel Flores ; with a new translation of "The judgment" by Malcolm Pasley.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L148" t="inlineStr">
        <is>
          <t>New York : Gordian Press, 1977, c1976</t>
        </is>
      </c>
      <c r="M148" t="inlineStr">
        <is>
          <t>1977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PT </t>
        </is>
      </c>
      <c r="S148" t="n">
        <v>12</v>
      </c>
      <c r="T148" t="n">
        <v>12</v>
      </c>
      <c r="U148" t="inlineStr">
        <is>
          <t>1999-04-05</t>
        </is>
      </c>
      <c r="V148" t="inlineStr">
        <is>
          <t>1999-04-05</t>
        </is>
      </c>
      <c r="W148" t="inlineStr">
        <is>
          <t>1991-02-04</t>
        </is>
      </c>
      <c r="X148" t="inlineStr">
        <is>
          <t>1991-02-04</t>
        </is>
      </c>
      <c r="Y148" t="n">
        <v>547</v>
      </c>
      <c r="Z148" t="n">
        <v>475</v>
      </c>
      <c r="AA148" t="n">
        <v>477</v>
      </c>
      <c r="AB148" t="n">
        <v>4</v>
      </c>
      <c r="AC148" t="n">
        <v>4</v>
      </c>
      <c r="AD148" t="n">
        <v>21</v>
      </c>
      <c r="AE148" t="n">
        <v>21</v>
      </c>
      <c r="AF148" t="n">
        <v>6</v>
      </c>
      <c r="AG148" t="n">
        <v>6</v>
      </c>
      <c r="AH148" t="n">
        <v>7</v>
      </c>
      <c r="AI148" t="n">
        <v>7</v>
      </c>
      <c r="AJ148" t="n">
        <v>11</v>
      </c>
      <c r="AK148" t="n">
        <v>11</v>
      </c>
      <c r="AL148" t="n">
        <v>3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HYPERLINK("http://catalog.hathitrust.org/Record/000212407","HathiTrust Record")</f>
        <v/>
      </c>
      <c r="AS148">
        <f>HYPERLINK("https://creighton-primo.hosted.exlibrisgroup.com/primo-explore/search?tab=default_tab&amp;search_scope=EVERYTHING&amp;vid=01CRU&amp;lang=en_US&amp;offset=0&amp;query=any,contains,991004286629702656","Catalog Record")</f>
        <v/>
      </c>
      <c r="AT148">
        <f>HYPERLINK("http://www.worldcat.org/oclc/2928683","WorldCat Record")</f>
        <v/>
      </c>
      <c r="AU148" t="inlineStr">
        <is>
          <t>889513966:eng</t>
        </is>
      </c>
      <c r="AV148" t="inlineStr">
        <is>
          <t>2928683</t>
        </is>
      </c>
      <c r="AW148" t="inlineStr">
        <is>
          <t>991004286629702656</t>
        </is>
      </c>
      <c r="AX148" t="inlineStr">
        <is>
          <t>991004286629702656</t>
        </is>
      </c>
      <c r="AY148" t="inlineStr">
        <is>
          <t>2268079580002656</t>
        </is>
      </c>
      <c r="AZ148" t="inlineStr">
        <is>
          <t>BOOK</t>
        </is>
      </c>
      <c r="BB148" t="inlineStr">
        <is>
          <t>9780877522102</t>
        </is>
      </c>
      <c r="BC148" t="inlineStr">
        <is>
          <t>32285000487271</t>
        </is>
      </c>
      <c r="BD148" t="inlineStr">
        <is>
          <t>893353320</t>
        </is>
      </c>
    </row>
    <row r="149">
      <c r="A149" t="inlineStr">
        <is>
          <t>No</t>
        </is>
      </c>
      <c r="B149" t="inlineStr">
        <is>
          <t>PT2621.A26 V4</t>
        </is>
      </c>
      <c r="C149" t="inlineStr">
        <is>
          <t>0                      PT 2621000A  26                 V  4</t>
        </is>
      </c>
      <c r="D149" t="inlineStr">
        <is>
          <t>Die Verwandlung : Erzählung.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Kafka, Franz, 1883-1924.</t>
        </is>
      </c>
      <c r="L149" t="inlineStr">
        <is>
          <t>[Berlin] : Insel-Verlag, [1946, c1935]</t>
        </is>
      </c>
      <c r="M149" t="inlineStr">
        <is>
          <t>1946</t>
        </is>
      </c>
      <c r="O149" t="inlineStr">
        <is>
          <t>ger</t>
        </is>
      </c>
      <c r="P149" t="inlineStr">
        <is>
          <t xml:space="preserve">gw </t>
        </is>
      </c>
      <c r="Q149" t="inlineStr">
        <is>
          <t>Insel-Bücherei, 662</t>
        </is>
      </c>
      <c r="R149" t="inlineStr">
        <is>
          <t xml:space="preserve">PT </t>
        </is>
      </c>
      <c r="S149" t="n">
        <v>2</v>
      </c>
      <c r="T149" t="n">
        <v>2</v>
      </c>
      <c r="U149" t="inlineStr">
        <is>
          <t>2000-05-08</t>
        </is>
      </c>
      <c r="V149" t="inlineStr">
        <is>
          <t>2000-05-08</t>
        </is>
      </c>
      <c r="W149" t="inlineStr">
        <is>
          <t>1998-03-26</t>
        </is>
      </c>
      <c r="X149" t="inlineStr">
        <is>
          <t>1998-03-26</t>
        </is>
      </c>
      <c r="Y149" t="n">
        <v>21</v>
      </c>
      <c r="Z149" t="n">
        <v>20</v>
      </c>
      <c r="AA149" t="n">
        <v>807</v>
      </c>
      <c r="AB149" t="n">
        <v>1</v>
      </c>
      <c r="AC149" t="n">
        <v>8</v>
      </c>
      <c r="AD149" t="n">
        <v>1</v>
      </c>
      <c r="AE149" t="n">
        <v>38</v>
      </c>
      <c r="AF149" t="n">
        <v>1</v>
      </c>
      <c r="AG149" t="n">
        <v>15</v>
      </c>
      <c r="AH149" t="n">
        <v>0</v>
      </c>
      <c r="AI149" t="n">
        <v>9</v>
      </c>
      <c r="AJ149" t="n">
        <v>1</v>
      </c>
      <c r="AK149" t="n">
        <v>18</v>
      </c>
      <c r="AL149" t="n">
        <v>0</v>
      </c>
      <c r="AM149" t="n">
        <v>7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HYPERLINK("http://catalog.hathitrust.org/Record/010088315","HathiTrust Record")</f>
        <v/>
      </c>
      <c r="AS149">
        <f>HYPERLINK("https://creighton-primo.hosted.exlibrisgroup.com/primo-explore/search?tab=default_tab&amp;search_scope=EVERYTHING&amp;vid=01CRU&amp;lang=en_US&amp;offset=0&amp;query=any,contains,991005406789702656","Catalog Record")</f>
        <v/>
      </c>
      <c r="AT149">
        <f>HYPERLINK("http://www.worldcat.org/oclc/13824343","WorldCat Record")</f>
        <v/>
      </c>
      <c r="AU149" t="inlineStr">
        <is>
          <t>2944767138:ger</t>
        </is>
      </c>
      <c r="AV149" t="inlineStr">
        <is>
          <t>13824343</t>
        </is>
      </c>
      <c r="AW149" t="inlineStr">
        <is>
          <t>991005406789702656</t>
        </is>
      </c>
      <c r="AX149" t="inlineStr">
        <is>
          <t>991005406789702656</t>
        </is>
      </c>
      <c r="AY149" t="inlineStr">
        <is>
          <t>2268147670002656</t>
        </is>
      </c>
      <c r="AZ149" t="inlineStr">
        <is>
          <t>BOOK</t>
        </is>
      </c>
      <c r="BC149" t="inlineStr">
        <is>
          <t>32285003381273</t>
        </is>
      </c>
      <c r="BD149" t="inlineStr">
        <is>
          <t>893601159</t>
        </is>
      </c>
    </row>
    <row r="150">
      <c r="A150" t="inlineStr">
        <is>
          <t>No</t>
        </is>
      </c>
      <c r="B150" t="inlineStr">
        <is>
          <t>PT2621.A26 Z489 1976</t>
        </is>
      </c>
      <c r="C150" t="inlineStr">
        <is>
          <t>0                      PT 2621000A  26                 Z  489         1976</t>
        </is>
      </c>
      <c r="D150" t="inlineStr">
        <is>
          <t>On Kafka : semi-centenary perspectives / edited by Franz Kuna.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L150" t="inlineStr">
        <is>
          <t>New York : Barnes &amp; Noble Books, 1976.</t>
        </is>
      </c>
      <c r="M150" t="inlineStr">
        <is>
          <t>1976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PT </t>
        </is>
      </c>
      <c r="S150" t="n">
        <v>4</v>
      </c>
      <c r="T150" t="n">
        <v>4</v>
      </c>
      <c r="U150" t="inlineStr">
        <is>
          <t>2006-10-23</t>
        </is>
      </c>
      <c r="V150" t="inlineStr">
        <is>
          <t>2006-10-23</t>
        </is>
      </c>
      <c r="W150" t="inlineStr">
        <is>
          <t>1997-07-18</t>
        </is>
      </c>
      <c r="X150" t="inlineStr">
        <is>
          <t>1997-07-18</t>
        </is>
      </c>
      <c r="Y150" t="n">
        <v>463</v>
      </c>
      <c r="Z150" t="n">
        <v>444</v>
      </c>
      <c r="AA150" t="n">
        <v>508</v>
      </c>
      <c r="AB150" t="n">
        <v>3</v>
      </c>
      <c r="AC150" t="n">
        <v>5</v>
      </c>
      <c r="AD150" t="n">
        <v>21</v>
      </c>
      <c r="AE150" t="n">
        <v>26</v>
      </c>
      <c r="AF150" t="n">
        <v>7</v>
      </c>
      <c r="AG150" t="n">
        <v>7</v>
      </c>
      <c r="AH150" t="n">
        <v>6</v>
      </c>
      <c r="AI150" t="n">
        <v>6</v>
      </c>
      <c r="AJ150" t="n">
        <v>11</v>
      </c>
      <c r="AK150" t="n">
        <v>14</v>
      </c>
      <c r="AL150" t="n">
        <v>2</v>
      </c>
      <c r="AM150" t="n">
        <v>4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HYPERLINK("http://catalog.hathitrust.org/Record/000726965","HathiTrust Record")</f>
        <v/>
      </c>
      <c r="AS150">
        <f>HYPERLINK("https://creighton-primo.hosted.exlibrisgroup.com/primo-explore/search?tab=default_tab&amp;search_scope=EVERYTHING&amp;vid=01CRU&amp;lang=en_US&amp;offset=0&amp;query=any,contains,991004154069702656","Catalog Record")</f>
        <v/>
      </c>
      <c r="AT150">
        <f>HYPERLINK("http://www.worldcat.org/oclc/2534940","WorldCat Record")</f>
        <v/>
      </c>
      <c r="AU150" t="inlineStr">
        <is>
          <t>147091445:eng</t>
        </is>
      </c>
      <c r="AV150" t="inlineStr">
        <is>
          <t>2534940</t>
        </is>
      </c>
      <c r="AW150" t="inlineStr">
        <is>
          <t>991004154069702656</t>
        </is>
      </c>
      <c r="AX150" t="inlineStr">
        <is>
          <t>991004154069702656</t>
        </is>
      </c>
      <c r="AY150" t="inlineStr">
        <is>
          <t>2267025930002656</t>
        </is>
      </c>
      <c r="AZ150" t="inlineStr">
        <is>
          <t>BOOK</t>
        </is>
      </c>
      <c r="BB150" t="inlineStr">
        <is>
          <t>9780064940009</t>
        </is>
      </c>
      <c r="BC150" t="inlineStr">
        <is>
          <t>32285002971215</t>
        </is>
      </c>
      <c r="BD150" t="inlineStr">
        <is>
          <t>893343525</t>
        </is>
      </c>
    </row>
    <row r="151">
      <c r="A151" t="inlineStr">
        <is>
          <t>No</t>
        </is>
      </c>
      <c r="B151" t="inlineStr">
        <is>
          <t>PT2621.A26 Z574 1992</t>
        </is>
      </c>
      <c r="C151" t="inlineStr">
        <is>
          <t>0                      PT 2621000A  26                 Z  574         1992</t>
        </is>
      </c>
      <c r="D151" t="inlineStr">
        <is>
          <t>Franz Kafka / Thomas Anz.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Anz, Thomas.</t>
        </is>
      </c>
      <c r="L151" t="inlineStr">
        <is>
          <t>München : C.H. Beck, c1992.</t>
        </is>
      </c>
      <c r="M151" t="inlineStr">
        <is>
          <t>1992</t>
        </is>
      </c>
      <c r="N151" t="inlineStr">
        <is>
          <t>2e ed.</t>
        </is>
      </c>
      <c r="O151" t="inlineStr">
        <is>
          <t>fre</t>
        </is>
      </c>
      <c r="P151" t="inlineStr">
        <is>
          <t xml:space="preserve">fr </t>
        </is>
      </c>
      <c r="Q151" t="inlineStr">
        <is>
          <t>Beck'sche Reihe. Autorenbücher ; 615</t>
        </is>
      </c>
      <c r="R151" t="inlineStr">
        <is>
          <t xml:space="preserve">PT </t>
        </is>
      </c>
      <c r="S151" t="n">
        <v>5</v>
      </c>
      <c r="T151" t="n">
        <v>5</v>
      </c>
      <c r="U151" t="inlineStr">
        <is>
          <t>2000-08-28</t>
        </is>
      </c>
      <c r="V151" t="inlineStr">
        <is>
          <t>2000-08-28</t>
        </is>
      </c>
      <c r="W151" t="inlineStr">
        <is>
          <t>1996-06-27</t>
        </is>
      </c>
      <c r="X151" t="inlineStr">
        <is>
          <t>1996-06-27</t>
        </is>
      </c>
      <c r="Y151" t="n">
        <v>24</v>
      </c>
      <c r="Z151" t="n">
        <v>4</v>
      </c>
      <c r="AA151" t="n">
        <v>4</v>
      </c>
      <c r="AB151" t="n">
        <v>1</v>
      </c>
      <c r="AC151" t="n">
        <v>1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HYPERLINK("https://creighton-primo.hosted.exlibrisgroup.com/primo-explore/search?tab=default_tab&amp;search_scope=EVERYTHING&amp;vid=01CRU&amp;lang=en_US&amp;offset=0&amp;query=any,contains,991002316109702656","Catalog Record")</f>
        <v/>
      </c>
      <c r="AT151">
        <f>HYPERLINK("http://www.worldcat.org/oclc/30052386","WorldCat Record")</f>
        <v/>
      </c>
      <c r="AU151" t="inlineStr">
        <is>
          <t>22218322:fre</t>
        </is>
      </c>
      <c r="AV151" t="inlineStr">
        <is>
          <t>30052386</t>
        </is>
      </c>
      <c r="AW151" t="inlineStr">
        <is>
          <t>991002316109702656</t>
        </is>
      </c>
      <c r="AX151" t="inlineStr">
        <is>
          <t>991002316109702656</t>
        </is>
      </c>
      <c r="AY151" t="inlineStr">
        <is>
          <t>2257514940002656</t>
        </is>
      </c>
      <c r="AZ151" t="inlineStr">
        <is>
          <t>BOOK</t>
        </is>
      </c>
      <c r="BB151" t="inlineStr">
        <is>
          <t>9783406331626</t>
        </is>
      </c>
      <c r="BC151" t="inlineStr">
        <is>
          <t>32285002174653</t>
        </is>
      </c>
      <c r="BD151" t="inlineStr">
        <is>
          <t>893697633</t>
        </is>
      </c>
    </row>
    <row r="152">
      <c r="A152" t="inlineStr">
        <is>
          <t>No</t>
        </is>
      </c>
      <c r="B152" t="inlineStr">
        <is>
          <t>PT2621.A26 Z5938</t>
        </is>
      </c>
      <c r="C152" t="inlineStr">
        <is>
          <t>0                      PT 2621000A  26                 Z  5938</t>
        </is>
      </c>
      <c r="D152" t="inlineStr">
        <is>
          <t>Kafka-Kommentar zu sämtlichen Erzählungen / von Hartmut Binder.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Binder, Hartmut.</t>
        </is>
      </c>
      <c r="L152" t="inlineStr">
        <is>
          <t>München : Winkler, 1975.</t>
        </is>
      </c>
      <c r="M152" t="inlineStr">
        <is>
          <t>1975</t>
        </is>
      </c>
      <c r="O152" t="inlineStr">
        <is>
          <t>ger</t>
        </is>
      </c>
      <c r="P152" t="inlineStr">
        <is>
          <t xml:space="preserve">gw </t>
        </is>
      </c>
      <c r="R152" t="inlineStr">
        <is>
          <t xml:space="preserve">PT </t>
        </is>
      </c>
      <c r="S152" t="n">
        <v>6</v>
      </c>
      <c r="T152" t="n">
        <v>6</v>
      </c>
      <c r="U152" t="inlineStr">
        <is>
          <t>2002-02-21</t>
        </is>
      </c>
      <c r="V152" t="inlineStr">
        <is>
          <t>2002-02-21</t>
        </is>
      </c>
      <c r="W152" t="inlineStr">
        <is>
          <t>1997-07-18</t>
        </is>
      </c>
      <c r="X152" t="inlineStr">
        <is>
          <t>1997-07-18</t>
        </is>
      </c>
      <c r="Y152" t="n">
        <v>323</v>
      </c>
      <c r="Z152" t="n">
        <v>199</v>
      </c>
      <c r="AA152" t="n">
        <v>204</v>
      </c>
      <c r="AB152" t="n">
        <v>2</v>
      </c>
      <c r="AC152" t="n">
        <v>2</v>
      </c>
      <c r="AD152" t="n">
        <v>11</v>
      </c>
      <c r="AE152" t="n">
        <v>11</v>
      </c>
      <c r="AF152" t="n">
        <v>0</v>
      </c>
      <c r="AG152" t="n">
        <v>0</v>
      </c>
      <c r="AH152" t="n">
        <v>6</v>
      </c>
      <c r="AI152" t="n">
        <v>6</v>
      </c>
      <c r="AJ152" t="n">
        <v>8</v>
      </c>
      <c r="AK152" t="n">
        <v>8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HYPERLINK("http://catalog.hathitrust.org/Record/000025787","HathiTrust Record")</f>
        <v/>
      </c>
      <c r="AS152">
        <f>HYPERLINK("https://creighton-primo.hosted.exlibrisgroup.com/primo-explore/search?tab=default_tab&amp;search_scope=EVERYTHING&amp;vid=01CRU&amp;lang=en_US&amp;offset=0&amp;query=any,contains,991004328849702656","Catalog Record")</f>
        <v/>
      </c>
      <c r="AT152">
        <f>HYPERLINK("http://www.worldcat.org/oclc/3052561","WorldCat Record")</f>
        <v/>
      </c>
      <c r="AU152" t="inlineStr">
        <is>
          <t>6865556:ger</t>
        </is>
      </c>
      <c r="AV152" t="inlineStr">
        <is>
          <t>3052561</t>
        </is>
      </c>
      <c r="AW152" t="inlineStr">
        <is>
          <t>991004328849702656</t>
        </is>
      </c>
      <c r="AX152" t="inlineStr">
        <is>
          <t>991004328849702656</t>
        </is>
      </c>
      <c r="AY152" t="inlineStr">
        <is>
          <t>2262852380002656</t>
        </is>
      </c>
      <c r="AZ152" t="inlineStr">
        <is>
          <t>BOOK</t>
        </is>
      </c>
      <c r="BB152" t="inlineStr">
        <is>
          <t>9783538070189</t>
        </is>
      </c>
      <c r="BC152" t="inlineStr">
        <is>
          <t>32285002971272</t>
        </is>
      </c>
      <c r="BD152" t="inlineStr">
        <is>
          <t>893605885</t>
        </is>
      </c>
    </row>
    <row r="153">
      <c r="A153" t="inlineStr">
        <is>
          <t>No</t>
        </is>
      </c>
      <c r="B153" t="inlineStr">
        <is>
          <t>PT2621.A26 Z6533</t>
        </is>
      </c>
      <c r="C153" t="inlineStr">
        <is>
          <t>0                      PT 2621000A  26                 Z  6533</t>
        </is>
      </c>
      <c r="D153" t="inlineStr">
        <is>
          <t>Kafka versus Kafka / by Michel Carrouges. Translated by Emmett Parker.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Carrouges, Michel, 1910-1988.</t>
        </is>
      </c>
      <c r="L153" t="inlineStr">
        <is>
          <t>University, Ala. : University of Alabama Press, [1968]</t>
        </is>
      </c>
      <c r="M153" t="inlineStr">
        <is>
          <t>1968</t>
        </is>
      </c>
      <c r="O153" t="inlineStr">
        <is>
          <t>eng</t>
        </is>
      </c>
      <c r="P153" t="inlineStr">
        <is>
          <t>alu</t>
        </is>
      </c>
      <c r="R153" t="inlineStr">
        <is>
          <t xml:space="preserve">PT </t>
        </is>
      </c>
      <c r="S153" t="n">
        <v>6</v>
      </c>
      <c r="T153" t="n">
        <v>6</v>
      </c>
      <c r="U153" t="inlineStr">
        <is>
          <t>2001-04-06</t>
        </is>
      </c>
      <c r="V153" t="inlineStr">
        <is>
          <t>2001-04-06</t>
        </is>
      </c>
      <c r="W153" t="inlineStr">
        <is>
          <t>1990-03-15</t>
        </is>
      </c>
      <c r="X153" t="inlineStr">
        <is>
          <t>1990-03-15</t>
        </is>
      </c>
      <c r="Y153" t="n">
        <v>914</v>
      </c>
      <c r="Z153" t="n">
        <v>839</v>
      </c>
      <c r="AA153" t="n">
        <v>849</v>
      </c>
      <c r="AB153" t="n">
        <v>11</v>
      </c>
      <c r="AC153" t="n">
        <v>11</v>
      </c>
      <c r="AD153" t="n">
        <v>42</v>
      </c>
      <c r="AE153" t="n">
        <v>42</v>
      </c>
      <c r="AF153" t="n">
        <v>15</v>
      </c>
      <c r="AG153" t="n">
        <v>15</v>
      </c>
      <c r="AH153" t="n">
        <v>9</v>
      </c>
      <c r="AI153" t="n">
        <v>9</v>
      </c>
      <c r="AJ153" t="n">
        <v>19</v>
      </c>
      <c r="AK153" t="n">
        <v>19</v>
      </c>
      <c r="AL153" t="n">
        <v>9</v>
      </c>
      <c r="AM153" t="n">
        <v>9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HYPERLINK("http://catalog.hathitrust.org/Record/001197781","HathiTrust Record")</f>
        <v/>
      </c>
      <c r="AS153">
        <f>HYPERLINK("https://creighton-primo.hosted.exlibrisgroup.com/primo-explore/search?tab=default_tab&amp;search_scope=EVERYTHING&amp;vid=01CRU&amp;lang=en_US&amp;offset=0&amp;query=any,contains,991001387889702656","Catalog Record")</f>
        <v/>
      </c>
      <c r="AT153">
        <f>HYPERLINK("http://www.worldcat.org/oclc/227664","WorldCat Record")</f>
        <v/>
      </c>
      <c r="AU153" t="inlineStr">
        <is>
          <t>908224684:eng</t>
        </is>
      </c>
      <c r="AV153" t="inlineStr">
        <is>
          <t>227664</t>
        </is>
      </c>
      <c r="AW153" t="inlineStr">
        <is>
          <t>991001387889702656</t>
        </is>
      </c>
      <c r="AX153" t="inlineStr">
        <is>
          <t>991001387889702656</t>
        </is>
      </c>
      <c r="AY153" t="inlineStr">
        <is>
          <t>2255790870002656</t>
        </is>
      </c>
      <c r="AZ153" t="inlineStr">
        <is>
          <t>BOOK</t>
        </is>
      </c>
      <c r="BC153" t="inlineStr">
        <is>
          <t>32285000084904</t>
        </is>
      </c>
      <c r="BD153" t="inlineStr">
        <is>
          <t>893497051</t>
        </is>
      </c>
    </row>
    <row r="154">
      <c r="A154" t="inlineStr">
        <is>
          <t>No</t>
        </is>
      </c>
      <c r="B154" t="inlineStr">
        <is>
          <t>PT2621.A26 Z6758 2003</t>
        </is>
      </c>
      <c r="C154" t="inlineStr">
        <is>
          <t>0                      PT 2621000A  26                 Z  6758        2003</t>
        </is>
      </c>
      <c r="D154" t="inlineStr">
        <is>
          <t>Kafka's last love : the mystery of Dora Diamant / Kathi Diamant.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Diamant, Kathi.</t>
        </is>
      </c>
      <c r="L154" t="inlineStr">
        <is>
          <t>New York : Basic Books, c2003.</t>
        </is>
      </c>
      <c r="M154" t="inlineStr">
        <is>
          <t>2003</t>
        </is>
      </c>
      <c r="O154" t="inlineStr">
        <is>
          <t>eng</t>
        </is>
      </c>
      <c r="P154" t="inlineStr">
        <is>
          <t>nyu</t>
        </is>
      </c>
      <c r="R154" t="inlineStr">
        <is>
          <t xml:space="preserve">PT </t>
        </is>
      </c>
      <c r="S154" t="n">
        <v>2</v>
      </c>
      <c r="T154" t="n">
        <v>2</v>
      </c>
      <c r="U154" t="inlineStr">
        <is>
          <t>2003-07-17</t>
        </is>
      </c>
      <c r="V154" t="inlineStr">
        <is>
          <t>2003-07-17</t>
        </is>
      </c>
      <c r="W154" t="inlineStr">
        <is>
          <t>2003-07-17</t>
        </is>
      </c>
      <c r="X154" t="inlineStr">
        <is>
          <t>2003-07-17</t>
        </is>
      </c>
      <c r="Y154" t="n">
        <v>455</v>
      </c>
      <c r="Z154" t="n">
        <v>417</v>
      </c>
      <c r="AA154" t="n">
        <v>718</v>
      </c>
      <c r="AB154" t="n">
        <v>5</v>
      </c>
      <c r="AC154" t="n">
        <v>6</v>
      </c>
      <c r="AD154" t="n">
        <v>20</v>
      </c>
      <c r="AE154" t="n">
        <v>31</v>
      </c>
      <c r="AF154" t="n">
        <v>6</v>
      </c>
      <c r="AG154" t="n">
        <v>13</v>
      </c>
      <c r="AH154" t="n">
        <v>6</v>
      </c>
      <c r="AI154" t="n">
        <v>9</v>
      </c>
      <c r="AJ154" t="n">
        <v>7</v>
      </c>
      <c r="AK154" t="n">
        <v>10</v>
      </c>
      <c r="AL154" t="n">
        <v>4</v>
      </c>
      <c r="AM154" t="n">
        <v>5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HYPERLINK("https://creighton-primo.hosted.exlibrisgroup.com/primo-explore/search?tab=default_tab&amp;search_scope=EVERYTHING&amp;vid=01CRU&amp;lang=en_US&amp;offset=0&amp;query=any,contains,991004077869702656","Catalog Record")</f>
        <v/>
      </c>
      <c r="AT154">
        <f>HYPERLINK("http://www.worldcat.org/oclc/51264713","WorldCat Record")</f>
        <v/>
      </c>
      <c r="AU154" t="inlineStr">
        <is>
          <t>837511416:eng</t>
        </is>
      </c>
      <c r="AV154" t="inlineStr">
        <is>
          <t>51264713</t>
        </is>
      </c>
      <c r="AW154" t="inlineStr">
        <is>
          <t>991004077869702656</t>
        </is>
      </c>
      <c r="AX154" t="inlineStr">
        <is>
          <t>991004077869702656</t>
        </is>
      </c>
      <c r="AY154" t="inlineStr">
        <is>
          <t>2262007190002656</t>
        </is>
      </c>
      <c r="AZ154" t="inlineStr">
        <is>
          <t>BOOK</t>
        </is>
      </c>
      <c r="BB154" t="inlineStr">
        <is>
          <t>9780465015504</t>
        </is>
      </c>
      <c r="BC154" t="inlineStr">
        <is>
          <t>32285004756077</t>
        </is>
      </c>
      <c r="BD154" t="inlineStr">
        <is>
          <t>893512792</t>
        </is>
      </c>
    </row>
    <row r="155">
      <c r="A155" t="inlineStr">
        <is>
          <t>No</t>
        </is>
      </c>
      <c r="B155" t="inlineStr">
        <is>
          <t>PT2621.A26 Z6833</t>
        </is>
      </c>
      <c r="C155" t="inlineStr">
        <is>
          <t>0                      PT 2621000A  26                 Z  6833</t>
        </is>
      </c>
      <c r="D155" t="inlineStr">
        <is>
          <t>Franz Kafka : a critical study of his writings / translated by Sheema Zeben Buehne.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Emrich, Wilhelm.</t>
        </is>
      </c>
      <c r="L155" t="inlineStr">
        <is>
          <t>New York : Ungar, [1968]</t>
        </is>
      </c>
      <c r="M155" t="inlineStr">
        <is>
          <t>1968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PT </t>
        </is>
      </c>
      <c r="S155" t="n">
        <v>13</v>
      </c>
      <c r="T155" t="n">
        <v>13</v>
      </c>
      <c r="U155" t="inlineStr">
        <is>
          <t>2008-04-13</t>
        </is>
      </c>
      <c r="V155" t="inlineStr">
        <is>
          <t>2008-04-13</t>
        </is>
      </c>
      <c r="W155" t="inlineStr">
        <is>
          <t>1990-03-26</t>
        </is>
      </c>
      <c r="X155" t="inlineStr">
        <is>
          <t>1990-03-26</t>
        </is>
      </c>
      <c r="Y155" t="n">
        <v>1011</v>
      </c>
      <c r="Z155" t="n">
        <v>933</v>
      </c>
      <c r="AA155" t="n">
        <v>939</v>
      </c>
      <c r="AB155" t="n">
        <v>9</v>
      </c>
      <c r="AC155" t="n">
        <v>9</v>
      </c>
      <c r="AD155" t="n">
        <v>37</v>
      </c>
      <c r="AE155" t="n">
        <v>37</v>
      </c>
      <c r="AF155" t="n">
        <v>14</v>
      </c>
      <c r="AG155" t="n">
        <v>14</v>
      </c>
      <c r="AH155" t="n">
        <v>8</v>
      </c>
      <c r="AI155" t="n">
        <v>8</v>
      </c>
      <c r="AJ155" t="n">
        <v>16</v>
      </c>
      <c r="AK155" t="n">
        <v>16</v>
      </c>
      <c r="AL155" t="n">
        <v>6</v>
      </c>
      <c r="AM155" t="n">
        <v>6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HYPERLINK("http://catalog.hathitrust.org/Record/001030587","HathiTrust Record")</f>
        <v/>
      </c>
      <c r="AS155">
        <f>HYPERLINK("https://creighton-primo.hosted.exlibrisgroup.com/primo-explore/search?tab=default_tab&amp;search_scope=EVERYTHING&amp;vid=01CRU&amp;lang=en_US&amp;offset=0&amp;query=any,contains,991002771229702656","Catalog Record")</f>
        <v/>
      </c>
      <c r="AT155">
        <f>HYPERLINK("http://www.worldcat.org/oclc/437063","WorldCat Record")</f>
        <v/>
      </c>
      <c r="AU155" t="inlineStr">
        <is>
          <t>1219486435:eng</t>
        </is>
      </c>
      <c r="AV155" t="inlineStr">
        <is>
          <t>437063</t>
        </is>
      </c>
      <c r="AW155" t="inlineStr">
        <is>
          <t>991002771229702656</t>
        </is>
      </c>
      <c r="AX155" t="inlineStr">
        <is>
          <t>991002771229702656</t>
        </is>
      </c>
      <c r="AY155" t="inlineStr">
        <is>
          <t>2267889080002656</t>
        </is>
      </c>
      <c r="AZ155" t="inlineStr">
        <is>
          <t>BOOK</t>
        </is>
      </c>
      <c r="BC155" t="inlineStr">
        <is>
          <t>32285000093301</t>
        </is>
      </c>
      <c r="BD155" t="inlineStr">
        <is>
          <t>893704494</t>
        </is>
      </c>
    </row>
    <row r="156">
      <c r="A156" t="inlineStr">
        <is>
          <t>No</t>
        </is>
      </c>
      <c r="B156" t="inlineStr">
        <is>
          <t>PT2621.A26 Z7167</t>
        </is>
      </c>
      <c r="C156" t="inlineStr">
        <is>
          <t>0                      PT 2621000A  26                 Z  7167</t>
        </is>
      </c>
      <c r="D156" t="inlineStr">
        <is>
          <t>Franz Kafka : an anthology of Marxist criticism / edited and translated by Kenneth Hughes.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L156" t="inlineStr">
        <is>
          <t>Hanover : Published for Clark University Press by University Press of New England, 1981.</t>
        </is>
      </c>
      <c r="M156" t="inlineStr">
        <is>
          <t>1981</t>
        </is>
      </c>
      <c r="O156" t="inlineStr">
        <is>
          <t>eng</t>
        </is>
      </c>
      <c r="P156" t="inlineStr">
        <is>
          <t>ctu</t>
        </is>
      </c>
      <c r="R156" t="inlineStr">
        <is>
          <t xml:space="preserve">PT </t>
        </is>
      </c>
      <c r="S156" t="n">
        <v>13</v>
      </c>
      <c r="T156" t="n">
        <v>13</v>
      </c>
      <c r="U156" t="inlineStr">
        <is>
          <t>2008-04-13</t>
        </is>
      </c>
      <c r="V156" t="inlineStr">
        <is>
          <t>2008-04-13</t>
        </is>
      </c>
      <c r="W156" t="inlineStr">
        <is>
          <t>1990-02-06</t>
        </is>
      </c>
      <c r="X156" t="inlineStr">
        <is>
          <t>1990-02-06</t>
        </is>
      </c>
      <c r="Y156" t="n">
        <v>533</v>
      </c>
      <c r="Z156" t="n">
        <v>452</v>
      </c>
      <c r="AA156" t="n">
        <v>458</v>
      </c>
      <c r="AB156" t="n">
        <v>4</v>
      </c>
      <c r="AC156" t="n">
        <v>4</v>
      </c>
      <c r="AD156" t="n">
        <v>24</v>
      </c>
      <c r="AE156" t="n">
        <v>24</v>
      </c>
      <c r="AF156" t="n">
        <v>10</v>
      </c>
      <c r="AG156" t="n">
        <v>10</v>
      </c>
      <c r="AH156" t="n">
        <v>7</v>
      </c>
      <c r="AI156" t="n">
        <v>7</v>
      </c>
      <c r="AJ156" t="n">
        <v>10</v>
      </c>
      <c r="AK156" t="n">
        <v>10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HYPERLINK("http://catalog.hathitrust.org/Record/000185234","HathiTrust Record")</f>
        <v/>
      </c>
      <c r="AS156">
        <f>HYPERLINK("https://creighton-primo.hosted.exlibrisgroup.com/primo-explore/search?tab=default_tab&amp;search_scope=EVERYTHING&amp;vid=01CRU&amp;lang=en_US&amp;offset=0&amp;query=any,contains,991005389379702656","Catalog Record")</f>
        <v/>
      </c>
      <c r="AT156">
        <f>HYPERLINK("http://www.worldcat.org/oclc/7875133","WorldCat Record")</f>
        <v/>
      </c>
      <c r="AU156" t="inlineStr">
        <is>
          <t>29616218:eng</t>
        </is>
      </c>
      <c r="AV156" t="inlineStr">
        <is>
          <t>7875133</t>
        </is>
      </c>
      <c r="AW156" t="inlineStr">
        <is>
          <t>991005389379702656</t>
        </is>
      </c>
      <c r="AX156" t="inlineStr">
        <is>
          <t>991005389379702656</t>
        </is>
      </c>
      <c r="AY156" t="inlineStr">
        <is>
          <t>2268238020002656</t>
        </is>
      </c>
      <c r="AZ156" t="inlineStr">
        <is>
          <t>BOOK</t>
        </is>
      </c>
      <c r="BB156" t="inlineStr">
        <is>
          <t>9780874512069</t>
        </is>
      </c>
      <c r="BC156" t="inlineStr">
        <is>
          <t>32285000006618</t>
        </is>
      </c>
      <c r="BD156" t="inlineStr">
        <is>
          <t>893714020</t>
        </is>
      </c>
    </row>
    <row r="157">
      <c r="A157" t="inlineStr">
        <is>
          <t>No</t>
        </is>
      </c>
      <c r="B157" t="inlineStr">
        <is>
          <t>PT2621.A26 Z74</t>
        </is>
      </c>
      <c r="C157" t="inlineStr">
        <is>
          <t>0                      PT 2621000A  26                 Z  74</t>
        </is>
      </c>
      <c r="D157" t="inlineStr">
        <is>
          <t>A Kafka bibliography, 1908-1976 / Angel Flores.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Flores, Angel, 1900-1992.</t>
        </is>
      </c>
      <c r="L157" t="inlineStr">
        <is>
          <t>New York : Gordian Press, 1976.</t>
        </is>
      </c>
      <c r="M157" t="inlineStr">
        <is>
          <t>1976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PT </t>
        </is>
      </c>
      <c r="S157" t="n">
        <v>12</v>
      </c>
      <c r="T157" t="n">
        <v>12</v>
      </c>
      <c r="U157" t="inlineStr">
        <is>
          <t>2001-03-28</t>
        </is>
      </c>
      <c r="V157" t="inlineStr">
        <is>
          <t>2001-03-28</t>
        </is>
      </c>
      <c r="W157" t="inlineStr">
        <is>
          <t>1997-07-18</t>
        </is>
      </c>
      <c r="X157" t="inlineStr">
        <is>
          <t>1997-07-18</t>
        </is>
      </c>
      <c r="Y157" t="n">
        <v>436</v>
      </c>
      <c r="Z157" t="n">
        <v>351</v>
      </c>
      <c r="AA157" t="n">
        <v>357</v>
      </c>
      <c r="AB157" t="n">
        <v>4</v>
      </c>
      <c r="AC157" t="n">
        <v>4</v>
      </c>
      <c r="AD157" t="n">
        <v>16</v>
      </c>
      <c r="AE157" t="n">
        <v>16</v>
      </c>
      <c r="AF157" t="n">
        <v>5</v>
      </c>
      <c r="AG157" t="n">
        <v>5</v>
      </c>
      <c r="AH157" t="n">
        <v>5</v>
      </c>
      <c r="AI157" t="n">
        <v>5</v>
      </c>
      <c r="AJ157" t="n">
        <v>6</v>
      </c>
      <c r="AK157" t="n">
        <v>6</v>
      </c>
      <c r="AL157" t="n">
        <v>3</v>
      </c>
      <c r="AM157" t="n">
        <v>3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HYPERLINK("http://catalog.hathitrust.org/Record/000741181","HathiTrust Record")</f>
        <v/>
      </c>
      <c r="AS157">
        <f>HYPERLINK("https://creighton-primo.hosted.exlibrisgroup.com/primo-explore/search?tab=default_tab&amp;search_scope=EVERYTHING&amp;vid=01CRU&amp;lang=en_US&amp;offset=0&amp;query=any,contains,991004085619702656","Catalog Record")</f>
        <v/>
      </c>
      <c r="AT157">
        <f>HYPERLINK("http://www.worldcat.org/oclc/2332027","WorldCat Record")</f>
        <v/>
      </c>
      <c r="AU157" t="inlineStr">
        <is>
          <t>118061276:eng</t>
        </is>
      </c>
      <c r="AV157" t="inlineStr">
        <is>
          <t>2332027</t>
        </is>
      </c>
      <c r="AW157" t="inlineStr">
        <is>
          <t>991004085619702656</t>
        </is>
      </c>
      <c r="AX157" t="inlineStr">
        <is>
          <t>991004085619702656</t>
        </is>
      </c>
      <c r="AY157" t="inlineStr">
        <is>
          <t>2264151740002656</t>
        </is>
      </c>
      <c r="AZ157" t="inlineStr">
        <is>
          <t>BOOK</t>
        </is>
      </c>
      <c r="BB157" t="inlineStr">
        <is>
          <t>9780877522065</t>
        </is>
      </c>
      <c r="BC157" t="inlineStr">
        <is>
          <t>32285002971314</t>
        </is>
      </c>
      <c r="BD157" t="inlineStr">
        <is>
          <t>893888288</t>
        </is>
      </c>
    </row>
    <row r="158">
      <c r="A158" t="inlineStr">
        <is>
          <t>No</t>
        </is>
      </c>
      <c r="B158" t="inlineStr">
        <is>
          <t>PT2621.A26 Z7461513 1983</t>
        </is>
      </c>
      <c r="C158" t="inlineStr">
        <is>
          <t>0                      PT 2621000A  26                 Z  7461513     1983</t>
        </is>
      </c>
      <c r="D158" t="inlineStr">
        <is>
          <t>Franz Kafka of Prague / Jiří Gruša ; translated from the German by Eric Mosbacher.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Gruša, Jiří.</t>
        </is>
      </c>
      <c r="L158" t="inlineStr">
        <is>
          <t>New York : Schocken Books, 1983.</t>
        </is>
      </c>
      <c r="M158" t="inlineStr">
        <is>
          <t>1983</t>
        </is>
      </c>
      <c r="N158" t="inlineStr">
        <is>
          <t>1st American ed.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PT </t>
        </is>
      </c>
      <c r="S158" t="n">
        <v>10</v>
      </c>
      <c r="T158" t="n">
        <v>10</v>
      </c>
      <c r="U158" t="inlineStr">
        <is>
          <t>2005-12-06</t>
        </is>
      </c>
      <c r="V158" t="inlineStr">
        <is>
          <t>2005-12-06</t>
        </is>
      </c>
      <c r="W158" t="inlineStr">
        <is>
          <t>1990-02-06</t>
        </is>
      </c>
      <c r="X158" t="inlineStr">
        <is>
          <t>1990-02-06</t>
        </is>
      </c>
      <c r="Y158" t="n">
        <v>207</v>
      </c>
      <c r="Z158" t="n">
        <v>187</v>
      </c>
      <c r="AA158" t="n">
        <v>232</v>
      </c>
      <c r="AB158" t="n">
        <v>3</v>
      </c>
      <c r="AC158" t="n">
        <v>3</v>
      </c>
      <c r="AD158" t="n">
        <v>9</v>
      </c>
      <c r="AE158" t="n">
        <v>9</v>
      </c>
      <c r="AF158" t="n">
        <v>1</v>
      </c>
      <c r="AG158" t="n">
        <v>1</v>
      </c>
      <c r="AH158" t="n">
        <v>5</v>
      </c>
      <c r="AI158" t="n">
        <v>5</v>
      </c>
      <c r="AJ158" t="n">
        <v>5</v>
      </c>
      <c r="AK158" t="n">
        <v>5</v>
      </c>
      <c r="AL158" t="n">
        <v>2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HYPERLINK("https://creighton-primo.hosted.exlibrisgroup.com/primo-explore/search?tab=default_tab&amp;search_scope=EVERYTHING&amp;vid=01CRU&amp;lang=en_US&amp;offset=0&amp;query=any,contains,991000214679702656","Catalog Record")</f>
        <v/>
      </c>
      <c r="AT158">
        <f>HYPERLINK("http://www.worldcat.org/oclc/9557364","WorldCat Record")</f>
        <v/>
      </c>
      <c r="AU158" t="inlineStr">
        <is>
          <t>3534504:eng</t>
        </is>
      </c>
      <c r="AV158" t="inlineStr">
        <is>
          <t>9557364</t>
        </is>
      </c>
      <c r="AW158" t="inlineStr">
        <is>
          <t>991000214679702656</t>
        </is>
      </c>
      <c r="AX158" t="inlineStr">
        <is>
          <t>991000214679702656</t>
        </is>
      </c>
      <c r="AY158" t="inlineStr">
        <is>
          <t>2266618580002656</t>
        </is>
      </c>
      <c r="AZ158" t="inlineStr">
        <is>
          <t>BOOK</t>
        </is>
      </c>
      <c r="BB158" t="inlineStr">
        <is>
          <t>9780805207484</t>
        </is>
      </c>
      <c r="BC158" t="inlineStr">
        <is>
          <t>32285000006600</t>
        </is>
      </c>
      <c r="BD158" t="inlineStr">
        <is>
          <t>893413192</t>
        </is>
      </c>
    </row>
    <row r="159">
      <c r="A159" t="inlineStr">
        <is>
          <t>No</t>
        </is>
      </c>
      <c r="B159" t="inlineStr">
        <is>
          <t>PT2621.A26 Z74624 1975</t>
        </is>
      </c>
      <c r="C159" t="inlineStr">
        <is>
          <t>0                      PT 2621000A  26                 Z  74624       1975</t>
        </is>
      </c>
      <c r="D159" t="inlineStr">
        <is>
          <t>Franz Kafka / Erich Heller ; edited by Frank Kermode.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Yes</t>
        </is>
      </c>
      <c r="J159" t="inlineStr">
        <is>
          <t>0</t>
        </is>
      </c>
      <c r="K159" t="inlineStr">
        <is>
          <t>Heller, Erich, 1911-1990.</t>
        </is>
      </c>
      <c r="L159" t="inlineStr">
        <is>
          <t>New York : Viking Press, [1975] c1974.</t>
        </is>
      </c>
      <c r="M159" t="inlineStr">
        <is>
          <t>1975</t>
        </is>
      </c>
      <c r="O159" t="inlineStr">
        <is>
          <t>eng</t>
        </is>
      </c>
      <c r="P159" t="inlineStr">
        <is>
          <t>nyu</t>
        </is>
      </c>
      <c r="Q159" t="inlineStr">
        <is>
          <t>Modern masters</t>
        </is>
      </c>
      <c r="R159" t="inlineStr">
        <is>
          <t xml:space="preserve">PT </t>
        </is>
      </c>
      <c r="S159" t="n">
        <v>3</v>
      </c>
      <c r="T159" t="n">
        <v>3</v>
      </c>
      <c r="U159" t="inlineStr">
        <is>
          <t>2004-10-25</t>
        </is>
      </c>
      <c r="V159" t="inlineStr">
        <is>
          <t>2004-10-25</t>
        </is>
      </c>
      <c r="W159" t="inlineStr">
        <is>
          <t>1992-09-09</t>
        </is>
      </c>
      <c r="X159" t="inlineStr">
        <is>
          <t>1992-09-09</t>
        </is>
      </c>
      <c r="Y159" t="n">
        <v>679</v>
      </c>
      <c r="Z159" t="n">
        <v>651</v>
      </c>
      <c r="AA159" t="n">
        <v>822</v>
      </c>
      <c r="AB159" t="n">
        <v>3</v>
      </c>
      <c r="AC159" t="n">
        <v>3</v>
      </c>
      <c r="AD159" t="n">
        <v>20</v>
      </c>
      <c r="AE159" t="n">
        <v>28</v>
      </c>
      <c r="AF159" t="n">
        <v>11</v>
      </c>
      <c r="AG159" t="n">
        <v>14</v>
      </c>
      <c r="AH159" t="n">
        <v>4</v>
      </c>
      <c r="AI159" t="n">
        <v>6</v>
      </c>
      <c r="AJ159" t="n">
        <v>8</v>
      </c>
      <c r="AK159" t="n">
        <v>14</v>
      </c>
      <c r="AL159" t="n">
        <v>2</v>
      </c>
      <c r="AM159" t="n">
        <v>2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HYPERLINK("http://catalog.hathitrust.org/Record/000691089","HathiTrust Record")</f>
        <v/>
      </c>
      <c r="AS159">
        <f>HYPERLINK("https://creighton-primo.hosted.exlibrisgroup.com/primo-explore/search?tab=default_tab&amp;search_scope=EVERYTHING&amp;vid=01CRU&amp;lang=en_US&amp;offset=0&amp;query=any,contains,991003723209702656","Catalog Record")</f>
        <v/>
      </c>
      <c r="AT159">
        <f>HYPERLINK("http://www.worldcat.org/oclc/1367803","WorldCat Record")</f>
        <v/>
      </c>
      <c r="AU159" t="inlineStr">
        <is>
          <t>2999724123:eng</t>
        </is>
      </c>
      <c r="AV159" t="inlineStr">
        <is>
          <t>1367803</t>
        </is>
      </c>
      <c r="AW159" t="inlineStr">
        <is>
          <t>991003723209702656</t>
        </is>
      </c>
      <c r="AX159" t="inlineStr">
        <is>
          <t>991003723209702656</t>
        </is>
      </c>
      <c r="AY159" t="inlineStr">
        <is>
          <t>2256584560002656</t>
        </is>
      </c>
      <c r="AZ159" t="inlineStr">
        <is>
          <t>BOOK</t>
        </is>
      </c>
      <c r="BB159" t="inlineStr">
        <is>
          <t>9780670327218</t>
        </is>
      </c>
      <c r="BC159" t="inlineStr">
        <is>
          <t>32285001296960</t>
        </is>
      </c>
      <c r="BD159" t="inlineStr">
        <is>
          <t>893722073</t>
        </is>
      </c>
    </row>
    <row r="160">
      <c r="A160" t="inlineStr">
        <is>
          <t>No</t>
        </is>
      </c>
      <c r="B160" t="inlineStr">
        <is>
          <t>PT2621.A26 Z758</t>
        </is>
      </c>
      <c r="C160" t="inlineStr">
        <is>
          <t>0                      PT 2621000A  26                 Z  758</t>
        </is>
      </c>
      <c r="D160" t="inlineStr">
        <is>
          <t>The Kafka debate : new perspectives for our time / edited by Angel Flores.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Staten Island, N.Y. : Gordian Press, 1977.</t>
        </is>
      </c>
      <c r="M160" t="inlineStr">
        <is>
          <t>1977</t>
        </is>
      </c>
      <c r="N160" t="inlineStr">
        <is>
          <t>1st ed. --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PT </t>
        </is>
      </c>
      <c r="S160" t="n">
        <v>23</v>
      </c>
      <c r="T160" t="n">
        <v>23</v>
      </c>
      <c r="U160" t="inlineStr">
        <is>
          <t>2008-04-13</t>
        </is>
      </c>
      <c r="V160" t="inlineStr">
        <is>
          <t>2008-04-13</t>
        </is>
      </c>
      <c r="W160" t="inlineStr">
        <is>
          <t>1990-02-06</t>
        </is>
      </c>
      <c r="X160" t="inlineStr">
        <is>
          <t>1990-02-06</t>
        </is>
      </c>
      <c r="Y160" t="n">
        <v>784</v>
      </c>
      <c r="Z160" t="n">
        <v>671</v>
      </c>
      <c r="AA160" t="n">
        <v>678</v>
      </c>
      <c r="AB160" t="n">
        <v>4</v>
      </c>
      <c r="AC160" t="n">
        <v>4</v>
      </c>
      <c r="AD160" t="n">
        <v>28</v>
      </c>
      <c r="AE160" t="n">
        <v>28</v>
      </c>
      <c r="AF160" t="n">
        <v>13</v>
      </c>
      <c r="AG160" t="n">
        <v>13</v>
      </c>
      <c r="AH160" t="n">
        <v>6</v>
      </c>
      <c r="AI160" t="n">
        <v>6</v>
      </c>
      <c r="AJ160" t="n">
        <v>14</v>
      </c>
      <c r="AK160" t="n">
        <v>14</v>
      </c>
      <c r="AL160" t="n">
        <v>3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HYPERLINK("http://catalog.hathitrust.org/Record/000253613","HathiTrust Record")</f>
        <v/>
      </c>
      <c r="AS160">
        <f>HYPERLINK("https://creighton-primo.hosted.exlibrisgroup.com/primo-explore/search?tab=default_tab&amp;search_scope=EVERYTHING&amp;vid=01CRU&amp;lang=en_US&amp;offset=0&amp;query=any,contains,991004335779702656","Catalog Record")</f>
        <v/>
      </c>
      <c r="AT160">
        <f>HYPERLINK("http://www.worldcat.org/oclc/3072748","WorldCat Record")</f>
        <v/>
      </c>
      <c r="AU160" t="inlineStr">
        <is>
          <t>889516363:eng</t>
        </is>
      </c>
      <c r="AV160" t="inlineStr">
        <is>
          <t>3072748</t>
        </is>
      </c>
      <c r="AW160" t="inlineStr">
        <is>
          <t>991004335779702656</t>
        </is>
      </c>
      <c r="AX160" t="inlineStr">
        <is>
          <t>991004335779702656</t>
        </is>
      </c>
      <c r="AY160" t="inlineStr">
        <is>
          <t>2265192330002656</t>
        </is>
      </c>
      <c r="AZ160" t="inlineStr">
        <is>
          <t>BOOK</t>
        </is>
      </c>
      <c r="BB160" t="inlineStr">
        <is>
          <t>9780877522119</t>
        </is>
      </c>
      <c r="BC160" t="inlineStr">
        <is>
          <t>32285000006642</t>
        </is>
      </c>
      <c r="BD160" t="inlineStr">
        <is>
          <t>893411400</t>
        </is>
      </c>
    </row>
    <row r="161">
      <c r="A161" t="inlineStr">
        <is>
          <t>No</t>
        </is>
      </c>
      <c r="B161" t="inlineStr">
        <is>
          <t>PT2621.A26 Z8</t>
        </is>
      </c>
      <c r="C161" t="inlineStr">
        <is>
          <t>0                      PT 2621000A  26                 Z  8</t>
        </is>
      </c>
      <c r="D161" t="inlineStr">
        <is>
          <t>The frozen sea, a study of Franz Kafka.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Neider, Charles, 1915-2001.</t>
        </is>
      </c>
      <c r="L161" t="inlineStr">
        <is>
          <t>New York, Russell &amp; Russell, 1962 [c1948]</t>
        </is>
      </c>
      <c r="M161" t="inlineStr">
        <is>
          <t>1962</t>
        </is>
      </c>
      <c r="O161" t="inlineStr">
        <is>
          <t>eng</t>
        </is>
      </c>
      <c r="P161" t="inlineStr">
        <is>
          <t xml:space="preserve">xx </t>
        </is>
      </c>
      <c r="R161" t="inlineStr">
        <is>
          <t xml:space="preserve">PT </t>
        </is>
      </c>
      <c r="S161" t="n">
        <v>2</v>
      </c>
      <c r="T161" t="n">
        <v>2</v>
      </c>
      <c r="U161" t="inlineStr">
        <is>
          <t>1998-04-02</t>
        </is>
      </c>
      <c r="V161" t="inlineStr">
        <is>
          <t>1998-04-02</t>
        </is>
      </c>
      <c r="W161" t="inlineStr">
        <is>
          <t>1997-07-18</t>
        </is>
      </c>
      <c r="X161" t="inlineStr">
        <is>
          <t>1997-07-18</t>
        </is>
      </c>
      <c r="Y161" t="n">
        <v>309</v>
      </c>
      <c r="Z161" t="n">
        <v>287</v>
      </c>
      <c r="AA161" t="n">
        <v>533</v>
      </c>
      <c r="AB161" t="n">
        <v>3</v>
      </c>
      <c r="AC161" t="n">
        <v>5</v>
      </c>
      <c r="AD161" t="n">
        <v>16</v>
      </c>
      <c r="AE161" t="n">
        <v>26</v>
      </c>
      <c r="AF161" t="n">
        <v>7</v>
      </c>
      <c r="AG161" t="n">
        <v>9</v>
      </c>
      <c r="AH161" t="n">
        <v>1</v>
      </c>
      <c r="AI161" t="n">
        <v>4</v>
      </c>
      <c r="AJ161" t="n">
        <v>9</v>
      </c>
      <c r="AK161" t="n">
        <v>15</v>
      </c>
      <c r="AL161" t="n">
        <v>2</v>
      </c>
      <c r="AM161" t="n">
        <v>4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HYPERLINK("http://catalog.hathitrust.org/Record/001197802","HathiTrust Record")</f>
        <v/>
      </c>
      <c r="AS161">
        <f>HYPERLINK("https://creighton-primo.hosted.exlibrisgroup.com/primo-explore/search?tab=default_tab&amp;search_scope=EVERYTHING&amp;vid=01CRU&amp;lang=en_US&amp;offset=0&amp;query=any,contains,991003838039702656","Catalog Record")</f>
        <v/>
      </c>
      <c r="AT161">
        <f>HYPERLINK("http://www.worldcat.org/oclc/1609583","WorldCat Record")</f>
        <v/>
      </c>
      <c r="AU161" t="inlineStr">
        <is>
          <t>2356620:eng</t>
        </is>
      </c>
      <c r="AV161" t="inlineStr">
        <is>
          <t>1609583</t>
        </is>
      </c>
      <c r="AW161" t="inlineStr">
        <is>
          <t>991003838039702656</t>
        </is>
      </c>
      <c r="AX161" t="inlineStr">
        <is>
          <t>991003838039702656</t>
        </is>
      </c>
      <c r="AY161" t="inlineStr">
        <is>
          <t>2263681160002656</t>
        </is>
      </c>
      <c r="AZ161" t="inlineStr">
        <is>
          <t>BOOK</t>
        </is>
      </c>
      <c r="BC161" t="inlineStr">
        <is>
          <t>32285002971322</t>
        </is>
      </c>
      <c r="BD161" t="inlineStr">
        <is>
          <t>893343078</t>
        </is>
      </c>
    </row>
    <row r="162">
      <c r="A162" t="inlineStr">
        <is>
          <t>No</t>
        </is>
      </c>
      <c r="B162" t="inlineStr">
        <is>
          <t>PT2621.A26 Z815 1982</t>
        </is>
      </c>
      <c r="C162" t="inlineStr">
        <is>
          <t>0                      PT 2621000A  26                 Z  815         1982</t>
        </is>
      </c>
      <c r="D162" t="inlineStr">
        <is>
          <t>Kafka's narrators : a study of his stories and sketches / Roy Pascal.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Pascal, Roy, 1904-1980.</t>
        </is>
      </c>
      <c r="L162" t="inlineStr">
        <is>
          <t>Cambridge [Cambridgeshire] ; New York : Cambridge University Press, 1982.</t>
        </is>
      </c>
      <c r="M162" t="inlineStr">
        <is>
          <t>1982</t>
        </is>
      </c>
      <c r="O162" t="inlineStr">
        <is>
          <t>eng</t>
        </is>
      </c>
      <c r="P162" t="inlineStr">
        <is>
          <t>enk</t>
        </is>
      </c>
      <c r="Q162" t="inlineStr">
        <is>
          <t>Anglica Germanica. Series 2</t>
        </is>
      </c>
      <c r="R162" t="inlineStr">
        <is>
          <t xml:space="preserve">PT </t>
        </is>
      </c>
      <c r="S162" t="n">
        <v>12</v>
      </c>
      <c r="T162" t="n">
        <v>12</v>
      </c>
      <c r="U162" t="inlineStr">
        <is>
          <t>2007-12-04</t>
        </is>
      </c>
      <c r="V162" t="inlineStr">
        <is>
          <t>2007-12-04</t>
        </is>
      </c>
      <c r="W162" t="inlineStr">
        <is>
          <t>1990-02-06</t>
        </is>
      </c>
      <c r="X162" t="inlineStr">
        <is>
          <t>1990-02-06</t>
        </is>
      </c>
      <c r="Y162" t="n">
        <v>612</v>
      </c>
      <c r="Z162" t="n">
        <v>460</v>
      </c>
      <c r="AA162" t="n">
        <v>460</v>
      </c>
      <c r="AB162" t="n">
        <v>3</v>
      </c>
      <c r="AC162" t="n">
        <v>3</v>
      </c>
      <c r="AD162" t="n">
        <v>16</v>
      </c>
      <c r="AE162" t="n">
        <v>16</v>
      </c>
      <c r="AF162" t="n">
        <v>7</v>
      </c>
      <c r="AG162" t="n">
        <v>7</v>
      </c>
      <c r="AH162" t="n">
        <v>5</v>
      </c>
      <c r="AI162" t="n">
        <v>5</v>
      </c>
      <c r="AJ162" t="n">
        <v>6</v>
      </c>
      <c r="AK162" t="n">
        <v>6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HYPERLINK("https://creighton-primo.hosted.exlibrisgroup.com/primo-explore/search?tab=default_tab&amp;search_scope=EVERYTHING&amp;vid=01CRU&amp;lang=en_US&amp;offset=0&amp;query=any,contains,991005150979702656","Catalog Record")</f>
        <v/>
      </c>
      <c r="AT162">
        <f>HYPERLINK("http://www.worldcat.org/oclc/7732381","WorldCat Record")</f>
        <v/>
      </c>
      <c r="AU162" t="inlineStr">
        <is>
          <t>198500469:eng</t>
        </is>
      </c>
      <c r="AV162" t="inlineStr">
        <is>
          <t>7732381</t>
        </is>
      </c>
      <c r="AW162" t="inlineStr">
        <is>
          <t>991005150979702656</t>
        </is>
      </c>
      <c r="AX162" t="inlineStr">
        <is>
          <t>991005150979702656</t>
        </is>
      </c>
      <c r="AY162" t="inlineStr">
        <is>
          <t>2257050290002656</t>
        </is>
      </c>
      <c r="AZ162" t="inlineStr">
        <is>
          <t>BOOK</t>
        </is>
      </c>
      <c r="BB162" t="inlineStr">
        <is>
          <t>9780521243650</t>
        </is>
      </c>
      <c r="BC162" t="inlineStr">
        <is>
          <t>32285000006667</t>
        </is>
      </c>
      <c r="BD162" t="inlineStr">
        <is>
          <t>893430943</t>
        </is>
      </c>
    </row>
    <row r="163">
      <c r="A163" t="inlineStr">
        <is>
          <t>No</t>
        </is>
      </c>
      <c r="B163" t="inlineStr">
        <is>
          <t>PT2621.A26 Z817 1966a</t>
        </is>
      </c>
      <c r="C163" t="inlineStr">
        <is>
          <t>0                      PT 2621000A  26                 Z  817         1966a</t>
        </is>
      </c>
      <c r="D163" t="inlineStr">
        <is>
          <t>Franz Kafka : parable and paradox / by Heinz Politzer.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Politzer, Heinz, 1910-1978.</t>
        </is>
      </c>
      <c r="L163" t="inlineStr">
        <is>
          <t>Ithaca, N.Y. : Cornell University Press, 1966.</t>
        </is>
      </c>
      <c r="M163" t="inlineStr">
        <is>
          <t>1966</t>
        </is>
      </c>
      <c r="N163" t="inlineStr">
        <is>
          <t>Rev. and expanded ed.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PT </t>
        </is>
      </c>
      <c r="S163" t="n">
        <v>16</v>
      </c>
      <c r="T163" t="n">
        <v>16</v>
      </c>
      <c r="U163" t="inlineStr">
        <is>
          <t>2009-12-11</t>
        </is>
      </c>
      <c r="V163" t="inlineStr">
        <is>
          <t>2009-12-11</t>
        </is>
      </c>
      <c r="W163" t="inlineStr">
        <is>
          <t>1990-03-14</t>
        </is>
      </c>
      <c r="X163" t="inlineStr">
        <is>
          <t>1990-03-14</t>
        </is>
      </c>
      <c r="Y163" t="n">
        <v>295</v>
      </c>
      <c r="Z163" t="n">
        <v>269</v>
      </c>
      <c r="AA163" t="n">
        <v>1251</v>
      </c>
      <c r="AB163" t="n">
        <v>1</v>
      </c>
      <c r="AC163" t="n">
        <v>7</v>
      </c>
      <c r="AD163" t="n">
        <v>12</v>
      </c>
      <c r="AE163" t="n">
        <v>48</v>
      </c>
      <c r="AF163" t="n">
        <v>7</v>
      </c>
      <c r="AG163" t="n">
        <v>19</v>
      </c>
      <c r="AH163" t="n">
        <v>3</v>
      </c>
      <c r="AI163" t="n">
        <v>11</v>
      </c>
      <c r="AJ163" t="n">
        <v>6</v>
      </c>
      <c r="AK163" t="n">
        <v>25</v>
      </c>
      <c r="AL163" t="n">
        <v>0</v>
      </c>
      <c r="AM163" t="n">
        <v>6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HYPERLINK("http://catalog.hathitrust.org/Record/007135974","HathiTrust Record")</f>
        <v/>
      </c>
      <c r="AS163">
        <f>HYPERLINK("https://creighton-primo.hosted.exlibrisgroup.com/primo-explore/search?tab=default_tab&amp;search_scope=EVERYTHING&amp;vid=01CRU&amp;lang=en_US&amp;offset=0&amp;query=any,contains,991004479019702656","Catalog Record")</f>
        <v/>
      </c>
      <c r="AT163">
        <f>HYPERLINK("http://www.worldcat.org/oclc/3621275","WorldCat Record")</f>
        <v/>
      </c>
      <c r="AU163" t="inlineStr">
        <is>
          <t>445707676:eng</t>
        </is>
      </c>
      <c r="AV163" t="inlineStr">
        <is>
          <t>3621275</t>
        </is>
      </c>
      <c r="AW163" t="inlineStr">
        <is>
          <t>991004479019702656</t>
        </is>
      </c>
      <c r="AX163" t="inlineStr">
        <is>
          <t>991004479019702656</t>
        </is>
      </c>
      <c r="AY163" t="inlineStr">
        <is>
          <t>2264235530002656</t>
        </is>
      </c>
      <c r="AZ163" t="inlineStr">
        <is>
          <t>BOOK</t>
        </is>
      </c>
      <c r="BB163" t="inlineStr">
        <is>
          <t>9780801403415</t>
        </is>
      </c>
      <c r="BC163" t="inlineStr">
        <is>
          <t>32285000084912</t>
        </is>
      </c>
      <c r="BD163" t="inlineStr">
        <is>
          <t>893788738</t>
        </is>
      </c>
    </row>
    <row r="164">
      <c r="A164" t="inlineStr">
        <is>
          <t>No</t>
        </is>
      </c>
      <c r="B164" t="inlineStr">
        <is>
          <t>PT2621.A26 Z877</t>
        </is>
      </c>
      <c r="C164" t="inlineStr">
        <is>
          <t>0                      PT 2621000A  26                 Z  877</t>
        </is>
      </c>
      <c r="D164" t="inlineStr">
        <is>
          <t>Franz Kafka / by Meno Spann.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Spann, Meno, 1903-1991.</t>
        </is>
      </c>
      <c r="L164" t="inlineStr">
        <is>
          <t>Boston : Twayne Publishers, 1976.</t>
        </is>
      </c>
      <c r="M164" t="inlineStr">
        <is>
          <t>1976</t>
        </is>
      </c>
      <c r="O164" t="inlineStr">
        <is>
          <t>eng</t>
        </is>
      </c>
      <c r="P164" t="inlineStr">
        <is>
          <t>mau</t>
        </is>
      </c>
      <c r="Q164" t="inlineStr">
        <is>
          <t>Twayne's world authors series ; TWAS 381 : Germany</t>
        </is>
      </c>
      <c r="R164" t="inlineStr">
        <is>
          <t xml:space="preserve">PT </t>
        </is>
      </c>
      <c r="S164" t="n">
        <v>10</v>
      </c>
      <c r="T164" t="n">
        <v>10</v>
      </c>
      <c r="U164" t="inlineStr">
        <is>
          <t>2009-04-16</t>
        </is>
      </c>
      <c r="V164" t="inlineStr">
        <is>
          <t>2009-04-16</t>
        </is>
      </c>
      <c r="W164" t="inlineStr">
        <is>
          <t>1992-03-24</t>
        </is>
      </c>
      <c r="X164" t="inlineStr">
        <is>
          <t>1992-03-24</t>
        </is>
      </c>
      <c r="Y164" t="n">
        <v>1168</v>
      </c>
      <c r="Z164" t="n">
        <v>1074</v>
      </c>
      <c r="AA164" t="n">
        <v>1199</v>
      </c>
      <c r="AB164" t="n">
        <v>4</v>
      </c>
      <c r="AC164" t="n">
        <v>4</v>
      </c>
      <c r="AD164" t="n">
        <v>32</v>
      </c>
      <c r="AE164" t="n">
        <v>34</v>
      </c>
      <c r="AF164" t="n">
        <v>16</v>
      </c>
      <c r="AG164" t="n">
        <v>17</v>
      </c>
      <c r="AH164" t="n">
        <v>6</v>
      </c>
      <c r="AI164" t="n">
        <v>6</v>
      </c>
      <c r="AJ164" t="n">
        <v>17</v>
      </c>
      <c r="AK164" t="n">
        <v>18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HYPERLINK("http://catalog.hathitrust.org/Record/000035274","HathiTrust Record")</f>
        <v/>
      </c>
      <c r="AS164">
        <f>HYPERLINK("https://creighton-primo.hosted.exlibrisgroup.com/primo-explore/search?tab=default_tab&amp;search_scope=EVERYTHING&amp;vid=01CRU&amp;lang=en_US&amp;offset=0&amp;query=any,contains,991003830469702656","Catalog Record")</f>
        <v/>
      </c>
      <c r="AT164">
        <f>HYPERLINK("http://www.worldcat.org/oclc/1584075","WorldCat Record")</f>
        <v/>
      </c>
      <c r="AU164" t="inlineStr">
        <is>
          <t>4928586074:eng</t>
        </is>
      </c>
      <c r="AV164" t="inlineStr">
        <is>
          <t>1584075</t>
        </is>
      </c>
      <c r="AW164" t="inlineStr">
        <is>
          <t>991003830469702656</t>
        </is>
      </c>
      <c r="AX164" t="inlineStr">
        <is>
          <t>991003830469702656</t>
        </is>
      </c>
      <c r="AY164" t="inlineStr">
        <is>
          <t>2265173080002656</t>
        </is>
      </c>
      <c r="AZ164" t="inlineStr">
        <is>
          <t>BOOK</t>
        </is>
      </c>
      <c r="BB164" t="inlineStr">
        <is>
          <t>9780805761825</t>
        </is>
      </c>
      <c r="BC164" t="inlineStr">
        <is>
          <t>32285001026938</t>
        </is>
      </c>
      <c r="BD164" t="inlineStr">
        <is>
          <t>893246769</t>
        </is>
      </c>
    </row>
    <row r="165">
      <c r="A165" t="inlineStr">
        <is>
          <t>No</t>
        </is>
      </c>
      <c r="B165" t="inlineStr">
        <is>
          <t>PT2621.R27 Z83 1986</t>
        </is>
      </c>
      <c r="C165" t="inlineStr">
        <is>
          <t>0                      PT 2621000R  27                 Z  83          1986</t>
        </is>
      </c>
      <c r="D165" t="inlineStr">
        <is>
          <t>Karl Kraus, apocalyptic satirist : culture and catastrophe in Habsburg Vienna / Edward Timms.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Timms, Edward.</t>
        </is>
      </c>
      <c r="L165" t="inlineStr">
        <is>
          <t>New Haven, Conn. : Yale University Press, c1986.</t>
        </is>
      </c>
      <c r="M165" t="inlineStr">
        <is>
          <t>1986</t>
        </is>
      </c>
      <c r="O165" t="inlineStr">
        <is>
          <t>eng</t>
        </is>
      </c>
      <c r="P165" t="inlineStr">
        <is>
          <t>ctu</t>
        </is>
      </c>
      <c r="R165" t="inlineStr">
        <is>
          <t xml:space="preserve">PT </t>
        </is>
      </c>
      <c r="S165" t="n">
        <v>1</v>
      </c>
      <c r="T165" t="n">
        <v>1</v>
      </c>
      <c r="U165" t="inlineStr">
        <is>
          <t>2007-10-08</t>
        </is>
      </c>
      <c r="V165" t="inlineStr">
        <is>
          <t>2007-10-08</t>
        </is>
      </c>
      <c r="W165" t="inlineStr">
        <is>
          <t>2007-10-08</t>
        </is>
      </c>
      <c r="X165" t="inlineStr">
        <is>
          <t>2007-10-08</t>
        </is>
      </c>
      <c r="Y165" t="n">
        <v>560</v>
      </c>
      <c r="Z165" t="n">
        <v>422</v>
      </c>
      <c r="AA165" t="n">
        <v>427</v>
      </c>
      <c r="AB165" t="n">
        <v>2</v>
      </c>
      <c r="AC165" t="n">
        <v>2</v>
      </c>
      <c r="AD165" t="n">
        <v>18</v>
      </c>
      <c r="AE165" t="n">
        <v>18</v>
      </c>
      <c r="AF165" t="n">
        <v>4</v>
      </c>
      <c r="AG165" t="n">
        <v>4</v>
      </c>
      <c r="AH165" t="n">
        <v>6</v>
      </c>
      <c r="AI165" t="n">
        <v>6</v>
      </c>
      <c r="AJ165" t="n">
        <v>13</v>
      </c>
      <c r="AK165" t="n">
        <v>13</v>
      </c>
      <c r="AL165" t="n">
        <v>1</v>
      </c>
      <c r="AM165" t="n">
        <v>1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HYPERLINK("https://creighton-primo.hosted.exlibrisgroup.com/primo-explore/search?tab=default_tab&amp;search_scope=EVERYTHING&amp;vid=01CRU&amp;lang=en_US&amp;offset=0&amp;query=any,contains,991005109769702656","Catalog Record")</f>
        <v/>
      </c>
      <c r="AT165">
        <f>HYPERLINK("http://www.worldcat.org/oclc/13157890","WorldCat Record")</f>
        <v/>
      </c>
      <c r="AU165" t="inlineStr">
        <is>
          <t>5558951:eng</t>
        </is>
      </c>
      <c r="AV165" t="inlineStr">
        <is>
          <t>13157890</t>
        </is>
      </c>
      <c r="AW165" t="inlineStr">
        <is>
          <t>991005109769702656</t>
        </is>
      </c>
      <c r="AX165" t="inlineStr">
        <is>
          <t>991005109769702656</t>
        </is>
      </c>
      <c r="AY165" t="inlineStr">
        <is>
          <t>2264721330002656</t>
        </is>
      </c>
      <c r="AZ165" t="inlineStr">
        <is>
          <t>BOOK</t>
        </is>
      </c>
      <c r="BB165" t="inlineStr">
        <is>
          <t>9780300036114</t>
        </is>
      </c>
      <c r="BC165" t="inlineStr">
        <is>
          <t>32285005328520</t>
        </is>
      </c>
      <c r="BD165" t="inlineStr">
        <is>
          <t>893594482</t>
        </is>
      </c>
    </row>
    <row r="166">
      <c r="A166" t="inlineStr">
        <is>
          <t>No</t>
        </is>
      </c>
      <c r="B166" t="inlineStr">
        <is>
          <t>PT2625.A44 Z53944 1979</t>
        </is>
      </c>
      <c r="C166" t="inlineStr">
        <is>
          <t>0                      PT 2625000A  44                 Z  53944       1979</t>
        </is>
      </c>
      <c r="D166" t="inlineStr">
        <is>
          <t>Thomas Mann, the devil's advocate / T. E. Apter.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Apter, T. E.</t>
        </is>
      </c>
      <c r="L166" t="inlineStr">
        <is>
          <t>New York : New York University Press, 1979, c1978.</t>
        </is>
      </c>
      <c r="M166" t="inlineStr">
        <is>
          <t>1979</t>
        </is>
      </c>
      <c r="O166" t="inlineStr">
        <is>
          <t>eng</t>
        </is>
      </c>
      <c r="P166" t="inlineStr">
        <is>
          <t>nyu</t>
        </is>
      </c>
      <c r="R166" t="inlineStr">
        <is>
          <t xml:space="preserve">PT </t>
        </is>
      </c>
      <c r="S166" t="n">
        <v>3</v>
      </c>
      <c r="T166" t="n">
        <v>3</v>
      </c>
      <c r="U166" t="inlineStr">
        <is>
          <t>2001-03-19</t>
        </is>
      </c>
      <c r="V166" t="inlineStr">
        <is>
          <t>2001-03-19</t>
        </is>
      </c>
      <c r="W166" t="inlineStr">
        <is>
          <t>1990-08-01</t>
        </is>
      </c>
      <c r="X166" t="inlineStr">
        <is>
          <t>1990-08-01</t>
        </is>
      </c>
      <c r="Y166" t="n">
        <v>443</v>
      </c>
      <c r="Z166" t="n">
        <v>419</v>
      </c>
      <c r="AA166" t="n">
        <v>490</v>
      </c>
      <c r="AB166" t="n">
        <v>5</v>
      </c>
      <c r="AC166" t="n">
        <v>6</v>
      </c>
      <c r="AD166" t="n">
        <v>22</v>
      </c>
      <c r="AE166" t="n">
        <v>25</v>
      </c>
      <c r="AF166" t="n">
        <v>10</v>
      </c>
      <c r="AG166" t="n">
        <v>10</v>
      </c>
      <c r="AH166" t="n">
        <v>4</v>
      </c>
      <c r="AI166" t="n">
        <v>5</v>
      </c>
      <c r="AJ166" t="n">
        <v>9</v>
      </c>
      <c r="AK166" t="n">
        <v>11</v>
      </c>
      <c r="AL166" t="n">
        <v>4</v>
      </c>
      <c r="AM166" t="n">
        <v>5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HYPERLINK("https://creighton-primo.hosted.exlibrisgroup.com/primo-explore/search?tab=default_tab&amp;search_scope=EVERYTHING&amp;vid=01CRU&amp;lang=en_US&amp;offset=0&amp;query=any,contains,991004743249702656","Catalog Record")</f>
        <v/>
      </c>
      <c r="AT166">
        <f>HYPERLINK("http://www.worldcat.org/oclc/4892327","WorldCat Record")</f>
        <v/>
      </c>
      <c r="AU166" t="inlineStr">
        <is>
          <t>476519:eng</t>
        </is>
      </c>
      <c r="AV166" t="inlineStr">
        <is>
          <t>4892327</t>
        </is>
      </c>
      <c r="AW166" t="inlineStr">
        <is>
          <t>991004743249702656</t>
        </is>
      </c>
      <c r="AX166" t="inlineStr">
        <is>
          <t>991004743249702656</t>
        </is>
      </c>
      <c r="AY166" t="inlineStr">
        <is>
          <t>2255961940002656</t>
        </is>
      </c>
      <c r="AZ166" t="inlineStr">
        <is>
          <t>BOOK</t>
        </is>
      </c>
      <c r="BB166" t="inlineStr">
        <is>
          <t>9780814705667</t>
        </is>
      </c>
      <c r="BC166" t="inlineStr">
        <is>
          <t>32285000262823</t>
        </is>
      </c>
      <c r="BD166" t="inlineStr">
        <is>
          <t>893625060</t>
        </is>
      </c>
    </row>
    <row r="167">
      <c r="A167" t="inlineStr">
        <is>
          <t>No</t>
        </is>
      </c>
      <c r="B167" t="inlineStr">
        <is>
          <t>PT2625.A44 Z54183 1971</t>
        </is>
      </c>
      <c r="C167" t="inlineStr">
        <is>
          <t>0                      PT 2625000A  44                 Z  54183       1971</t>
        </is>
      </c>
      <c r="D167" t="inlineStr">
        <is>
          <t>Thomas Mann / Arnold Bauer ; translated by Alexander and Elizabeth Henderson.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Bauer, Arnold.</t>
        </is>
      </c>
      <c r="L167" t="inlineStr">
        <is>
          <t>New York : Ungar, [1971]</t>
        </is>
      </c>
      <c r="M167" t="inlineStr">
        <is>
          <t>1971</t>
        </is>
      </c>
      <c r="O167" t="inlineStr">
        <is>
          <t>eng</t>
        </is>
      </c>
      <c r="P167" t="inlineStr">
        <is>
          <t>nyu</t>
        </is>
      </c>
      <c r="Q167" t="inlineStr">
        <is>
          <t>Modern literature monographs</t>
        </is>
      </c>
      <c r="R167" t="inlineStr">
        <is>
          <t xml:space="preserve">PT </t>
        </is>
      </c>
      <c r="S167" t="n">
        <v>1</v>
      </c>
      <c r="T167" t="n">
        <v>1</v>
      </c>
      <c r="U167" t="inlineStr">
        <is>
          <t>2001-07-25</t>
        </is>
      </c>
      <c r="V167" t="inlineStr">
        <is>
          <t>2001-07-25</t>
        </is>
      </c>
      <c r="W167" t="inlineStr">
        <is>
          <t>2001-07-24</t>
        </is>
      </c>
      <c r="X167" t="inlineStr">
        <is>
          <t>2001-07-24</t>
        </is>
      </c>
      <c r="Y167" t="n">
        <v>966</v>
      </c>
      <c r="Z167" t="n">
        <v>891</v>
      </c>
      <c r="AA167" t="n">
        <v>898</v>
      </c>
      <c r="AB167" t="n">
        <v>5</v>
      </c>
      <c r="AC167" t="n">
        <v>5</v>
      </c>
      <c r="AD167" t="n">
        <v>27</v>
      </c>
      <c r="AE167" t="n">
        <v>27</v>
      </c>
      <c r="AF167" t="n">
        <v>8</v>
      </c>
      <c r="AG167" t="n">
        <v>8</v>
      </c>
      <c r="AH167" t="n">
        <v>7</v>
      </c>
      <c r="AI167" t="n">
        <v>7</v>
      </c>
      <c r="AJ167" t="n">
        <v>14</v>
      </c>
      <c r="AK167" t="n">
        <v>14</v>
      </c>
      <c r="AL167" t="n">
        <v>4</v>
      </c>
      <c r="AM167" t="n">
        <v>4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HYPERLINK("http://catalog.hathitrust.org/Record/001030639","HathiTrust Record")</f>
        <v/>
      </c>
      <c r="AS167">
        <f>HYPERLINK("https://creighton-primo.hosted.exlibrisgroup.com/primo-explore/search?tab=default_tab&amp;search_scope=EVERYTHING&amp;vid=01CRU&amp;lang=en_US&amp;offset=0&amp;query=any,contains,991003590539702656","Catalog Record")</f>
        <v/>
      </c>
      <c r="AT167">
        <f>HYPERLINK("http://www.worldcat.org/oclc/147096","WorldCat Record")</f>
        <v/>
      </c>
      <c r="AU167" t="inlineStr">
        <is>
          <t>1328690:eng</t>
        </is>
      </c>
      <c r="AV167" t="inlineStr">
        <is>
          <t>147096</t>
        </is>
      </c>
      <c r="AW167" t="inlineStr">
        <is>
          <t>991003590539702656</t>
        </is>
      </c>
      <c r="AX167" t="inlineStr">
        <is>
          <t>991003590539702656</t>
        </is>
      </c>
      <c r="AY167" t="inlineStr">
        <is>
          <t>2259088890002656</t>
        </is>
      </c>
      <c r="AZ167" t="inlineStr">
        <is>
          <t>BOOK</t>
        </is>
      </c>
      <c r="BB167" t="inlineStr">
        <is>
          <t>9780804420235</t>
        </is>
      </c>
      <c r="BC167" t="inlineStr">
        <is>
          <t>32285004334735</t>
        </is>
      </c>
      <c r="BD167" t="inlineStr">
        <is>
          <t>893348874</t>
        </is>
      </c>
    </row>
    <row r="168">
      <c r="A168" t="inlineStr">
        <is>
          <t>No</t>
        </is>
      </c>
      <c r="B168" t="inlineStr">
        <is>
          <t>PT2625.A44 Z5442 1988</t>
        </is>
      </c>
      <c r="C168" t="inlineStr">
        <is>
          <t>0                      PT 2625000A  44                 Z  5442        1988</t>
        </is>
      </c>
      <c r="D168" t="inlineStr">
        <is>
          <t>Critical essays on Thomas Mann / [compiled by] Inta M. Ezergailis.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L168" t="inlineStr">
        <is>
          <t>Boston, Mass. : G.K. Hall, c1988.</t>
        </is>
      </c>
      <c r="M168" t="inlineStr">
        <is>
          <t>1988</t>
        </is>
      </c>
      <c r="O168" t="inlineStr">
        <is>
          <t>eng</t>
        </is>
      </c>
      <c r="P168" t="inlineStr">
        <is>
          <t>mau</t>
        </is>
      </c>
      <c r="Q168" t="inlineStr">
        <is>
          <t>Critical essays on world literature</t>
        </is>
      </c>
      <c r="R168" t="inlineStr">
        <is>
          <t xml:space="preserve">PT </t>
        </is>
      </c>
      <c r="S168" t="n">
        <v>10</v>
      </c>
      <c r="T168" t="n">
        <v>10</v>
      </c>
      <c r="U168" t="inlineStr">
        <is>
          <t>2006-04-25</t>
        </is>
      </c>
      <c r="V168" t="inlineStr">
        <is>
          <t>2006-04-25</t>
        </is>
      </c>
      <c r="W168" t="inlineStr">
        <is>
          <t>1990-02-06</t>
        </is>
      </c>
      <c r="X168" t="inlineStr">
        <is>
          <t>1990-02-06</t>
        </is>
      </c>
      <c r="Y168" t="n">
        <v>530</v>
      </c>
      <c r="Z168" t="n">
        <v>451</v>
      </c>
      <c r="AA168" t="n">
        <v>457</v>
      </c>
      <c r="AB168" t="n">
        <v>3</v>
      </c>
      <c r="AC168" t="n">
        <v>3</v>
      </c>
      <c r="AD168" t="n">
        <v>22</v>
      </c>
      <c r="AE168" t="n">
        <v>22</v>
      </c>
      <c r="AF168" t="n">
        <v>9</v>
      </c>
      <c r="AG168" t="n">
        <v>9</v>
      </c>
      <c r="AH168" t="n">
        <v>6</v>
      </c>
      <c r="AI168" t="n">
        <v>6</v>
      </c>
      <c r="AJ168" t="n">
        <v>10</v>
      </c>
      <c r="AK168" t="n">
        <v>10</v>
      </c>
      <c r="AL168" t="n">
        <v>2</v>
      </c>
      <c r="AM168" t="n">
        <v>2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HYPERLINK("http://catalog.hathitrust.org/Record/001534207","HathiTrust Record")</f>
        <v/>
      </c>
      <c r="AS168">
        <f>HYPERLINK("https://creighton-primo.hosted.exlibrisgroup.com/primo-explore/search?tab=default_tab&amp;search_scope=EVERYTHING&amp;vid=01CRU&amp;lang=en_US&amp;offset=0&amp;query=any,contains,991001131629702656","Catalog Record")</f>
        <v/>
      </c>
      <c r="AT168">
        <f>HYPERLINK("http://www.worldcat.org/oclc/16683524","WorldCat Record")</f>
        <v/>
      </c>
      <c r="AU168" t="inlineStr">
        <is>
          <t>12640126:eng</t>
        </is>
      </c>
      <c r="AV168" t="inlineStr">
        <is>
          <t>16683524</t>
        </is>
      </c>
      <c r="AW168" t="inlineStr">
        <is>
          <t>991001131629702656</t>
        </is>
      </c>
      <c r="AX168" t="inlineStr">
        <is>
          <t>991001131629702656</t>
        </is>
      </c>
      <c r="AY168" t="inlineStr">
        <is>
          <t>2270964170002656</t>
        </is>
      </c>
      <c r="AZ168" t="inlineStr">
        <is>
          <t>BOOK</t>
        </is>
      </c>
      <c r="BB168" t="inlineStr">
        <is>
          <t>9780816188376</t>
        </is>
      </c>
      <c r="BC168" t="inlineStr">
        <is>
          <t>32285000006774</t>
        </is>
      </c>
      <c r="BD168" t="inlineStr">
        <is>
          <t>893432622</t>
        </is>
      </c>
    </row>
    <row r="169">
      <c r="A169" t="inlineStr">
        <is>
          <t>No</t>
        </is>
      </c>
      <c r="B169" t="inlineStr">
        <is>
          <t>PT2625.A44 Z6113 1995</t>
        </is>
      </c>
      <c r="C169" t="inlineStr">
        <is>
          <t>0                      PT 2625000A  44                 Z  6113        1995</t>
        </is>
      </c>
      <c r="D169" t="inlineStr">
        <is>
          <t>Thomas Mann : a biography / by Ronald Hayman.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Hayman, Ronald, 1932-</t>
        </is>
      </c>
      <c r="L169" t="inlineStr">
        <is>
          <t>New York : Scribner, c1995.</t>
        </is>
      </c>
      <c r="M169" t="inlineStr">
        <is>
          <t>1995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PT </t>
        </is>
      </c>
      <c r="S169" t="n">
        <v>6</v>
      </c>
      <c r="T169" t="n">
        <v>6</v>
      </c>
      <c r="U169" t="inlineStr">
        <is>
          <t>2001-05-13</t>
        </is>
      </c>
      <c r="V169" t="inlineStr">
        <is>
          <t>2001-05-13</t>
        </is>
      </c>
      <c r="W169" t="inlineStr">
        <is>
          <t>1996-11-27</t>
        </is>
      </c>
      <c r="X169" t="inlineStr">
        <is>
          <t>1996-11-27</t>
        </is>
      </c>
      <c r="Y169" t="n">
        <v>1030</v>
      </c>
      <c r="Z169" t="n">
        <v>921</v>
      </c>
      <c r="AA169" t="n">
        <v>958</v>
      </c>
      <c r="AB169" t="n">
        <v>8</v>
      </c>
      <c r="AC169" t="n">
        <v>10</v>
      </c>
      <c r="AD169" t="n">
        <v>37</v>
      </c>
      <c r="AE169" t="n">
        <v>40</v>
      </c>
      <c r="AF169" t="n">
        <v>14</v>
      </c>
      <c r="AG169" t="n">
        <v>15</v>
      </c>
      <c r="AH169" t="n">
        <v>8</v>
      </c>
      <c r="AI169" t="n">
        <v>8</v>
      </c>
      <c r="AJ169" t="n">
        <v>17</v>
      </c>
      <c r="AK169" t="n">
        <v>18</v>
      </c>
      <c r="AL169" t="n">
        <v>6</v>
      </c>
      <c r="AM169" t="n">
        <v>8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HYPERLINK("http://catalog.hathitrust.org/Record/002978827","HathiTrust Record")</f>
        <v/>
      </c>
      <c r="AS169">
        <f>HYPERLINK("https://creighton-primo.hosted.exlibrisgroup.com/primo-explore/search?tab=default_tab&amp;search_scope=EVERYTHING&amp;vid=01CRU&amp;lang=en_US&amp;offset=0&amp;query=any,contains,991002392179702656","Catalog Record")</f>
        <v/>
      </c>
      <c r="AT169">
        <f>HYPERLINK("http://www.worldcat.org/oclc/31075060","WorldCat Record")</f>
        <v/>
      </c>
      <c r="AU169" t="inlineStr">
        <is>
          <t>2864029873:eng</t>
        </is>
      </c>
      <c r="AV169" t="inlineStr">
        <is>
          <t>31075060</t>
        </is>
      </c>
      <c r="AW169" t="inlineStr">
        <is>
          <t>991002392179702656</t>
        </is>
      </c>
      <c r="AX169" t="inlineStr">
        <is>
          <t>991002392179702656</t>
        </is>
      </c>
      <c r="AY169" t="inlineStr">
        <is>
          <t>2269356010002656</t>
        </is>
      </c>
      <c r="AZ169" t="inlineStr">
        <is>
          <t>BOOK</t>
        </is>
      </c>
      <c r="BB169" t="inlineStr">
        <is>
          <t>9780684193199</t>
        </is>
      </c>
      <c r="BC169" t="inlineStr">
        <is>
          <t>32285002386695</t>
        </is>
      </c>
      <c r="BD169" t="inlineStr">
        <is>
          <t>893603541</t>
        </is>
      </c>
    </row>
    <row r="170">
      <c r="A170" t="inlineStr">
        <is>
          <t>No</t>
        </is>
      </c>
      <c r="B170" t="inlineStr">
        <is>
          <t>PT2625.A44 Z627</t>
        </is>
      </c>
      <c r="C170" t="inlineStr">
        <is>
          <t>0                      PT 2625000A  44                 Z  627</t>
        </is>
      </c>
      <c r="D170" t="inlineStr">
        <is>
          <t>Thomas Mann: a critical study, [by] R.J. Hollingdale.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Hollingdale, R. J.</t>
        </is>
      </c>
      <c r="L170" t="inlineStr">
        <is>
          <t>London, Hart-Davis, 1971.</t>
        </is>
      </c>
      <c r="M170" t="inlineStr">
        <is>
          <t>1971</t>
        </is>
      </c>
      <c r="O170" t="inlineStr">
        <is>
          <t>eng</t>
        </is>
      </c>
      <c r="P170" t="inlineStr">
        <is>
          <t>enk</t>
        </is>
      </c>
      <c r="R170" t="inlineStr">
        <is>
          <t xml:space="preserve">PT </t>
        </is>
      </c>
      <c r="S170" t="n">
        <v>6</v>
      </c>
      <c r="T170" t="n">
        <v>6</v>
      </c>
      <c r="U170" t="inlineStr">
        <is>
          <t>2006-04-25</t>
        </is>
      </c>
      <c r="V170" t="inlineStr">
        <is>
          <t>2006-04-25</t>
        </is>
      </c>
      <c r="W170" t="inlineStr">
        <is>
          <t>1997-11-13</t>
        </is>
      </c>
      <c r="X170" t="inlineStr">
        <is>
          <t>1997-11-13</t>
        </is>
      </c>
      <c r="Y170" t="n">
        <v>315</v>
      </c>
      <c r="Z170" t="n">
        <v>195</v>
      </c>
      <c r="AA170" t="n">
        <v>687</v>
      </c>
      <c r="AB170" t="n">
        <v>2</v>
      </c>
      <c r="AC170" t="n">
        <v>4</v>
      </c>
      <c r="AD170" t="n">
        <v>4</v>
      </c>
      <c r="AE170" t="n">
        <v>23</v>
      </c>
      <c r="AF170" t="n">
        <v>0</v>
      </c>
      <c r="AG170" t="n">
        <v>8</v>
      </c>
      <c r="AH170" t="n">
        <v>2</v>
      </c>
      <c r="AI170" t="n">
        <v>5</v>
      </c>
      <c r="AJ170" t="n">
        <v>3</v>
      </c>
      <c r="AK170" t="n">
        <v>14</v>
      </c>
      <c r="AL170" t="n">
        <v>0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HYPERLINK("http://catalog.hathitrust.org/Record/001442569","HathiTrust Record")</f>
        <v/>
      </c>
      <c r="AS170">
        <f>HYPERLINK("https://creighton-primo.hosted.exlibrisgroup.com/primo-explore/search?tab=default_tab&amp;search_scope=EVERYTHING&amp;vid=01CRU&amp;lang=en_US&amp;offset=0&amp;query=any,contains,991001241679702656","Catalog Record")</f>
        <v/>
      </c>
      <c r="AT170">
        <f>HYPERLINK("http://www.worldcat.org/oclc/207961","WorldCat Record")</f>
        <v/>
      </c>
      <c r="AU170" t="inlineStr">
        <is>
          <t>503493:eng</t>
        </is>
      </c>
      <c r="AV170" t="inlineStr">
        <is>
          <t>207961</t>
        </is>
      </c>
      <c r="AW170" t="inlineStr">
        <is>
          <t>991001241679702656</t>
        </is>
      </c>
      <c r="AX170" t="inlineStr">
        <is>
          <t>991001241679702656</t>
        </is>
      </c>
      <c r="AY170" t="inlineStr">
        <is>
          <t>2267032580002656</t>
        </is>
      </c>
      <c r="AZ170" t="inlineStr">
        <is>
          <t>BOOK</t>
        </is>
      </c>
      <c r="BB170" t="inlineStr">
        <is>
          <t>9780246640376</t>
        </is>
      </c>
      <c r="BC170" t="inlineStr">
        <is>
          <t>32285003278941</t>
        </is>
      </c>
      <c r="BD170" t="inlineStr">
        <is>
          <t>893528797</t>
        </is>
      </c>
    </row>
    <row r="171">
      <c r="A171" t="inlineStr">
        <is>
          <t>No</t>
        </is>
      </c>
      <c r="B171" t="inlineStr">
        <is>
          <t>PT2625.A44 Z72 1955a</t>
        </is>
      </c>
      <c r="C171" t="inlineStr">
        <is>
          <t>0                      PT 2625000A  44                 Z  72          1955a</t>
        </is>
      </c>
      <c r="D171" t="inlineStr">
        <is>
          <t>Fifty years of Thomas Mann studies; a bibliography of criticism.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Jonas, Klaus W.</t>
        </is>
      </c>
      <c r="L171" t="inlineStr">
        <is>
          <t>Minneapolis, University of Minnesota Press [1955]; New York, Kraus Reprint, 1969.</t>
        </is>
      </c>
      <c r="M171" t="inlineStr">
        <is>
          <t>1969</t>
        </is>
      </c>
      <c r="O171" t="inlineStr">
        <is>
          <t>eng</t>
        </is>
      </c>
      <c r="P171" t="inlineStr">
        <is>
          <t>___</t>
        </is>
      </c>
      <c r="R171" t="inlineStr">
        <is>
          <t xml:space="preserve">PT </t>
        </is>
      </c>
      <c r="S171" t="n">
        <v>1</v>
      </c>
      <c r="T171" t="n">
        <v>1</v>
      </c>
      <c r="U171" t="inlineStr">
        <is>
          <t>2001-03-19</t>
        </is>
      </c>
      <c r="V171" t="inlineStr">
        <is>
          <t>2001-03-19</t>
        </is>
      </c>
      <c r="W171" t="inlineStr">
        <is>
          <t>1991-02-06</t>
        </is>
      </c>
      <c r="X171" t="inlineStr">
        <is>
          <t>1991-02-06</t>
        </is>
      </c>
      <c r="Y171" t="n">
        <v>137</v>
      </c>
      <c r="Z171" t="n">
        <v>109</v>
      </c>
      <c r="AA171" t="n">
        <v>615</v>
      </c>
      <c r="AB171" t="n">
        <v>2</v>
      </c>
      <c r="AC171" t="n">
        <v>4</v>
      </c>
      <c r="AD171" t="n">
        <v>6</v>
      </c>
      <c r="AE171" t="n">
        <v>33</v>
      </c>
      <c r="AF171" t="n">
        <v>4</v>
      </c>
      <c r="AG171" t="n">
        <v>16</v>
      </c>
      <c r="AH171" t="n">
        <v>0</v>
      </c>
      <c r="AI171" t="n">
        <v>7</v>
      </c>
      <c r="AJ171" t="n">
        <v>2</v>
      </c>
      <c r="AK171" t="n">
        <v>16</v>
      </c>
      <c r="AL171" t="n">
        <v>1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HYPERLINK("https://creighton-primo.hosted.exlibrisgroup.com/primo-explore/search?tab=default_tab&amp;search_scope=EVERYTHING&amp;vid=01CRU&amp;lang=en_US&amp;offset=0&amp;query=any,contains,991003212279702656","Catalog Record")</f>
        <v/>
      </c>
      <c r="AT171">
        <f>HYPERLINK("http://www.worldcat.org/oclc/738697","WorldCat Record")</f>
        <v/>
      </c>
      <c r="AU171" t="inlineStr">
        <is>
          <t>1794382:eng</t>
        </is>
      </c>
      <c r="AV171" t="inlineStr">
        <is>
          <t>738697</t>
        </is>
      </c>
      <c r="AW171" t="inlineStr">
        <is>
          <t>991003212279702656</t>
        </is>
      </c>
      <c r="AX171" t="inlineStr">
        <is>
          <t>991003212279702656</t>
        </is>
      </c>
      <c r="AY171" t="inlineStr">
        <is>
          <t>2257031840002656</t>
        </is>
      </c>
      <c r="AZ171" t="inlineStr">
        <is>
          <t>BOOK</t>
        </is>
      </c>
      <c r="BC171" t="inlineStr">
        <is>
          <t>32285000487610</t>
        </is>
      </c>
      <c r="BD171" t="inlineStr">
        <is>
          <t>893511683</t>
        </is>
      </c>
    </row>
    <row r="172">
      <c r="A172" t="inlineStr">
        <is>
          <t>No</t>
        </is>
      </c>
      <c r="B172" t="inlineStr">
        <is>
          <t>PT2625.A44 Z73293 2002</t>
        </is>
      </c>
      <c r="C172" t="inlineStr">
        <is>
          <t>0                      PT 2625000A  44                 Z  73293       2002</t>
        </is>
      </c>
      <c r="D172" t="inlineStr">
        <is>
          <t>Thomas Mann : life as a work of art : a biography / Hermann Kurzke ; translated by Leslie Willson.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Kurzke, Hermann.</t>
        </is>
      </c>
      <c r="L172" t="inlineStr">
        <is>
          <t>Princeton, N.J. : Princeton University Press, c2002.</t>
        </is>
      </c>
      <c r="M172" t="inlineStr">
        <is>
          <t>2002</t>
        </is>
      </c>
      <c r="O172" t="inlineStr">
        <is>
          <t>eng</t>
        </is>
      </c>
      <c r="P172" t="inlineStr">
        <is>
          <t>nju</t>
        </is>
      </c>
      <c r="R172" t="inlineStr">
        <is>
          <t xml:space="preserve">PT </t>
        </is>
      </c>
      <c r="S172" t="n">
        <v>2</v>
      </c>
      <c r="T172" t="n">
        <v>2</v>
      </c>
      <c r="U172" t="inlineStr">
        <is>
          <t>2006-04-18</t>
        </is>
      </c>
      <c r="V172" t="inlineStr">
        <is>
          <t>2006-04-18</t>
        </is>
      </c>
      <c r="W172" t="inlineStr">
        <is>
          <t>2002-10-21</t>
        </is>
      </c>
      <c r="X172" t="inlineStr">
        <is>
          <t>2002-10-21</t>
        </is>
      </c>
      <c r="Y172" t="n">
        <v>808</v>
      </c>
      <c r="Z172" t="n">
        <v>727</v>
      </c>
      <c r="AA172" t="n">
        <v>734</v>
      </c>
      <c r="AB172" t="n">
        <v>8</v>
      </c>
      <c r="AC172" t="n">
        <v>8</v>
      </c>
      <c r="AD172" t="n">
        <v>40</v>
      </c>
      <c r="AE172" t="n">
        <v>40</v>
      </c>
      <c r="AF172" t="n">
        <v>20</v>
      </c>
      <c r="AG172" t="n">
        <v>20</v>
      </c>
      <c r="AH172" t="n">
        <v>9</v>
      </c>
      <c r="AI172" t="n">
        <v>9</v>
      </c>
      <c r="AJ172" t="n">
        <v>15</v>
      </c>
      <c r="AK172" t="n">
        <v>15</v>
      </c>
      <c r="AL172" t="n">
        <v>7</v>
      </c>
      <c r="AM172" t="n">
        <v>7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HYPERLINK("http://catalog.hathitrust.org/Record/004279298","HathiTrust Record")</f>
        <v/>
      </c>
      <c r="AS172">
        <f>HYPERLINK("https://creighton-primo.hosted.exlibrisgroup.com/primo-explore/search?tab=default_tab&amp;search_scope=EVERYTHING&amp;vid=01CRU&amp;lang=en_US&amp;offset=0&amp;query=any,contains,991003909729702656","Catalog Record")</f>
        <v/>
      </c>
      <c r="AT172">
        <f>HYPERLINK("http://www.worldcat.org/oclc/49226207","WorldCat Record")</f>
        <v/>
      </c>
      <c r="AU172" t="inlineStr">
        <is>
          <t>3901763009:eng</t>
        </is>
      </c>
      <c r="AV172" t="inlineStr">
        <is>
          <t>49226207</t>
        </is>
      </c>
      <c r="AW172" t="inlineStr">
        <is>
          <t>991003909729702656</t>
        </is>
      </c>
      <c r="AX172" t="inlineStr">
        <is>
          <t>991003909729702656</t>
        </is>
      </c>
      <c r="AY172" t="inlineStr">
        <is>
          <t>2262698750002656</t>
        </is>
      </c>
      <c r="AZ172" t="inlineStr">
        <is>
          <t>BOOK</t>
        </is>
      </c>
      <c r="BB172" t="inlineStr">
        <is>
          <t>9780691070698</t>
        </is>
      </c>
      <c r="BC172" t="inlineStr">
        <is>
          <t>32285004656509</t>
        </is>
      </c>
      <c r="BD172" t="inlineStr">
        <is>
          <t>893512551</t>
        </is>
      </c>
    </row>
    <row r="173">
      <c r="A173" t="inlineStr">
        <is>
          <t>No</t>
        </is>
      </c>
      <c r="B173" t="inlineStr">
        <is>
          <t>PT2625.A44 Z7452 1965</t>
        </is>
      </c>
      <c r="C173" t="inlineStr">
        <is>
          <t>0                      PT 2625000A  44                 Z  7452        1965</t>
        </is>
      </c>
      <c r="D173" t="inlineStr">
        <is>
          <t>Essays on Thomas Mann / [by] Georg Lukács. Translated from the German by Stanley Mitchell.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Lukács, György, 1885-1971.</t>
        </is>
      </c>
      <c r="L173" t="inlineStr">
        <is>
          <t>New York : Grosset &amp; Dunlap, [1965, c1964]</t>
        </is>
      </c>
      <c r="M173" t="inlineStr">
        <is>
          <t>1965</t>
        </is>
      </c>
      <c r="N173" t="inlineStr">
        <is>
          <t>[1st American ed.]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PT </t>
        </is>
      </c>
      <c r="S173" t="n">
        <v>1</v>
      </c>
      <c r="T173" t="n">
        <v>1</v>
      </c>
      <c r="U173" t="inlineStr">
        <is>
          <t>2006-04-18</t>
        </is>
      </c>
      <c r="V173" t="inlineStr">
        <is>
          <t>2006-04-18</t>
        </is>
      </c>
      <c r="W173" t="inlineStr">
        <is>
          <t>1995-01-14</t>
        </is>
      </c>
      <c r="X173" t="inlineStr">
        <is>
          <t>1995-01-14</t>
        </is>
      </c>
      <c r="Y173" t="n">
        <v>526</v>
      </c>
      <c r="Z173" t="n">
        <v>491</v>
      </c>
      <c r="AA173" t="n">
        <v>678</v>
      </c>
      <c r="AB173" t="n">
        <v>2</v>
      </c>
      <c r="AC173" t="n">
        <v>3</v>
      </c>
      <c r="AD173" t="n">
        <v>21</v>
      </c>
      <c r="AE173" t="n">
        <v>29</v>
      </c>
      <c r="AF173" t="n">
        <v>6</v>
      </c>
      <c r="AG173" t="n">
        <v>9</v>
      </c>
      <c r="AH173" t="n">
        <v>7</v>
      </c>
      <c r="AI173" t="n">
        <v>9</v>
      </c>
      <c r="AJ173" t="n">
        <v>12</v>
      </c>
      <c r="AK173" t="n">
        <v>17</v>
      </c>
      <c r="AL173" t="n">
        <v>1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HYPERLINK("http://catalog.hathitrust.org/Record/001424903","HathiTrust Record")</f>
        <v/>
      </c>
      <c r="AS173">
        <f>HYPERLINK("https://creighton-primo.hosted.exlibrisgroup.com/primo-explore/search?tab=default_tab&amp;search_scope=EVERYTHING&amp;vid=01CRU&amp;lang=en_US&amp;offset=0&amp;query=any,contains,991004243529702656","Catalog Record")</f>
        <v/>
      </c>
      <c r="AT173">
        <f>HYPERLINK("http://www.worldcat.org/oclc/2796204","WorldCat Record")</f>
        <v/>
      </c>
      <c r="AU173" t="inlineStr">
        <is>
          <t>1881811233:eng</t>
        </is>
      </c>
      <c r="AV173" t="inlineStr">
        <is>
          <t>2796204</t>
        </is>
      </c>
      <c r="AW173" t="inlineStr">
        <is>
          <t>991004243529702656</t>
        </is>
      </c>
      <c r="AX173" t="inlineStr">
        <is>
          <t>991004243529702656</t>
        </is>
      </c>
      <c r="AY173" t="inlineStr">
        <is>
          <t>2262616490002656</t>
        </is>
      </c>
      <c r="AZ173" t="inlineStr">
        <is>
          <t>BOOK</t>
        </is>
      </c>
      <c r="BC173" t="inlineStr">
        <is>
          <t>32285001986834</t>
        </is>
      </c>
      <c r="BD173" t="inlineStr">
        <is>
          <t>893263163</t>
        </is>
      </c>
    </row>
    <row r="174">
      <c r="A174" t="inlineStr">
        <is>
          <t>No</t>
        </is>
      </c>
      <c r="B174" t="inlineStr">
        <is>
          <t>PT2625.A44 Z74734 1983</t>
        </is>
      </c>
      <c r="C174" t="inlineStr">
        <is>
          <t>0                      PT 2625000A  44                 Z  74734       1983</t>
        </is>
      </c>
      <c r="D174" t="inlineStr">
        <is>
          <t>Brother artist : a psychological study of Thomas Mann's fiction / James R. McWilliams.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McWilliams, James R.</t>
        </is>
      </c>
      <c r="L174" t="inlineStr">
        <is>
          <t>Lanham, MD : University Press of America, c1983.</t>
        </is>
      </c>
      <c r="M174" t="inlineStr">
        <is>
          <t>1983</t>
        </is>
      </c>
      <c r="O174" t="inlineStr">
        <is>
          <t>eng</t>
        </is>
      </c>
      <c r="P174" t="inlineStr">
        <is>
          <t>mdu</t>
        </is>
      </c>
      <c r="R174" t="inlineStr">
        <is>
          <t xml:space="preserve">PT </t>
        </is>
      </c>
      <c r="S174" t="n">
        <v>3</v>
      </c>
      <c r="T174" t="n">
        <v>3</v>
      </c>
      <c r="U174" t="inlineStr">
        <is>
          <t>2000-04-17</t>
        </is>
      </c>
      <c r="V174" t="inlineStr">
        <is>
          <t>2000-04-17</t>
        </is>
      </c>
      <c r="W174" t="inlineStr">
        <is>
          <t>1990-02-06</t>
        </is>
      </c>
      <c r="X174" t="inlineStr">
        <is>
          <t>1990-02-06</t>
        </is>
      </c>
      <c r="Y174" t="n">
        <v>299</v>
      </c>
      <c r="Z174" t="n">
        <v>252</v>
      </c>
      <c r="AA174" t="n">
        <v>258</v>
      </c>
      <c r="AB174" t="n">
        <v>3</v>
      </c>
      <c r="AC174" t="n">
        <v>3</v>
      </c>
      <c r="AD174" t="n">
        <v>9</v>
      </c>
      <c r="AE174" t="n">
        <v>9</v>
      </c>
      <c r="AF174" t="n">
        <v>2</v>
      </c>
      <c r="AG174" t="n">
        <v>2</v>
      </c>
      <c r="AH174" t="n">
        <v>3</v>
      </c>
      <c r="AI174" t="n">
        <v>3</v>
      </c>
      <c r="AJ174" t="n">
        <v>5</v>
      </c>
      <c r="AK174" t="n">
        <v>5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HYPERLINK("http://catalog.hathitrust.org/Record/007103517","HathiTrust Record")</f>
        <v/>
      </c>
      <c r="AS174">
        <f>HYPERLINK("https://creighton-primo.hosted.exlibrisgroup.com/primo-explore/search?tab=default_tab&amp;search_scope=EVERYTHING&amp;vid=01CRU&amp;lang=en_US&amp;offset=0&amp;query=any,contains,991000095659702656","Catalog Record")</f>
        <v/>
      </c>
      <c r="AT174">
        <f>HYPERLINK("http://www.worldcat.org/oclc/8928600","WorldCat Record")</f>
        <v/>
      </c>
      <c r="AU174" t="inlineStr">
        <is>
          <t>836705535:eng</t>
        </is>
      </c>
      <c r="AV174" t="inlineStr">
        <is>
          <t>8928600</t>
        </is>
      </c>
      <c r="AW174" t="inlineStr">
        <is>
          <t>991000095659702656</t>
        </is>
      </c>
      <c r="AX174" t="inlineStr">
        <is>
          <t>991000095659702656</t>
        </is>
      </c>
      <c r="AY174" t="inlineStr">
        <is>
          <t>2264418910002656</t>
        </is>
      </c>
      <c r="AZ174" t="inlineStr">
        <is>
          <t>BOOK</t>
        </is>
      </c>
      <c r="BB174" t="inlineStr">
        <is>
          <t>9780819128584</t>
        </is>
      </c>
      <c r="BC174" t="inlineStr">
        <is>
          <t>32285000006782</t>
        </is>
      </c>
      <c r="BD174" t="inlineStr">
        <is>
          <t>893683157</t>
        </is>
      </c>
    </row>
    <row r="175">
      <c r="A175" t="inlineStr">
        <is>
          <t>No</t>
        </is>
      </c>
      <c r="B175" t="inlineStr">
        <is>
          <t>PT2625.A44 Z7658 1995</t>
        </is>
      </c>
      <c r="C175" t="inlineStr">
        <is>
          <t>0                      PT 2625000A  44                 Z  7658        1995</t>
        </is>
      </c>
      <c r="D175" t="inlineStr">
        <is>
          <t>Thomas Mann : a life / Donald Prater.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Prater, Donald A., 1918-</t>
        </is>
      </c>
      <c r="L175" t="inlineStr">
        <is>
          <t>Oxford ; New York : Oxford University Press, 1995.</t>
        </is>
      </c>
      <c r="M175" t="inlineStr">
        <is>
          <t>1995</t>
        </is>
      </c>
      <c r="O175" t="inlineStr">
        <is>
          <t>eng</t>
        </is>
      </c>
      <c r="P175" t="inlineStr">
        <is>
          <t>enk</t>
        </is>
      </c>
      <c r="R175" t="inlineStr">
        <is>
          <t xml:space="preserve">PT </t>
        </is>
      </c>
      <c r="S175" t="n">
        <v>3</v>
      </c>
      <c r="T175" t="n">
        <v>3</v>
      </c>
      <c r="U175" t="inlineStr">
        <is>
          <t>2009-03-18</t>
        </is>
      </c>
      <c r="V175" t="inlineStr">
        <is>
          <t>2009-03-18</t>
        </is>
      </c>
      <c r="W175" t="inlineStr">
        <is>
          <t>1997-04-03</t>
        </is>
      </c>
      <c r="X175" t="inlineStr">
        <is>
          <t>1997-04-03</t>
        </is>
      </c>
      <c r="Y175" t="n">
        <v>1060</v>
      </c>
      <c r="Z175" t="n">
        <v>879</v>
      </c>
      <c r="AA175" t="n">
        <v>1564</v>
      </c>
      <c r="AB175" t="n">
        <v>8</v>
      </c>
      <c r="AC175" t="n">
        <v>10</v>
      </c>
      <c r="AD175" t="n">
        <v>41</v>
      </c>
      <c r="AE175" t="n">
        <v>51</v>
      </c>
      <c r="AF175" t="n">
        <v>14</v>
      </c>
      <c r="AG175" t="n">
        <v>19</v>
      </c>
      <c r="AH175" t="n">
        <v>8</v>
      </c>
      <c r="AI175" t="n">
        <v>9</v>
      </c>
      <c r="AJ175" t="n">
        <v>21</v>
      </c>
      <c r="AK175" t="n">
        <v>26</v>
      </c>
      <c r="AL175" t="n">
        <v>6</v>
      </c>
      <c r="AM175" t="n">
        <v>8</v>
      </c>
      <c r="AN175" t="n">
        <v>1</v>
      </c>
      <c r="AO175" t="n">
        <v>1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HYPERLINK("http://catalog.hathitrust.org/Record/003008966","HathiTrust Record")</f>
        <v/>
      </c>
      <c r="AS175">
        <f>HYPERLINK("https://creighton-primo.hosted.exlibrisgroup.com/primo-explore/search?tab=default_tab&amp;search_scope=EVERYTHING&amp;vid=01CRU&amp;lang=en_US&amp;offset=0&amp;query=any,contains,991002431899702656","Catalog Record")</f>
        <v/>
      </c>
      <c r="AT175">
        <f>HYPERLINK("http://www.worldcat.org/oclc/31709350","WorldCat Record")</f>
        <v/>
      </c>
      <c r="AU175" t="inlineStr">
        <is>
          <t>25377844:eng</t>
        </is>
      </c>
      <c r="AV175" t="inlineStr">
        <is>
          <t>31709350</t>
        </is>
      </c>
      <c r="AW175" t="inlineStr">
        <is>
          <t>991002431899702656</t>
        </is>
      </c>
      <c r="AX175" t="inlineStr">
        <is>
          <t>991002431899702656</t>
        </is>
      </c>
      <c r="AY175" t="inlineStr">
        <is>
          <t>2271706090002656</t>
        </is>
      </c>
      <c r="AZ175" t="inlineStr">
        <is>
          <t>BOOK</t>
        </is>
      </c>
      <c r="BB175" t="inlineStr">
        <is>
          <t>9780198158615</t>
        </is>
      </c>
      <c r="BC175" t="inlineStr">
        <is>
          <t>32285002478393</t>
        </is>
      </c>
      <c r="BD175" t="inlineStr">
        <is>
          <t>893710283</t>
        </is>
      </c>
    </row>
    <row r="176">
      <c r="A176" t="inlineStr">
        <is>
          <t>No</t>
        </is>
      </c>
      <c r="B176" t="inlineStr">
        <is>
          <t>PT2625.A44 Z7668 1996</t>
        </is>
      </c>
      <c r="C176" t="inlineStr">
        <is>
          <t>0                      PT 2625000A  44                 Z  7668        1996</t>
        </is>
      </c>
      <c r="D176" t="inlineStr">
        <is>
          <t>Thomas Mann : the uses of tradition / T.J. Reed.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Yes</t>
        </is>
      </c>
      <c r="J176" t="inlineStr">
        <is>
          <t>0</t>
        </is>
      </c>
      <c r="K176" t="inlineStr">
        <is>
          <t>Reed, T. J. (Terence James), 1937-</t>
        </is>
      </c>
      <c r="L176" t="inlineStr">
        <is>
          <t>Oxford : Clarendon, 1996.</t>
        </is>
      </c>
      <c r="M176" t="inlineStr">
        <is>
          <t>1996</t>
        </is>
      </c>
      <c r="N176" t="inlineStr">
        <is>
          <t>2nd ed.</t>
        </is>
      </c>
      <c r="O176" t="inlineStr">
        <is>
          <t>eng</t>
        </is>
      </c>
      <c r="P176" t="inlineStr">
        <is>
          <t>enk</t>
        </is>
      </c>
      <c r="R176" t="inlineStr">
        <is>
          <t xml:space="preserve">PT </t>
        </is>
      </c>
      <c r="S176" t="n">
        <v>8</v>
      </c>
      <c r="T176" t="n">
        <v>8</v>
      </c>
      <c r="U176" t="inlineStr">
        <is>
          <t>2001-05-13</t>
        </is>
      </c>
      <c r="V176" t="inlineStr">
        <is>
          <t>2001-05-13</t>
        </is>
      </c>
      <c r="W176" t="inlineStr">
        <is>
          <t>1996-12-30</t>
        </is>
      </c>
      <c r="X176" t="inlineStr">
        <is>
          <t>1996-12-30</t>
        </is>
      </c>
      <c r="Y176" t="n">
        <v>239</v>
      </c>
      <c r="Z176" t="n">
        <v>168</v>
      </c>
      <c r="AA176" t="n">
        <v>594</v>
      </c>
      <c r="AB176" t="n">
        <v>3</v>
      </c>
      <c r="AC176" t="n">
        <v>4</v>
      </c>
      <c r="AD176" t="n">
        <v>11</v>
      </c>
      <c r="AE176" t="n">
        <v>25</v>
      </c>
      <c r="AF176" t="n">
        <v>1</v>
      </c>
      <c r="AG176" t="n">
        <v>9</v>
      </c>
      <c r="AH176" t="n">
        <v>4</v>
      </c>
      <c r="AI176" t="n">
        <v>7</v>
      </c>
      <c r="AJ176" t="n">
        <v>7</v>
      </c>
      <c r="AK176" t="n">
        <v>14</v>
      </c>
      <c r="AL176" t="n">
        <v>2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HYPERLINK("https://creighton-primo.hosted.exlibrisgroup.com/primo-explore/search?tab=default_tab&amp;search_scope=EVERYTHING&amp;vid=01CRU&amp;lang=en_US&amp;offset=0&amp;query=any,contains,991002731569702656","Catalog Record")</f>
        <v/>
      </c>
      <c r="AT176">
        <f>HYPERLINK("http://www.worldcat.org/oclc/34475823","WorldCat Record")</f>
        <v/>
      </c>
      <c r="AU176" t="inlineStr">
        <is>
          <t>2064243:eng</t>
        </is>
      </c>
      <c r="AV176" t="inlineStr">
        <is>
          <t>34475823</t>
        </is>
      </c>
      <c r="AW176" t="inlineStr">
        <is>
          <t>991002731569702656</t>
        </is>
      </c>
      <c r="AX176" t="inlineStr">
        <is>
          <t>991002731569702656</t>
        </is>
      </c>
      <c r="AY176" t="inlineStr">
        <is>
          <t>2267866850002656</t>
        </is>
      </c>
      <c r="AZ176" t="inlineStr">
        <is>
          <t>BOOK</t>
        </is>
      </c>
      <c r="BB176" t="inlineStr">
        <is>
          <t>9780198159155</t>
        </is>
      </c>
      <c r="BC176" t="inlineStr">
        <is>
          <t>32285002403938</t>
        </is>
      </c>
      <c r="BD176" t="inlineStr">
        <is>
          <t>893245562</t>
        </is>
      </c>
    </row>
    <row r="177">
      <c r="A177" t="inlineStr">
        <is>
          <t>No</t>
        </is>
      </c>
      <c r="B177" t="inlineStr">
        <is>
          <t>PT2625.A44 Z87</t>
        </is>
      </c>
      <c r="C177" t="inlineStr">
        <is>
          <t>0                      PT 2625000A  44                 Z  87</t>
        </is>
      </c>
      <c r="D177" t="inlineStr">
        <is>
          <t>In another language; a record of the thirty-year relationship between Thomas Mann and his English translator, Helen Tracy Lowe-Porter, by John C. Thirlwall.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Thirlwall, John C.</t>
        </is>
      </c>
      <c r="L177" t="inlineStr">
        <is>
          <t>New York, Knopf, 1966.</t>
        </is>
      </c>
      <c r="M177" t="inlineStr">
        <is>
          <t>1966</t>
        </is>
      </c>
      <c r="N177" t="inlineStr">
        <is>
          <t>[1st ed.]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PT </t>
        </is>
      </c>
      <c r="S177" t="n">
        <v>1</v>
      </c>
      <c r="T177" t="n">
        <v>1</v>
      </c>
      <c r="U177" t="inlineStr">
        <is>
          <t>2001-03-19</t>
        </is>
      </c>
      <c r="V177" t="inlineStr">
        <is>
          <t>2001-03-19</t>
        </is>
      </c>
      <c r="W177" t="inlineStr">
        <is>
          <t>1997-07-21</t>
        </is>
      </c>
      <c r="X177" t="inlineStr">
        <is>
          <t>1997-07-21</t>
        </is>
      </c>
      <c r="Y177" t="n">
        <v>553</v>
      </c>
      <c r="Z177" t="n">
        <v>505</v>
      </c>
      <c r="AA177" t="n">
        <v>508</v>
      </c>
      <c r="AB177" t="n">
        <v>4</v>
      </c>
      <c r="AC177" t="n">
        <v>4</v>
      </c>
      <c r="AD177" t="n">
        <v>20</v>
      </c>
      <c r="AE177" t="n">
        <v>20</v>
      </c>
      <c r="AF177" t="n">
        <v>8</v>
      </c>
      <c r="AG177" t="n">
        <v>8</v>
      </c>
      <c r="AH177" t="n">
        <v>3</v>
      </c>
      <c r="AI177" t="n">
        <v>3</v>
      </c>
      <c r="AJ177" t="n">
        <v>11</v>
      </c>
      <c r="AK177" t="n">
        <v>11</v>
      </c>
      <c r="AL177" t="n">
        <v>3</v>
      </c>
      <c r="AM177" t="n">
        <v>3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HYPERLINK("http://catalog.hathitrust.org/Record/001464283","HathiTrust Record")</f>
        <v/>
      </c>
      <c r="AS177">
        <f>HYPERLINK("https://creighton-primo.hosted.exlibrisgroup.com/primo-explore/search?tab=default_tab&amp;search_scope=EVERYTHING&amp;vid=01CRU&amp;lang=en_US&amp;offset=0&amp;query=any,contains,991002237039702656","Catalog Record")</f>
        <v/>
      </c>
      <c r="AT177">
        <f>HYPERLINK("http://www.worldcat.org/oclc/296106","WorldCat Record")</f>
        <v/>
      </c>
      <c r="AU177" t="inlineStr">
        <is>
          <t>234856728:eng</t>
        </is>
      </c>
      <c r="AV177" t="inlineStr">
        <is>
          <t>296106</t>
        </is>
      </c>
      <c r="AW177" t="inlineStr">
        <is>
          <t>991002237039702656</t>
        </is>
      </c>
      <c r="AX177" t="inlineStr">
        <is>
          <t>991002237039702656</t>
        </is>
      </c>
      <c r="AY177" t="inlineStr">
        <is>
          <t>2265951430002656</t>
        </is>
      </c>
      <c r="AZ177" t="inlineStr">
        <is>
          <t>BOOK</t>
        </is>
      </c>
      <c r="BC177" t="inlineStr">
        <is>
          <t>32285002972122</t>
        </is>
      </c>
      <c r="BD177" t="inlineStr">
        <is>
          <t>893703841</t>
        </is>
      </c>
    </row>
    <row r="178">
      <c r="A178" t="inlineStr">
        <is>
          <t>No</t>
        </is>
      </c>
      <c r="B178" t="inlineStr">
        <is>
          <t>PT2625.A44 Z922147 1992</t>
        </is>
      </c>
      <c r="C178" t="inlineStr">
        <is>
          <t>0                      PT 2625000A  44                 Z  922147      1992</t>
        </is>
      </c>
      <c r="D178" t="inlineStr">
        <is>
          <t>Thomas Mann / Martin Travers.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Travers, Martin.</t>
        </is>
      </c>
      <c r="L178" t="inlineStr">
        <is>
          <t>New York : St. Martin's Press, 1992.</t>
        </is>
      </c>
      <c r="M178" t="inlineStr">
        <is>
          <t>1992</t>
        </is>
      </c>
      <c r="O178" t="inlineStr">
        <is>
          <t>eng</t>
        </is>
      </c>
      <c r="P178" t="inlineStr">
        <is>
          <t>nyu</t>
        </is>
      </c>
      <c r="Q178" t="inlineStr">
        <is>
          <t>Modern novelists</t>
        </is>
      </c>
      <c r="R178" t="inlineStr">
        <is>
          <t xml:space="preserve">PT </t>
        </is>
      </c>
      <c r="S178" t="n">
        <v>3</v>
      </c>
      <c r="T178" t="n">
        <v>3</v>
      </c>
      <c r="U178" t="inlineStr">
        <is>
          <t>2006-04-25</t>
        </is>
      </c>
      <c r="V178" t="inlineStr">
        <is>
          <t>2006-04-25</t>
        </is>
      </c>
      <c r="W178" t="inlineStr">
        <is>
          <t>1993-01-14</t>
        </is>
      </c>
      <c r="X178" t="inlineStr">
        <is>
          <t>1993-01-14</t>
        </is>
      </c>
      <c r="Y178" t="n">
        <v>521</v>
      </c>
      <c r="Z178" t="n">
        <v>481</v>
      </c>
      <c r="AA178" t="n">
        <v>499</v>
      </c>
      <c r="AB178" t="n">
        <v>5</v>
      </c>
      <c r="AC178" t="n">
        <v>5</v>
      </c>
      <c r="AD178" t="n">
        <v>22</v>
      </c>
      <c r="AE178" t="n">
        <v>22</v>
      </c>
      <c r="AF178" t="n">
        <v>10</v>
      </c>
      <c r="AG178" t="n">
        <v>10</v>
      </c>
      <c r="AH178" t="n">
        <v>5</v>
      </c>
      <c r="AI178" t="n">
        <v>5</v>
      </c>
      <c r="AJ178" t="n">
        <v>9</v>
      </c>
      <c r="AK178" t="n">
        <v>9</v>
      </c>
      <c r="AL178" t="n">
        <v>4</v>
      </c>
      <c r="AM178" t="n">
        <v>4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HYPERLINK("https://creighton-primo.hosted.exlibrisgroup.com/primo-explore/search?tab=default_tab&amp;search_scope=EVERYTHING&amp;vid=01CRU&amp;lang=en_US&amp;offset=0&amp;query=any,contains,991001925109702656","Catalog Record")</f>
        <v/>
      </c>
      <c r="AT178">
        <f>HYPERLINK("http://www.worldcat.org/oclc/24318567","WorldCat Record")</f>
        <v/>
      </c>
      <c r="AU178" t="inlineStr">
        <is>
          <t>2864309517:eng</t>
        </is>
      </c>
      <c r="AV178" t="inlineStr">
        <is>
          <t>24318567</t>
        </is>
      </c>
      <c r="AW178" t="inlineStr">
        <is>
          <t>991001925109702656</t>
        </is>
      </c>
      <c r="AX178" t="inlineStr">
        <is>
          <t>991001925109702656</t>
        </is>
      </c>
      <c r="AY178" t="inlineStr">
        <is>
          <t>2272715850002656</t>
        </is>
      </c>
      <c r="AZ178" t="inlineStr">
        <is>
          <t>BOOK</t>
        </is>
      </c>
      <c r="BB178" t="inlineStr">
        <is>
          <t>9780312072063</t>
        </is>
      </c>
      <c r="BC178" t="inlineStr">
        <is>
          <t>32285001445724</t>
        </is>
      </c>
      <c r="BD178" t="inlineStr">
        <is>
          <t>893804015</t>
        </is>
      </c>
    </row>
    <row r="179">
      <c r="A179" t="inlineStr">
        <is>
          <t>No</t>
        </is>
      </c>
      <c r="B179" t="inlineStr">
        <is>
          <t>PT2625.A44 Z937 1981</t>
        </is>
      </c>
      <c r="C179" t="inlineStr">
        <is>
          <t>0                      PT 2625000A  44                 Z  937         1981</t>
        </is>
      </c>
      <c r="D179" t="inlineStr">
        <is>
          <t>Thomas Mann : the making of an artist, 1875-1911 / Richard Winston ; with an afterword by Clara Winston.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Winston, Richard.</t>
        </is>
      </c>
      <c r="L179" t="inlineStr">
        <is>
          <t>New York : Knopf : Distributed by Random House, 1981.</t>
        </is>
      </c>
      <c r="M179" t="inlineStr">
        <is>
          <t>1981</t>
        </is>
      </c>
      <c r="N179" t="inlineStr">
        <is>
          <t>1st ed.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PT </t>
        </is>
      </c>
      <c r="S179" t="n">
        <v>5</v>
      </c>
      <c r="T179" t="n">
        <v>5</v>
      </c>
      <c r="U179" t="inlineStr">
        <is>
          <t>2001-05-13</t>
        </is>
      </c>
      <c r="V179" t="inlineStr">
        <is>
          <t>2001-05-13</t>
        </is>
      </c>
      <c r="W179" t="inlineStr">
        <is>
          <t>1990-02-06</t>
        </is>
      </c>
      <c r="X179" t="inlineStr">
        <is>
          <t>1990-02-06</t>
        </is>
      </c>
      <c r="Y179" t="n">
        <v>921</v>
      </c>
      <c r="Z179" t="n">
        <v>848</v>
      </c>
      <c r="AA179" t="n">
        <v>922</v>
      </c>
      <c r="AB179" t="n">
        <v>5</v>
      </c>
      <c r="AC179" t="n">
        <v>5</v>
      </c>
      <c r="AD179" t="n">
        <v>32</v>
      </c>
      <c r="AE179" t="n">
        <v>32</v>
      </c>
      <c r="AF179" t="n">
        <v>12</v>
      </c>
      <c r="AG179" t="n">
        <v>12</v>
      </c>
      <c r="AH179" t="n">
        <v>9</v>
      </c>
      <c r="AI179" t="n">
        <v>9</v>
      </c>
      <c r="AJ179" t="n">
        <v>15</v>
      </c>
      <c r="AK179" t="n">
        <v>15</v>
      </c>
      <c r="AL179" t="n">
        <v>4</v>
      </c>
      <c r="AM179" t="n">
        <v>4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HYPERLINK("http://catalog.hathitrust.org/Record/000186116","HathiTrust Record")</f>
        <v/>
      </c>
      <c r="AS179">
        <f>HYPERLINK("https://creighton-primo.hosted.exlibrisgroup.com/primo-explore/search?tab=default_tab&amp;search_scope=EVERYTHING&amp;vid=01CRU&amp;lang=en_US&amp;offset=0&amp;query=any,contains,991005154199702656","Catalog Record")</f>
        <v/>
      </c>
      <c r="AT179">
        <f>HYPERLINK("http://www.worldcat.org/oclc/7737712","WorldCat Record")</f>
        <v/>
      </c>
      <c r="AU179" t="inlineStr">
        <is>
          <t>23716825:eng</t>
        </is>
      </c>
      <c r="AV179" t="inlineStr">
        <is>
          <t>7737712</t>
        </is>
      </c>
      <c r="AW179" t="inlineStr">
        <is>
          <t>991005154199702656</t>
        </is>
      </c>
      <c r="AX179" t="inlineStr">
        <is>
          <t>991005154199702656</t>
        </is>
      </c>
      <c r="AY179" t="inlineStr">
        <is>
          <t>2259782090002656</t>
        </is>
      </c>
      <c r="AZ179" t="inlineStr">
        <is>
          <t>BOOK</t>
        </is>
      </c>
      <c r="BB179" t="inlineStr">
        <is>
          <t>9780394471716</t>
        </is>
      </c>
      <c r="BC179" t="inlineStr">
        <is>
          <t>32285000006790</t>
        </is>
      </c>
      <c r="BD179" t="inlineStr">
        <is>
          <t>893877030</t>
        </is>
      </c>
    </row>
    <row r="180">
      <c r="A180" t="inlineStr">
        <is>
          <t>No</t>
        </is>
      </c>
      <c r="B180" t="inlineStr">
        <is>
          <t>PT2625.U8 Z57</t>
        </is>
      </c>
      <c r="C180" t="inlineStr">
        <is>
          <t>0                      PT 2625000U  8                  Z  57</t>
        </is>
      </c>
      <c r="D180" t="inlineStr">
        <is>
          <t>Studien zu Robert Musil [von] Sibylle Bauer [und] Ingrid Drevermann.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Bauer, Sibylle.</t>
        </is>
      </c>
      <c r="L180" t="inlineStr">
        <is>
          <t>Köln, Graz, Böhlau, 1966.</t>
        </is>
      </c>
      <c r="M180" t="inlineStr">
        <is>
          <t>1966</t>
        </is>
      </c>
      <c r="O180" t="inlineStr">
        <is>
          <t>ger</t>
        </is>
      </c>
      <c r="P180" t="inlineStr">
        <is>
          <t xml:space="preserve">xx </t>
        </is>
      </c>
      <c r="Q180" t="inlineStr">
        <is>
          <t>Literatur und Leben ; n.F., Bd. 8</t>
        </is>
      </c>
      <c r="R180" t="inlineStr">
        <is>
          <t xml:space="preserve">PT </t>
        </is>
      </c>
      <c r="S180" t="n">
        <v>2</v>
      </c>
      <c r="T180" t="n">
        <v>2</v>
      </c>
      <c r="U180" t="inlineStr">
        <is>
          <t>1999-11-02</t>
        </is>
      </c>
      <c r="V180" t="inlineStr">
        <is>
          <t>1999-11-02</t>
        </is>
      </c>
      <c r="W180" t="inlineStr">
        <is>
          <t>1999-11-02</t>
        </is>
      </c>
      <c r="X180" t="inlineStr">
        <is>
          <t>1999-11-02</t>
        </is>
      </c>
      <c r="Y180" t="n">
        <v>219</v>
      </c>
      <c r="Z180" t="n">
        <v>134</v>
      </c>
      <c r="AA180" t="n">
        <v>136</v>
      </c>
      <c r="AB180" t="n">
        <v>2</v>
      </c>
      <c r="AC180" t="n">
        <v>2</v>
      </c>
      <c r="AD180" t="n">
        <v>5</v>
      </c>
      <c r="AE180" t="n">
        <v>5</v>
      </c>
      <c r="AF180" t="n">
        <v>1</v>
      </c>
      <c r="AG180" t="n">
        <v>1</v>
      </c>
      <c r="AH180" t="n">
        <v>1</v>
      </c>
      <c r="AI180" t="n">
        <v>1</v>
      </c>
      <c r="AJ180" t="n">
        <v>2</v>
      </c>
      <c r="AK180" t="n">
        <v>2</v>
      </c>
      <c r="AL180" t="n">
        <v>1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HYPERLINK("http://catalog.hathitrust.org/Record/001464342","HathiTrust Record")</f>
        <v/>
      </c>
      <c r="AS180">
        <f>HYPERLINK("https://creighton-primo.hosted.exlibrisgroup.com/primo-explore/search?tab=default_tab&amp;search_scope=EVERYTHING&amp;vid=01CRU&amp;lang=en_US&amp;offset=0&amp;query=any,contains,991003663889702656","Catalog Record")</f>
        <v/>
      </c>
      <c r="AT180">
        <f>HYPERLINK("http://www.worldcat.org/oclc/1276265","WorldCat Record")</f>
        <v/>
      </c>
      <c r="AU180" t="inlineStr">
        <is>
          <t>2204910:ger</t>
        </is>
      </c>
      <c r="AV180" t="inlineStr">
        <is>
          <t>1276265</t>
        </is>
      </c>
      <c r="AW180" t="inlineStr">
        <is>
          <t>991003663889702656</t>
        </is>
      </c>
      <c r="AX180" t="inlineStr">
        <is>
          <t>991003663889702656</t>
        </is>
      </c>
      <c r="AY180" t="inlineStr">
        <is>
          <t>2259741710002656</t>
        </is>
      </c>
      <c r="AZ180" t="inlineStr">
        <is>
          <t>BOOK</t>
        </is>
      </c>
      <c r="BC180" t="inlineStr">
        <is>
          <t>32285002972247</t>
        </is>
      </c>
      <c r="BD180" t="inlineStr">
        <is>
          <t>893531448</t>
        </is>
      </c>
    </row>
    <row r="181">
      <c r="A181" t="inlineStr">
        <is>
          <t>No</t>
        </is>
      </c>
      <c r="B181" t="inlineStr">
        <is>
          <t>PT2625.U8 Z735 1984</t>
        </is>
      </c>
      <c r="C181" t="inlineStr">
        <is>
          <t>0                      PT 2625000U  8                  Z  735         1984</t>
        </is>
      </c>
      <c r="D181" t="inlineStr">
        <is>
          <t>Robert Musil &amp; the culture of Vienna / Hannah Hickman.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Hickman, Hannah, 1928-</t>
        </is>
      </c>
      <c r="L181" t="inlineStr">
        <is>
          <t>La Salle, Ill. : Open Court Pub. Co., c1984.</t>
        </is>
      </c>
      <c r="M181" t="inlineStr">
        <is>
          <t>1984</t>
        </is>
      </c>
      <c r="O181" t="inlineStr">
        <is>
          <t>eng</t>
        </is>
      </c>
      <c r="P181" t="inlineStr">
        <is>
          <t>ilu</t>
        </is>
      </c>
      <c r="R181" t="inlineStr">
        <is>
          <t xml:space="preserve">PT </t>
        </is>
      </c>
      <c r="S181" t="n">
        <v>2</v>
      </c>
      <c r="T181" t="n">
        <v>2</v>
      </c>
      <c r="U181" t="inlineStr">
        <is>
          <t>1999-11-02</t>
        </is>
      </c>
      <c r="V181" t="inlineStr">
        <is>
          <t>1999-11-02</t>
        </is>
      </c>
      <c r="W181" t="inlineStr">
        <is>
          <t>1991-02-06</t>
        </is>
      </c>
      <c r="X181" t="inlineStr">
        <is>
          <t>1991-02-06</t>
        </is>
      </c>
      <c r="Y181" t="n">
        <v>289</v>
      </c>
      <c r="Z181" t="n">
        <v>263</v>
      </c>
      <c r="AA181" t="n">
        <v>345</v>
      </c>
      <c r="AB181" t="n">
        <v>2</v>
      </c>
      <c r="AC181" t="n">
        <v>4</v>
      </c>
      <c r="AD181" t="n">
        <v>19</v>
      </c>
      <c r="AE181" t="n">
        <v>22</v>
      </c>
      <c r="AF181" t="n">
        <v>8</v>
      </c>
      <c r="AG181" t="n">
        <v>8</v>
      </c>
      <c r="AH181" t="n">
        <v>5</v>
      </c>
      <c r="AI181" t="n">
        <v>5</v>
      </c>
      <c r="AJ181" t="n">
        <v>14</v>
      </c>
      <c r="AK181" t="n">
        <v>15</v>
      </c>
      <c r="AL181" t="n">
        <v>1</v>
      </c>
      <c r="AM181" t="n">
        <v>3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HYPERLINK("https://creighton-primo.hosted.exlibrisgroup.com/primo-explore/search?tab=default_tab&amp;search_scope=EVERYTHING&amp;vid=01CRU&amp;lang=en_US&amp;offset=0&amp;query=any,contains,991000388169702656","Catalog Record")</f>
        <v/>
      </c>
      <c r="AT181">
        <f>HYPERLINK("http://www.worldcat.org/oclc/10532467","WorldCat Record")</f>
        <v/>
      </c>
      <c r="AU181" t="inlineStr">
        <is>
          <t>3365331:eng</t>
        </is>
      </c>
      <c r="AV181" t="inlineStr">
        <is>
          <t>10532467</t>
        </is>
      </c>
      <c r="AW181" t="inlineStr">
        <is>
          <t>991000388169702656</t>
        </is>
      </c>
      <c r="AX181" t="inlineStr">
        <is>
          <t>991000388169702656</t>
        </is>
      </c>
      <c r="AY181" t="inlineStr">
        <is>
          <t>2267088440002656</t>
        </is>
      </c>
      <c r="AZ181" t="inlineStr">
        <is>
          <t>BOOK</t>
        </is>
      </c>
      <c r="BC181" t="inlineStr">
        <is>
          <t>32285000487677</t>
        </is>
      </c>
      <c r="BD181" t="inlineStr">
        <is>
          <t>893255381</t>
        </is>
      </c>
    </row>
    <row r="182">
      <c r="A182" t="inlineStr">
        <is>
          <t>No</t>
        </is>
      </c>
      <c r="B182" t="inlineStr">
        <is>
          <t>PT2625.U8 Z795</t>
        </is>
      </c>
      <c r="C182" t="inlineStr">
        <is>
          <t>0                      PT 2625000U  8                  Z  795</t>
        </is>
      </c>
      <c r="D182" t="inlineStr">
        <is>
          <t>Robert Musil and the crisis of European culture, 1880-1942 / David S. Luft.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Luft, David S.</t>
        </is>
      </c>
      <c r="L182" t="inlineStr">
        <is>
          <t>Berkeley : University of California Press, c1980.</t>
        </is>
      </c>
      <c r="M182" t="inlineStr">
        <is>
          <t>1980</t>
        </is>
      </c>
      <c r="O182" t="inlineStr">
        <is>
          <t>eng</t>
        </is>
      </c>
      <c r="P182" t="inlineStr">
        <is>
          <t>cau</t>
        </is>
      </c>
      <c r="R182" t="inlineStr">
        <is>
          <t xml:space="preserve">PT </t>
        </is>
      </c>
      <c r="S182" t="n">
        <v>2</v>
      </c>
      <c r="T182" t="n">
        <v>2</v>
      </c>
      <c r="U182" t="inlineStr">
        <is>
          <t>1999-11-02</t>
        </is>
      </c>
      <c r="V182" t="inlineStr">
        <is>
          <t>1999-11-02</t>
        </is>
      </c>
      <c r="W182" t="inlineStr">
        <is>
          <t>1991-02-06</t>
        </is>
      </c>
      <c r="X182" t="inlineStr">
        <is>
          <t>1991-02-06</t>
        </is>
      </c>
      <c r="Y182" t="n">
        <v>603</v>
      </c>
      <c r="Z182" t="n">
        <v>475</v>
      </c>
      <c r="AA182" t="n">
        <v>487</v>
      </c>
      <c r="AB182" t="n">
        <v>3</v>
      </c>
      <c r="AC182" t="n">
        <v>3</v>
      </c>
      <c r="AD182" t="n">
        <v>24</v>
      </c>
      <c r="AE182" t="n">
        <v>24</v>
      </c>
      <c r="AF182" t="n">
        <v>9</v>
      </c>
      <c r="AG182" t="n">
        <v>9</v>
      </c>
      <c r="AH182" t="n">
        <v>7</v>
      </c>
      <c r="AI182" t="n">
        <v>7</v>
      </c>
      <c r="AJ182" t="n">
        <v>15</v>
      </c>
      <c r="AK182" t="n">
        <v>15</v>
      </c>
      <c r="AL182" t="n">
        <v>2</v>
      </c>
      <c r="AM182" t="n">
        <v>2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HYPERLINK("https://creighton-primo.hosted.exlibrisgroup.com/primo-explore/search?tab=default_tab&amp;search_scope=EVERYTHING&amp;vid=01CRU&amp;lang=en_US&amp;offset=0&amp;query=any,contains,991004903779702656","Catalog Record")</f>
        <v/>
      </c>
      <c r="AT182">
        <f>HYPERLINK("http://www.worldcat.org/oclc/5942774","WorldCat Record")</f>
        <v/>
      </c>
      <c r="AU182" t="inlineStr">
        <is>
          <t>11900229:eng</t>
        </is>
      </c>
      <c r="AV182" t="inlineStr">
        <is>
          <t>5942774</t>
        </is>
      </c>
      <c r="AW182" t="inlineStr">
        <is>
          <t>991004903779702656</t>
        </is>
      </c>
      <c r="AX182" t="inlineStr">
        <is>
          <t>991004903779702656</t>
        </is>
      </c>
      <c r="AY182" t="inlineStr">
        <is>
          <t>2270891090002656</t>
        </is>
      </c>
      <c r="AZ182" t="inlineStr">
        <is>
          <t>BOOK</t>
        </is>
      </c>
      <c r="BB182" t="inlineStr">
        <is>
          <t>9780520038523</t>
        </is>
      </c>
      <c r="BC182" t="inlineStr">
        <is>
          <t>32285000487685</t>
        </is>
      </c>
      <c r="BD182" t="inlineStr">
        <is>
          <t>893254206</t>
        </is>
      </c>
    </row>
    <row r="183">
      <c r="A183" t="inlineStr">
        <is>
          <t>No</t>
        </is>
      </c>
      <c r="B183" t="inlineStr">
        <is>
          <t>PT2635.A27 Z843 2000</t>
        </is>
      </c>
      <c r="C183" t="inlineStr">
        <is>
          <t>0                      PT 2635000A  27                 Z  843         2000</t>
        </is>
      </c>
      <c r="D183" t="inlineStr">
        <is>
          <t>Anna Seghers : eine Biographie 1900-1947 / Christiane Zehl Romero.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Romero, Christiane Zehl.</t>
        </is>
      </c>
      <c r="L183" t="inlineStr">
        <is>
          <t>Berlin : Aufbau, 2000.</t>
        </is>
      </c>
      <c r="M183" t="inlineStr">
        <is>
          <t>2000</t>
        </is>
      </c>
      <c r="N183" t="inlineStr">
        <is>
          <t>1. Aufl.</t>
        </is>
      </c>
      <c r="O183" t="inlineStr">
        <is>
          <t>ger</t>
        </is>
      </c>
      <c r="P183" t="inlineStr">
        <is>
          <t xml:space="preserve">gw </t>
        </is>
      </c>
      <c r="R183" t="inlineStr">
        <is>
          <t xml:space="preserve">PT </t>
        </is>
      </c>
      <c r="S183" t="n">
        <v>1</v>
      </c>
      <c r="T183" t="n">
        <v>1</v>
      </c>
      <c r="U183" t="inlineStr">
        <is>
          <t>2003-04-28</t>
        </is>
      </c>
      <c r="V183" t="inlineStr">
        <is>
          <t>2003-04-28</t>
        </is>
      </c>
      <c r="W183" t="inlineStr">
        <is>
          <t>2003-04-28</t>
        </is>
      </c>
      <c r="X183" t="inlineStr">
        <is>
          <t>2003-04-28</t>
        </is>
      </c>
      <c r="Y183" t="n">
        <v>125</v>
      </c>
      <c r="Z183" t="n">
        <v>90</v>
      </c>
      <c r="AA183" t="n">
        <v>99</v>
      </c>
      <c r="AB183" t="n">
        <v>1</v>
      </c>
      <c r="AC183" t="n">
        <v>1</v>
      </c>
      <c r="AD183" t="n">
        <v>3</v>
      </c>
      <c r="AE183" t="n">
        <v>3</v>
      </c>
      <c r="AF183" t="n">
        <v>0</v>
      </c>
      <c r="AG183" t="n">
        <v>0</v>
      </c>
      <c r="AH183" t="n">
        <v>2</v>
      </c>
      <c r="AI183" t="n">
        <v>2</v>
      </c>
      <c r="AJ183" t="n">
        <v>2</v>
      </c>
      <c r="AK183" t="n">
        <v>2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HYPERLINK("http://catalog.hathitrust.org/Record/004318275","HathiTrust Record")</f>
        <v/>
      </c>
      <c r="AS183">
        <f>HYPERLINK("https://creighton-primo.hosted.exlibrisgroup.com/primo-explore/search?tab=default_tab&amp;search_scope=EVERYTHING&amp;vid=01CRU&amp;lang=en_US&amp;offset=0&amp;query=any,contains,991004033399702656","Catalog Record")</f>
        <v/>
      </c>
      <c r="AT183">
        <f>HYPERLINK("http://www.worldcat.org/oclc/45504055","WorldCat Record")</f>
        <v/>
      </c>
      <c r="AU183" t="inlineStr">
        <is>
          <t>3769182548:ger</t>
        </is>
      </c>
      <c r="AV183" t="inlineStr">
        <is>
          <t>45504055</t>
        </is>
      </c>
      <c r="AW183" t="inlineStr">
        <is>
          <t>991004033399702656</t>
        </is>
      </c>
      <c r="AX183" t="inlineStr">
        <is>
          <t>991004033399702656</t>
        </is>
      </c>
      <c r="AY183" t="inlineStr">
        <is>
          <t>2263139280002656</t>
        </is>
      </c>
      <c r="AZ183" t="inlineStr">
        <is>
          <t>BOOK</t>
        </is>
      </c>
      <c r="BB183" t="inlineStr">
        <is>
          <t>9783351034986</t>
        </is>
      </c>
      <c r="BC183" t="inlineStr">
        <is>
          <t>32285004744040</t>
        </is>
      </c>
      <c r="BD183" t="inlineStr">
        <is>
          <t>893894491</t>
        </is>
      </c>
    </row>
    <row r="184">
      <c r="A184" t="inlineStr">
        <is>
          <t>No</t>
        </is>
      </c>
      <c r="B184" t="inlineStr">
        <is>
          <t>PT2635.I65 Z782313 1984</t>
        </is>
      </c>
      <c r="C184" t="inlineStr">
        <is>
          <t>0                      PT 2635000I  65                 Z  782313      1984</t>
        </is>
      </c>
      <c r="D184" t="inlineStr">
        <is>
          <t>Rilke : a life / Wolfgang Leppmann ; translated from the German in collaboration with the author by Russell M. Stockman.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Leppmann, Wolfgang.</t>
        </is>
      </c>
      <c r="L184" t="inlineStr">
        <is>
          <t>New York : Fromm International Pub. Corp., c1984.</t>
        </is>
      </c>
      <c r="M184" t="inlineStr">
        <is>
          <t>1984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PT </t>
        </is>
      </c>
      <c r="S184" t="n">
        <v>2</v>
      </c>
      <c r="T184" t="n">
        <v>2</v>
      </c>
      <c r="U184" t="inlineStr">
        <is>
          <t>1997-02-16</t>
        </is>
      </c>
      <c r="V184" t="inlineStr">
        <is>
          <t>1997-02-16</t>
        </is>
      </c>
      <c r="W184" t="inlineStr">
        <is>
          <t>1991-02-07</t>
        </is>
      </c>
      <c r="X184" t="inlineStr">
        <is>
          <t>1991-02-07</t>
        </is>
      </c>
      <c r="Y184" t="n">
        <v>808</v>
      </c>
      <c r="Z184" t="n">
        <v>727</v>
      </c>
      <c r="AA184" t="n">
        <v>734</v>
      </c>
      <c r="AB184" t="n">
        <v>5</v>
      </c>
      <c r="AC184" t="n">
        <v>5</v>
      </c>
      <c r="AD184" t="n">
        <v>33</v>
      </c>
      <c r="AE184" t="n">
        <v>33</v>
      </c>
      <c r="AF184" t="n">
        <v>16</v>
      </c>
      <c r="AG184" t="n">
        <v>16</v>
      </c>
      <c r="AH184" t="n">
        <v>8</v>
      </c>
      <c r="AI184" t="n">
        <v>8</v>
      </c>
      <c r="AJ184" t="n">
        <v>14</v>
      </c>
      <c r="AK184" t="n">
        <v>14</v>
      </c>
      <c r="AL184" t="n">
        <v>4</v>
      </c>
      <c r="AM184" t="n">
        <v>4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HYPERLINK("http://catalog.hathitrust.org/Record/000121254","HathiTrust Record")</f>
        <v/>
      </c>
      <c r="AS184">
        <f>HYPERLINK("https://creighton-primo.hosted.exlibrisgroup.com/primo-explore/search?tab=default_tab&amp;search_scope=EVERYTHING&amp;vid=01CRU&amp;lang=en_US&amp;offset=0&amp;query=any,contains,991000409759702656","Catalog Record")</f>
        <v/>
      </c>
      <c r="AT184">
        <f>HYPERLINK("http://www.worldcat.org/oclc/10697268","WorldCat Record")</f>
        <v/>
      </c>
      <c r="AU184" t="inlineStr">
        <is>
          <t>8907093948:eng</t>
        </is>
      </c>
      <c r="AV184" t="inlineStr">
        <is>
          <t>10697268</t>
        </is>
      </c>
      <c r="AW184" t="inlineStr">
        <is>
          <t>991000409759702656</t>
        </is>
      </c>
      <c r="AX184" t="inlineStr">
        <is>
          <t>991000409759702656</t>
        </is>
      </c>
      <c r="AY184" t="inlineStr">
        <is>
          <t>2270587560002656</t>
        </is>
      </c>
      <c r="AZ184" t="inlineStr">
        <is>
          <t>BOOK</t>
        </is>
      </c>
      <c r="BB184" t="inlineStr">
        <is>
          <t>9780880640152</t>
        </is>
      </c>
      <c r="BC184" t="inlineStr">
        <is>
          <t>32285000487925</t>
        </is>
      </c>
      <c r="BD184" t="inlineStr">
        <is>
          <t>893255398</t>
        </is>
      </c>
    </row>
    <row r="185">
      <c r="A185" t="inlineStr">
        <is>
          <t>No</t>
        </is>
      </c>
      <c r="B185" t="inlineStr">
        <is>
          <t>PT2635.I65 Z789</t>
        </is>
      </c>
      <c r="C185" t="inlineStr">
        <is>
          <t>0                      PT 2635000I  65                 Z  789</t>
        </is>
      </c>
      <c r="D185" t="inlineStr">
        <is>
          <t>Rilke, Europe, and the English-speaking world.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Mason, Eudo Colecestra.</t>
        </is>
      </c>
      <c r="L185" t="inlineStr">
        <is>
          <t>Cambridge [Eng.] University Press, 1961.</t>
        </is>
      </c>
      <c r="M185" t="inlineStr">
        <is>
          <t>1961</t>
        </is>
      </c>
      <c r="O185" t="inlineStr">
        <is>
          <t>eng</t>
        </is>
      </c>
      <c r="P185" t="inlineStr">
        <is>
          <t>enk</t>
        </is>
      </c>
      <c r="R185" t="inlineStr">
        <is>
          <t xml:space="preserve">PT </t>
        </is>
      </c>
      <c r="S185" t="n">
        <v>2</v>
      </c>
      <c r="T185" t="n">
        <v>2</v>
      </c>
      <c r="U185" t="inlineStr">
        <is>
          <t>1998-05-02</t>
        </is>
      </c>
      <c r="V185" t="inlineStr">
        <is>
          <t>1998-05-02</t>
        </is>
      </c>
      <c r="W185" t="inlineStr">
        <is>
          <t>1997-07-21</t>
        </is>
      </c>
      <c r="X185" t="inlineStr">
        <is>
          <t>1997-07-21</t>
        </is>
      </c>
      <c r="Y185" t="n">
        <v>567</v>
      </c>
      <c r="Z185" t="n">
        <v>449</v>
      </c>
      <c r="AA185" t="n">
        <v>458</v>
      </c>
      <c r="AB185" t="n">
        <v>5</v>
      </c>
      <c r="AC185" t="n">
        <v>5</v>
      </c>
      <c r="AD185" t="n">
        <v>27</v>
      </c>
      <c r="AE185" t="n">
        <v>27</v>
      </c>
      <c r="AF185" t="n">
        <v>10</v>
      </c>
      <c r="AG185" t="n">
        <v>10</v>
      </c>
      <c r="AH185" t="n">
        <v>8</v>
      </c>
      <c r="AI185" t="n">
        <v>8</v>
      </c>
      <c r="AJ185" t="n">
        <v>12</v>
      </c>
      <c r="AK185" t="n">
        <v>12</v>
      </c>
      <c r="AL185" t="n">
        <v>4</v>
      </c>
      <c r="AM185" t="n">
        <v>4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HYPERLINK("http://catalog.hathitrust.org/Record/001030701","HathiTrust Record")</f>
        <v/>
      </c>
      <c r="AS185">
        <f>HYPERLINK("https://creighton-primo.hosted.exlibrisgroup.com/primo-explore/search?tab=default_tab&amp;search_scope=EVERYTHING&amp;vid=01CRU&amp;lang=en_US&amp;offset=0&amp;query=any,contains,991002236469702656","Catalog Record")</f>
        <v/>
      </c>
      <c r="AT185">
        <f>HYPERLINK("http://www.worldcat.org/oclc/295960","WorldCat Record")</f>
        <v/>
      </c>
      <c r="AU185" t="inlineStr">
        <is>
          <t>1493119:eng</t>
        </is>
      </c>
      <c r="AV185" t="inlineStr">
        <is>
          <t>295960</t>
        </is>
      </c>
      <c r="AW185" t="inlineStr">
        <is>
          <t>991002236469702656</t>
        </is>
      </c>
      <c r="AX185" t="inlineStr">
        <is>
          <t>991002236469702656</t>
        </is>
      </c>
      <c r="AY185" t="inlineStr">
        <is>
          <t>2265576720002656</t>
        </is>
      </c>
      <c r="AZ185" t="inlineStr">
        <is>
          <t>BOOK</t>
        </is>
      </c>
      <c r="BC185" t="inlineStr">
        <is>
          <t>32285002972494</t>
        </is>
      </c>
      <c r="BD185" t="inlineStr">
        <is>
          <t>893316554</t>
        </is>
      </c>
    </row>
    <row r="186">
      <c r="A186" t="inlineStr">
        <is>
          <t>No</t>
        </is>
      </c>
      <c r="B186" t="inlineStr">
        <is>
          <t>PT2635.I65 Z836 1986</t>
        </is>
      </c>
      <c r="C186" t="inlineStr">
        <is>
          <t>0                      PT 2635000I  65                 Z  836         1986</t>
        </is>
      </c>
      <c r="D186" t="inlineStr">
        <is>
          <t>A ringing glass : the life of Rainer Maria Rilke / Donald Prater.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Prater, Donald A., 1918-</t>
        </is>
      </c>
      <c r="L186" t="inlineStr">
        <is>
          <t>Oxford [Oxfordshire] : Clarendon Press, 1986.</t>
        </is>
      </c>
      <c r="M186" t="inlineStr">
        <is>
          <t>1985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PT </t>
        </is>
      </c>
      <c r="S186" t="n">
        <v>3</v>
      </c>
      <c r="T186" t="n">
        <v>3</v>
      </c>
      <c r="U186" t="inlineStr">
        <is>
          <t>1994-12-07</t>
        </is>
      </c>
      <c r="V186" t="inlineStr">
        <is>
          <t>1994-12-07</t>
        </is>
      </c>
      <c r="W186" t="inlineStr">
        <is>
          <t>1991-02-07</t>
        </is>
      </c>
      <c r="X186" t="inlineStr">
        <is>
          <t>1991-02-07</t>
        </is>
      </c>
      <c r="Y186" t="n">
        <v>894</v>
      </c>
      <c r="Z186" t="n">
        <v>750</v>
      </c>
      <c r="AA186" t="n">
        <v>822</v>
      </c>
      <c r="AB186" t="n">
        <v>5</v>
      </c>
      <c r="AC186" t="n">
        <v>6</v>
      </c>
      <c r="AD186" t="n">
        <v>28</v>
      </c>
      <c r="AE186" t="n">
        <v>31</v>
      </c>
      <c r="AF186" t="n">
        <v>11</v>
      </c>
      <c r="AG186" t="n">
        <v>11</v>
      </c>
      <c r="AH186" t="n">
        <v>5</v>
      </c>
      <c r="AI186" t="n">
        <v>7</v>
      </c>
      <c r="AJ186" t="n">
        <v>15</v>
      </c>
      <c r="AK186" t="n">
        <v>15</v>
      </c>
      <c r="AL186" t="n">
        <v>3</v>
      </c>
      <c r="AM186" t="n">
        <v>4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HYPERLINK("http://catalog.hathitrust.org/Record/000438182","HathiTrust Record")</f>
        <v/>
      </c>
      <c r="AS186">
        <f>HYPERLINK("https://creighton-primo.hosted.exlibrisgroup.com/primo-explore/search?tab=default_tab&amp;search_scope=EVERYTHING&amp;vid=01CRU&amp;lang=en_US&amp;offset=0&amp;query=any,contains,991000617979702656","Catalog Record")</f>
        <v/>
      </c>
      <c r="AT186">
        <f>HYPERLINK("http://www.worldcat.org/oclc/11969774","WorldCat Record")</f>
        <v/>
      </c>
      <c r="AU186" t="inlineStr">
        <is>
          <t>4488461:eng</t>
        </is>
      </c>
      <c r="AV186" t="inlineStr">
        <is>
          <t>11969774</t>
        </is>
      </c>
      <c r="AW186" t="inlineStr">
        <is>
          <t>991000617979702656</t>
        </is>
      </c>
      <c r="AX186" t="inlineStr">
        <is>
          <t>991000617979702656</t>
        </is>
      </c>
      <c r="AY186" t="inlineStr">
        <is>
          <t>2262449070002656</t>
        </is>
      </c>
      <c r="AZ186" t="inlineStr">
        <is>
          <t>BOOK</t>
        </is>
      </c>
      <c r="BB186" t="inlineStr">
        <is>
          <t>9780198157557</t>
        </is>
      </c>
      <c r="BC186" t="inlineStr">
        <is>
          <t>32285000487933</t>
        </is>
      </c>
      <c r="BD186" t="inlineStr">
        <is>
          <t>893708536</t>
        </is>
      </c>
    </row>
    <row r="187">
      <c r="A187" t="inlineStr">
        <is>
          <t>No</t>
        </is>
      </c>
      <c r="B187" t="inlineStr">
        <is>
          <t>PT311 .L26 1982</t>
        </is>
      </c>
      <c r="C187" t="inlineStr">
        <is>
          <t>0                      PT 0311000L  26          1982</t>
        </is>
      </c>
      <c r="D187" t="inlineStr">
        <is>
          <t>The classical age of German literature, 1740-1815 / Victor Lange.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Lange, Victor, 1908-1996.</t>
        </is>
      </c>
      <c r="L187" t="inlineStr">
        <is>
          <t>New York, N.Y. : Holmes &amp; Meier, 1982.</t>
        </is>
      </c>
      <c r="M187" t="inlineStr">
        <is>
          <t>1982</t>
        </is>
      </c>
      <c r="O187" t="inlineStr">
        <is>
          <t>eng</t>
        </is>
      </c>
      <c r="P187" t="inlineStr">
        <is>
          <t>nyu</t>
        </is>
      </c>
      <c r="R187" t="inlineStr">
        <is>
          <t xml:space="preserve">PT </t>
        </is>
      </c>
      <c r="S187" t="n">
        <v>3</v>
      </c>
      <c r="T187" t="n">
        <v>3</v>
      </c>
      <c r="U187" t="inlineStr">
        <is>
          <t>2004-03-05</t>
        </is>
      </c>
      <c r="V187" t="inlineStr">
        <is>
          <t>2004-03-05</t>
        </is>
      </c>
      <c r="W187" t="inlineStr">
        <is>
          <t>1991-01-21</t>
        </is>
      </c>
      <c r="X187" t="inlineStr">
        <is>
          <t>1991-01-21</t>
        </is>
      </c>
      <c r="Y187" t="n">
        <v>515</v>
      </c>
      <c r="Z187" t="n">
        <v>485</v>
      </c>
      <c r="AA187" t="n">
        <v>514</v>
      </c>
      <c r="AB187" t="n">
        <v>5</v>
      </c>
      <c r="AC187" t="n">
        <v>5</v>
      </c>
      <c r="AD187" t="n">
        <v>23</v>
      </c>
      <c r="AE187" t="n">
        <v>24</v>
      </c>
      <c r="AF187" t="n">
        <v>8</v>
      </c>
      <c r="AG187" t="n">
        <v>8</v>
      </c>
      <c r="AH187" t="n">
        <v>7</v>
      </c>
      <c r="AI187" t="n">
        <v>7</v>
      </c>
      <c r="AJ187" t="n">
        <v>10</v>
      </c>
      <c r="AK187" t="n">
        <v>11</v>
      </c>
      <c r="AL187" t="n">
        <v>4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HYPERLINK("http://catalog.hathitrust.org/Record/000341075","HathiTrust Record")</f>
        <v/>
      </c>
      <c r="AS187">
        <f>HYPERLINK("https://creighton-primo.hosted.exlibrisgroup.com/primo-explore/search?tab=default_tab&amp;search_scope=EVERYTHING&amp;vid=01CRU&amp;lang=en_US&amp;offset=0&amp;query=any,contains,991000080779702656","Catalog Record")</f>
        <v/>
      </c>
      <c r="AT187">
        <f>HYPERLINK("http://www.worldcat.org/oclc/8827855","WorldCat Record")</f>
        <v/>
      </c>
      <c r="AU187" t="inlineStr">
        <is>
          <t>351802251:eng</t>
        </is>
      </c>
      <c r="AV187" t="inlineStr">
        <is>
          <t>8827855</t>
        </is>
      </c>
      <c r="AW187" t="inlineStr">
        <is>
          <t>991000080779702656</t>
        </is>
      </c>
      <c r="AX187" t="inlineStr">
        <is>
          <t>991000080779702656</t>
        </is>
      </c>
      <c r="AY187" t="inlineStr">
        <is>
          <t>2266574580002656</t>
        </is>
      </c>
      <c r="AZ187" t="inlineStr">
        <is>
          <t>BOOK</t>
        </is>
      </c>
      <c r="BB187" t="inlineStr">
        <is>
          <t>9780841908536</t>
        </is>
      </c>
      <c r="BC187" t="inlineStr">
        <is>
          <t>32285000478023</t>
        </is>
      </c>
      <c r="BD187" t="inlineStr">
        <is>
          <t>893502211</t>
        </is>
      </c>
    </row>
    <row r="188">
      <c r="A188" t="inlineStr">
        <is>
          <t>No</t>
        </is>
      </c>
      <c r="B188" t="inlineStr">
        <is>
          <t>PT312 .D4</t>
        </is>
      </c>
      <c r="C188" t="inlineStr">
        <is>
          <t>0                      PT 0312000D  4</t>
        </is>
      </c>
      <c r="D188" t="inlineStr">
        <is>
          <t>Deutsche Literatur zur Zeit der Klassik / hrsg. von Karl Otto Conrady.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L188" t="inlineStr">
        <is>
          <t>Stuttgart : Reclam, 1977.</t>
        </is>
      </c>
      <c r="M188" t="inlineStr">
        <is>
          <t>1977</t>
        </is>
      </c>
      <c r="N188" t="inlineStr">
        <is>
          <t>1. Aufl.</t>
        </is>
      </c>
      <c r="O188" t="inlineStr">
        <is>
          <t>ger</t>
        </is>
      </c>
      <c r="P188" t="inlineStr">
        <is>
          <t xml:space="preserve">gw </t>
        </is>
      </c>
      <c r="R188" t="inlineStr">
        <is>
          <t xml:space="preserve">PT </t>
        </is>
      </c>
      <c r="S188" t="n">
        <v>3</v>
      </c>
      <c r="T188" t="n">
        <v>3</v>
      </c>
      <c r="U188" t="inlineStr">
        <is>
          <t>2009-03-30</t>
        </is>
      </c>
      <c r="V188" t="inlineStr">
        <is>
          <t>2009-03-30</t>
        </is>
      </c>
      <c r="W188" t="inlineStr">
        <is>
          <t>1991-01-21</t>
        </is>
      </c>
      <c r="X188" t="inlineStr">
        <is>
          <t>1991-01-21</t>
        </is>
      </c>
      <c r="Y188" t="n">
        <v>289</v>
      </c>
      <c r="Z188" t="n">
        <v>165</v>
      </c>
      <c r="AA188" t="n">
        <v>171</v>
      </c>
      <c r="AB188" t="n">
        <v>1</v>
      </c>
      <c r="AC188" t="n">
        <v>1</v>
      </c>
      <c r="AD188" t="n">
        <v>8</v>
      </c>
      <c r="AE188" t="n">
        <v>8</v>
      </c>
      <c r="AF188" t="n">
        <v>1</v>
      </c>
      <c r="AG188" t="n">
        <v>1</v>
      </c>
      <c r="AH188" t="n">
        <v>4</v>
      </c>
      <c r="AI188" t="n">
        <v>4</v>
      </c>
      <c r="AJ188" t="n">
        <v>6</v>
      </c>
      <c r="AK188" t="n">
        <v>6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HYPERLINK("http://catalog.hathitrust.org/Record/000093146","HathiTrust Record")</f>
        <v/>
      </c>
      <c r="AS188">
        <f>HYPERLINK("https://creighton-primo.hosted.exlibrisgroup.com/primo-explore/search?tab=default_tab&amp;search_scope=EVERYTHING&amp;vid=01CRU&amp;lang=en_US&amp;offset=0&amp;query=any,contains,991004489969702656","Catalog Record")</f>
        <v/>
      </c>
      <c r="AT188">
        <f>HYPERLINK("http://www.worldcat.org/oclc/3655066","WorldCat Record")</f>
        <v/>
      </c>
      <c r="AU188" t="inlineStr">
        <is>
          <t>913418:ger</t>
        </is>
      </c>
      <c r="AV188" t="inlineStr">
        <is>
          <t>3655066</t>
        </is>
      </c>
      <c r="AW188" t="inlineStr">
        <is>
          <t>991004489969702656</t>
        </is>
      </c>
      <c r="AX188" t="inlineStr">
        <is>
          <t>991004489969702656</t>
        </is>
      </c>
      <c r="AY188" t="inlineStr">
        <is>
          <t>2263600770002656</t>
        </is>
      </c>
      <c r="AZ188" t="inlineStr">
        <is>
          <t>BOOK</t>
        </is>
      </c>
      <c r="BB188" t="inlineStr">
        <is>
          <t>9783150102688</t>
        </is>
      </c>
      <c r="BC188" t="inlineStr">
        <is>
          <t>32285000478031</t>
        </is>
      </c>
      <c r="BD188" t="inlineStr">
        <is>
          <t>893794905</t>
        </is>
      </c>
    </row>
    <row r="189">
      <c r="A189" t="inlineStr">
        <is>
          <t>No</t>
        </is>
      </c>
      <c r="B189" t="inlineStr">
        <is>
          <t>PT313 .M33 1998</t>
        </is>
      </c>
      <c r="C189" t="inlineStr">
        <is>
          <t>0                      PT 0313000M  33          1998</t>
        </is>
      </c>
      <c r="D189" t="inlineStr">
        <is>
          <t>Embodying ambiguity : androgyny and aesthetics from Winckelmann to Keller / Catriona MacLeod.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MacLeod, Catriona, 1963-</t>
        </is>
      </c>
      <c r="L189" t="inlineStr">
        <is>
          <t>Detroit : Wayne State University Press, c1998.</t>
        </is>
      </c>
      <c r="M189" t="inlineStr">
        <is>
          <t>1998</t>
        </is>
      </c>
      <c r="O189" t="inlineStr">
        <is>
          <t>eng</t>
        </is>
      </c>
      <c r="P189" t="inlineStr">
        <is>
          <t>miu</t>
        </is>
      </c>
      <c r="Q189" t="inlineStr">
        <is>
          <t>Kritik</t>
        </is>
      </c>
      <c r="R189" t="inlineStr">
        <is>
          <t xml:space="preserve">PT </t>
        </is>
      </c>
      <c r="S189" t="n">
        <v>2</v>
      </c>
      <c r="T189" t="n">
        <v>2</v>
      </c>
      <c r="U189" t="inlineStr">
        <is>
          <t>2002-04-29</t>
        </is>
      </c>
      <c r="V189" t="inlineStr">
        <is>
          <t>2002-04-29</t>
        </is>
      </c>
      <c r="W189" t="inlineStr">
        <is>
          <t>2002-04-18</t>
        </is>
      </c>
      <c r="X189" t="inlineStr">
        <is>
          <t>2002-04-18</t>
        </is>
      </c>
      <c r="Y189" t="n">
        <v>284</v>
      </c>
      <c r="Z189" t="n">
        <v>235</v>
      </c>
      <c r="AA189" t="n">
        <v>240</v>
      </c>
      <c r="AB189" t="n">
        <v>4</v>
      </c>
      <c r="AC189" t="n">
        <v>4</v>
      </c>
      <c r="AD189" t="n">
        <v>14</v>
      </c>
      <c r="AE189" t="n">
        <v>14</v>
      </c>
      <c r="AF189" t="n">
        <v>4</v>
      </c>
      <c r="AG189" t="n">
        <v>4</v>
      </c>
      <c r="AH189" t="n">
        <v>4</v>
      </c>
      <c r="AI189" t="n">
        <v>4</v>
      </c>
      <c r="AJ189" t="n">
        <v>8</v>
      </c>
      <c r="AK189" t="n">
        <v>8</v>
      </c>
      <c r="AL189" t="n">
        <v>3</v>
      </c>
      <c r="AM189" t="n">
        <v>3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HYPERLINK("https://creighton-primo.hosted.exlibrisgroup.com/primo-explore/search?tab=default_tab&amp;search_scope=EVERYTHING&amp;vid=01CRU&amp;lang=en_US&amp;offset=0&amp;query=any,contains,991003794469702656","Catalog Record")</f>
        <v/>
      </c>
      <c r="AT189">
        <f>HYPERLINK("http://www.worldcat.org/oclc/37993111","WorldCat Record")</f>
        <v/>
      </c>
      <c r="AU189" t="inlineStr">
        <is>
          <t>864046524:eng</t>
        </is>
      </c>
      <c r="AV189" t="inlineStr">
        <is>
          <t>37993111</t>
        </is>
      </c>
      <c r="AW189" t="inlineStr">
        <is>
          <t>991003794469702656</t>
        </is>
      </c>
      <c r="AX189" t="inlineStr">
        <is>
          <t>991003794469702656</t>
        </is>
      </c>
      <c r="AY189" t="inlineStr">
        <is>
          <t>2262947300002656</t>
        </is>
      </c>
      <c r="AZ189" t="inlineStr">
        <is>
          <t>BOOK</t>
        </is>
      </c>
      <c r="BB189" t="inlineStr">
        <is>
          <t>9780814325391</t>
        </is>
      </c>
      <c r="BC189" t="inlineStr">
        <is>
          <t>32285004481296</t>
        </is>
      </c>
      <c r="BD189" t="inlineStr">
        <is>
          <t>893592905</t>
        </is>
      </c>
    </row>
    <row r="190">
      <c r="A190" t="inlineStr">
        <is>
          <t>No</t>
        </is>
      </c>
      <c r="B190" t="inlineStr">
        <is>
          <t>PT313 .R6</t>
        </is>
      </c>
      <c r="C190" t="inlineStr">
        <is>
          <t>0                      PT 0313000R  6</t>
        </is>
      </c>
      <c r="D190" t="inlineStr">
        <is>
          <t>The literary background of the Gothic revival in Germany; a chapter in the history of taste, by W. D. Roberson-Scott.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Robson-Scott, W. D. (William Douglas)</t>
        </is>
      </c>
      <c r="L190" t="inlineStr">
        <is>
          <t>Oxford, Clarendon Press, 1965.</t>
        </is>
      </c>
      <c r="M190" t="inlineStr">
        <is>
          <t>1965</t>
        </is>
      </c>
      <c r="O190" t="inlineStr">
        <is>
          <t>eng</t>
        </is>
      </c>
      <c r="P190" t="inlineStr">
        <is>
          <t xml:space="preserve">xx </t>
        </is>
      </c>
      <c r="R190" t="inlineStr">
        <is>
          <t xml:space="preserve">PT </t>
        </is>
      </c>
      <c r="S190" t="n">
        <v>2</v>
      </c>
      <c r="T190" t="n">
        <v>2</v>
      </c>
      <c r="U190" t="inlineStr">
        <is>
          <t>2004-03-05</t>
        </is>
      </c>
      <c r="V190" t="inlineStr">
        <is>
          <t>2004-03-05</t>
        </is>
      </c>
      <c r="W190" t="inlineStr">
        <is>
          <t>1997-07-01</t>
        </is>
      </c>
      <c r="X190" t="inlineStr">
        <is>
          <t>1997-07-01</t>
        </is>
      </c>
      <c r="Y190" t="n">
        <v>635</v>
      </c>
      <c r="Z190" t="n">
        <v>498</v>
      </c>
      <c r="AA190" t="n">
        <v>507</v>
      </c>
      <c r="AB190" t="n">
        <v>5</v>
      </c>
      <c r="AC190" t="n">
        <v>5</v>
      </c>
      <c r="AD190" t="n">
        <v>24</v>
      </c>
      <c r="AE190" t="n">
        <v>24</v>
      </c>
      <c r="AF190" t="n">
        <v>7</v>
      </c>
      <c r="AG190" t="n">
        <v>7</v>
      </c>
      <c r="AH190" t="n">
        <v>5</v>
      </c>
      <c r="AI190" t="n">
        <v>5</v>
      </c>
      <c r="AJ190" t="n">
        <v>13</v>
      </c>
      <c r="AK190" t="n">
        <v>13</v>
      </c>
      <c r="AL190" t="n">
        <v>4</v>
      </c>
      <c r="AM190" t="n">
        <v>4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HYPERLINK("http://catalog.hathitrust.org/Record/001190541","HathiTrust Record")</f>
        <v/>
      </c>
      <c r="AS190">
        <f>HYPERLINK("https://creighton-primo.hosted.exlibrisgroup.com/primo-explore/search?tab=default_tab&amp;search_scope=EVERYTHING&amp;vid=01CRU&amp;lang=en_US&amp;offset=0&amp;query=any,contains,991003814579702656","Catalog Record")</f>
        <v/>
      </c>
      <c r="AT190">
        <f>HYPERLINK("http://www.worldcat.org/oclc/1545063","WorldCat Record")</f>
        <v/>
      </c>
      <c r="AU190" t="inlineStr">
        <is>
          <t>502144825:eng</t>
        </is>
      </c>
      <c r="AV190" t="inlineStr">
        <is>
          <t>1545063</t>
        </is>
      </c>
      <c r="AW190" t="inlineStr">
        <is>
          <t>991003814579702656</t>
        </is>
      </c>
      <c r="AX190" t="inlineStr">
        <is>
          <t>991003814579702656</t>
        </is>
      </c>
      <c r="AY190" t="inlineStr">
        <is>
          <t>2270903750002656</t>
        </is>
      </c>
      <c r="AZ190" t="inlineStr">
        <is>
          <t>BOOK</t>
        </is>
      </c>
      <c r="BC190" t="inlineStr">
        <is>
          <t>32285002870441</t>
        </is>
      </c>
      <c r="BD190" t="inlineStr">
        <is>
          <t>893499749</t>
        </is>
      </c>
    </row>
    <row r="191">
      <c r="A191" t="inlineStr">
        <is>
          <t>No</t>
        </is>
      </c>
      <c r="B191" t="inlineStr">
        <is>
          <t>PT317 .L58 2003</t>
        </is>
      </c>
      <c r="C191" t="inlineStr">
        <is>
          <t>0                      PT 0317000L  58          2003</t>
        </is>
      </c>
      <c r="D191" t="inlineStr">
        <is>
          <t>Literature of the Sturm und Drang / edited by David Hill.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Rochester, NY : Camden House, 2003.</t>
        </is>
      </c>
      <c r="M191" t="inlineStr">
        <is>
          <t>2003</t>
        </is>
      </c>
      <c r="O191" t="inlineStr">
        <is>
          <t>eng</t>
        </is>
      </c>
      <c r="P191" t="inlineStr">
        <is>
          <t>nyu</t>
        </is>
      </c>
      <c r="Q191" t="inlineStr">
        <is>
          <t>Camden House history of German literature ; v. 6</t>
        </is>
      </c>
      <c r="R191" t="inlineStr">
        <is>
          <t xml:space="preserve">PT </t>
        </is>
      </c>
      <c r="S191" t="n">
        <v>6</v>
      </c>
      <c r="T191" t="n">
        <v>6</v>
      </c>
      <c r="U191" t="inlineStr">
        <is>
          <t>2009-03-30</t>
        </is>
      </c>
      <c r="V191" t="inlineStr">
        <is>
          <t>2009-03-30</t>
        </is>
      </c>
      <c r="W191" t="inlineStr">
        <is>
          <t>2003-07-30</t>
        </is>
      </c>
      <c r="X191" t="inlineStr">
        <is>
          <t>2003-07-30</t>
        </is>
      </c>
      <c r="Y191" t="n">
        <v>429</v>
      </c>
      <c r="Z191" t="n">
        <v>342</v>
      </c>
      <c r="AA191" t="n">
        <v>523</v>
      </c>
      <c r="AB191" t="n">
        <v>2</v>
      </c>
      <c r="AC191" t="n">
        <v>2</v>
      </c>
      <c r="AD191" t="n">
        <v>23</v>
      </c>
      <c r="AE191" t="n">
        <v>31</v>
      </c>
      <c r="AF191" t="n">
        <v>11</v>
      </c>
      <c r="AG191" t="n">
        <v>15</v>
      </c>
      <c r="AH191" t="n">
        <v>9</v>
      </c>
      <c r="AI191" t="n">
        <v>11</v>
      </c>
      <c r="AJ191" t="n">
        <v>11</v>
      </c>
      <c r="AK191" t="n">
        <v>16</v>
      </c>
      <c r="AL191" t="n">
        <v>1</v>
      </c>
      <c r="AM191" t="n">
        <v>1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HYPERLINK("https://creighton-primo.hosted.exlibrisgroup.com/primo-explore/search?tab=default_tab&amp;search_scope=EVERYTHING&amp;vid=01CRU&amp;lang=en_US&amp;offset=0&amp;query=any,contains,991004094059702656","Catalog Record")</f>
        <v/>
      </c>
      <c r="AT191">
        <f>HYPERLINK("http://www.worldcat.org/oclc/50155805","WorldCat Record")</f>
        <v/>
      </c>
      <c r="AU191" t="inlineStr">
        <is>
          <t>56831668:eng</t>
        </is>
      </c>
      <c r="AV191" t="inlineStr">
        <is>
          <t>50155805</t>
        </is>
      </c>
      <c r="AW191" t="inlineStr">
        <is>
          <t>991004094059702656</t>
        </is>
      </c>
      <c r="AX191" t="inlineStr">
        <is>
          <t>991004094059702656</t>
        </is>
      </c>
      <c r="AY191" t="inlineStr">
        <is>
          <t>2268845190002656</t>
        </is>
      </c>
      <c r="AZ191" t="inlineStr">
        <is>
          <t>BOOK</t>
        </is>
      </c>
      <c r="BB191" t="inlineStr">
        <is>
          <t>9781571131744</t>
        </is>
      </c>
      <c r="BC191" t="inlineStr">
        <is>
          <t>32285004757752</t>
        </is>
      </c>
      <c r="BD191" t="inlineStr">
        <is>
          <t>893337317</t>
        </is>
      </c>
    </row>
    <row r="192">
      <c r="A192" t="inlineStr">
        <is>
          <t>No</t>
        </is>
      </c>
      <c r="B192" t="inlineStr">
        <is>
          <t>PT321 .R4 1996</t>
        </is>
      </c>
      <c r="C192" t="inlineStr">
        <is>
          <t>0                      PT 0321000R  4           1996</t>
        </is>
      </c>
      <c r="D192" t="inlineStr">
        <is>
          <t>A reassessment of Weimar classicism / edited and with an introduction by Gerhart Hoffmeister.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Lewiston, N.Y. : Edwin Mellen Press, c1996.</t>
        </is>
      </c>
      <c r="M192" t="inlineStr">
        <is>
          <t>1996</t>
        </is>
      </c>
      <c r="O192" t="inlineStr">
        <is>
          <t>eng</t>
        </is>
      </c>
      <c r="P192" t="inlineStr">
        <is>
          <t>nyu</t>
        </is>
      </c>
      <c r="Q192" t="inlineStr">
        <is>
          <t>Bristol German publications ; v. 6</t>
        </is>
      </c>
      <c r="R192" t="inlineStr">
        <is>
          <t xml:space="preserve">PT </t>
        </is>
      </c>
      <c r="S192" t="n">
        <v>2</v>
      </c>
      <c r="T192" t="n">
        <v>2</v>
      </c>
      <c r="U192" t="inlineStr">
        <is>
          <t>2000-08-30</t>
        </is>
      </c>
      <c r="V192" t="inlineStr">
        <is>
          <t>2000-08-30</t>
        </is>
      </c>
      <c r="W192" t="inlineStr">
        <is>
          <t>1999-01-13</t>
        </is>
      </c>
      <c r="X192" t="inlineStr">
        <is>
          <t>1999-01-13</t>
        </is>
      </c>
      <c r="Y192" t="n">
        <v>180</v>
      </c>
      <c r="Z192" t="n">
        <v>143</v>
      </c>
      <c r="AA192" t="n">
        <v>148</v>
      </c>
      <c r="AB192" t="n">
        <v>1</v>
      </c>
      <c r="AC192" t="n">
        <v>1</v>
      </c>
      <c r="AD192" t="n">
        <v>7</v>
      </c>
      <c r="AE192" t="n">
        <v>7</v>
      </c>
      <c r="AF192" t="n">
        <v>3</v>
      </c>
      <c r="AG192" t="n">
        <v>3</v>
      </c>
      <c r="AH192" t="n">
        <v>3</v>
      </c>
      <c r="AI192" t="n">
        <v>3</v>
      </c>
      <c r="AJ192" t="n">
        <v>3</v>
      </c>
      <c r="AK192" t="n">
        <v>3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HYPERLINK("https://creighton-primo.hosted.exlibrisgroup.com/primo-explore/search?tab=default_tab&amp;search_scope=EVERYTHING&amp;vid=01CRU&amp;lang=en_US&amp;offset=0&amp;query=any,contains,991002572769702656","Catalog Record")</f>
        <v/>
      </c>
      <c r="AT192">
        <f>HYPERLINK("http://www.worldcat.org/oclc/33440045","WorldCat Record")</f>
        <v/>
      </c>
      <c r="AU192" t="inlineStr">
        <is>
          <t>576032406:eng</t>
        </is>
      </c>
      <c r="AV192" t="inlineStr">
        <is>
          <t>33440045</t>
        </is>
      </c>
      <c r="AW192" t="inlineStr">
        <is>
          <t>991002572769702656</t>
        </is>
      </c>
      <c r="AX192" t="inlineStr">
        <is>
          <t>991002572769702656</t>
        </is>
      </c>
      <c r="AY192" t="inlineStr">
        <is>
          <t>2265754970002656</t>
        </is>
      </c>
      <c r="AZ192" t="inlineStr">
        <is>
          <t>BOOK</t>
        </is>
      </c>
      <c r="BB192" t="inlineStr">
        <is>
          <t>9780773413481</t>
        </is>
      </c>
      <c r="BC192" t="inlineStr">
        <is>
          <t>32285003482253</t>
        </is>
      </c>
      <c r="BD192" t="inlineStr">
        <is>
          <t>893409257</t>
        </is>
      </c>
    </row>
    <row r="193">
      <c r="A193" t="inlineStr">
        <is>
          <t>No</t>
        </is>
      </c>
      <c r="B193" t="inlineStr">
        <is>
          <t>PT343 .W5</t>
        </is>
      </c>
      <c r="C193" t="inlineStr">
        <is>
          <t>0                      PT 0343000W  5</t>
        </is>
      </c>
      <c r="D193" t="inlineStr">
        <is>
          <t>Deutsche Dichter des 19. [i.e. neunzehnten] Jahrhunderts; ihr Leben und Werk. Unter Mitarbeit zahlreicher Fachgelehrter.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Wiese, Benno von, 1903-1987.</t>
        </is>
      </c>
      <c r="L193" t="inlineStr">
        <is>
          <t>[Berlin] E. Schmidt [1969]</t>
        </is>
      </c>
      <c r="M193" t="inlineStr">
        <is>
          <t>1969</t>
        </is>
      </c>
      <c r="O193" t="inlineStr">
        <is>
          <t>ger</t>
        </is>
      </c>
      <c r="P193" t="inlineStr">
        <is>
          <t xml:space="preserve">gw </t>
        </is>
      </c>
      <c r="R193" t="inlineStr">
        <is>
          <t xml:space="preserve">PT </t>
        </is>
      </c>
      <c r="S193" t="n">
        <v>2</v>
      </c>
      <c r="T193" t="n">
        <v>2</v>
      </c>
      <c r="U193" t="inlineStr">
        <is>
          <t>1997-10-29</t>
        </is>
      </c>
      <c r="V193" t="inlineStr">
        <is>
          <t>1997-10-29</t>
        </is>
      </c>
      <c r="W193" t="inlineStr">
        <is>
          <t>1997-10-28</t>
        </is>
      </c>
      <c r="X193" t="inlineStr">
        <is>
          <t>1997-10-28</t>
        </is>
      </c>
      <c r="Y193" t="n">
        <v>498</v>
      </c>
      <c r="Z193" t="n">
        <v>339</v>
      </c>
      <c r="AA193" t="n">
        <v>344</v>
      </c>
      <c r="AB193" t="n">
        <v>4</v>
      </c>
      <c r="AC193" t="n">
        <v>4</v>
      </c>
      <c r="AD193" t="n">
        <v>20</v>
      </c>
      <c r="AE193" t="n">
        <v>20</v>
      </c>
      <c r="AF193" t="n">
        <v>5</v>
      </c>
      <c r="AG193" t="n">
        <v>5</v>
      </c>
      <c r="AH193" t="n">
        <v>7</v>
      </c>
      <c r="AI193" t="n">
        <v>7</v>
      </c>
      <c r="AJ193" t="n">
        <v>13</v>
      </c>
      <c r="AK193" t="n">
        <v>13</v>
      </c>
      <c r="AL193" t="n">
        <v>3</v>
      </c>
      <c r="AM193" t="n">
        <v>3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HYPERLINK("http://catalog.hathitrust.org/Record/001190698","HathiTrust Record")</f>
        <v/>
      </c>
      <c r="AS193">
        <f>HYPERLINK("https://creighton-primo.hosted.exlibrisgroup.com/primo-explore/search?tab=default_tab&amp;search_scope=EVERYTHING&amp;vid=01CRU&amp;lang=en_US&amp;offset=0&amp;query=any,contains,991001215849702656","Catalog Record")</f>
        <v/>
      </c>
      <c r="AT193">
        <f>HYPERLINK("http://www.worldcat.org/oclc/194078","WorldCat Record")</f>
        <v/>
      </c>
      <c r="AU193" t="inlineStr">
        <is>
          <t>350217722:ger</t>
        </is>
      </c>
      <c r="AV193" t="inlineStr">
        <is>
          <t>194078</t>
        </is>
      </c>
      <c r="AW193" t="inlineStr">
        <is>
          <t>991001215849702656</t>
        </is>
      </c>
      <c r="AX193" t="inlineStr">
        <is>
          <t>991001215849702656</t>
        </is>
      </c>
      <c r="AY193" t="inlineStr">
        <is>
          <t>2269272870002656</t>
        </is>
      </c>
      <c r="AZ193" t="inlineStr">
        <is>
          <t>BOOK</t>
        </is>
      </c>
      <c r="BC193" t="inlineStr">
        <is>
          <t>32285003257945</t>
        </is>
      </c>
      <c r="BD193" t="inlineStr">
        <is>
          <t>893803447</t>
        </is>
      </c>
    </row>
    <row r="194">
      <c r="A194" t="inlineStr">
        <is>
          <t>No</t>
        </is>
      </c>
      <c r="B194" t="inlineStr">
        <is>
          <t>PT345 .C59 2002</t>
        </is>
      </c>
      <c r="C194" t="inlineStr">
        <is>
          <t>0                      PT 0345000C  59          2002</t>
        </is>
      </c>
      <c r="D194" t="inlineStr">
        <is>
          <t>A companion to German realism, 1848-1900 / edited by Todd Kontje.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L194" t="inlineStr">
        <is>
          <t>Rochester, N.Y. : Camden House, 2002.</t>
        </is>
      </c>
      <c r="M194" t="inlineStr">
        <is>
          <t>2002</t>
        </is>
      </c>
      <c r="O194" t="inlineStr">
        <is>
          <t>eng</t>
        </is>
      </c>
      <c r="P194" t="inlineStr">
        <is>
          <t>nyu</t>
        </is>
      </c>
      <c r="Q194" t="inlineStr">
        <is>
          <t>Studies in German literature, linguistics, and culture</t>
        </is>
      </c>
      <c r="R194" t="inlineStr">
        <is>
          <t xml:space="preserve">PT </t>
        </is>
      </c>
      <c r="S194" t="n">
        <v>5</v>
      </c>
      <c r="T194" t="n">
        <v>5</v>
      </c>
      <c r="U194" t="inlineStr">
        <is>
          <t>2005-09-14</t>
        </is>
      </c>
      <c r="V194" t="inlineStr">
        <is>
          <t>2005-09-14</t>
        </is>
      </c>
      <c r="W194" t="inlineStr">
        <is>
          <t>2003-04-02</t>
        </is>
      </c>
      <c r="X194" t="inlineStr">
        <is>
          <t>2003-04-02</t>
        </is>
      </c>
      <c r="Y194" t="n">
        <v>362</v>
      </c>
      <c r="Z194" t="n">
        <v>293</v>
      </c>
      <c r="AA194" t="n">
        <v>485</v>
      </c>
      <c r="AB194" t="n">
        <v>3</v>
      </c>
      <c r="AC194" t="n">
        <v>3</v>
      </c>
      <c r="AD194" t="n">
        <v>19</v>
      </c>
      <c r="AE194" t="n">
        <v>27</v>
      </c>
      <c r="AF194" t="n">
        <v>7</v>
      </c>
      <c r="AG194" t="n">
        <v>11</v>
      </c>
      <c r="AH194" t="n">
        <v>8</v>
      </c>
      <c r="AI194" t="n">
        <v>10</v>
      </c>
      <c r="AJ194" t="n">
        <v>9</v>
      </c>
      <c r="AK194" t="n">
        <v>14</v>
      </c>
      <c r="AL194" t="n">
        <v>2</v>
      </c>
      <c r="AM194" t="n">
        <v>2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HYPERLINK("https://creighton-primo.hosted.exlibrisgroup.com/primo-explore/search?tab=default_tab&amp;search_scope=EVERYTHING&amp;vid=01CRU&amp;lang=en_US&amp;offset=0&amp;query=any,contains,991004011549702656","Catalog Record")</f>
        <v/>
      </c>
      <c r="AT194">
        <f>HYPERLINK("http://www.worldcat.org/oclc/49260739","WorldCat Record")</f>
        <v/>
      </c>
      <c r="AU194" t="inlineStr">
        <is>
          <t>766792610:eng</t>
        </is>
      </c>
      <c r="AV194" t="inlineStr">
        <is>
          <t>49260739</t>
        </is>
      </c>
      <c r="AW194" t="inlineStr">
        <is>
          <t>991004011549702656</t>
        </is>
      </c>
      <c r="AX194" t="inlineStr">
        <is>
          <t>991004011549702656</t>
        </is>
      </c>
      <c r="AY194" t="inlineStr">
        <is>
          <t>2254784230002656</t>
        </is>
      </c>
      <c r="AZ194" t="inlineStr">
        <is>
          <t>BOOK</t>
        </is>
      </c>
      <c r="BB194" t="inlineStr">
        <is>
          <t>9781571133229</t>
        </is>
      </c>
      <c r="BC194" t="inlineStr">
        <is>
          <t>32285004688924</t>
        </is>
      </c>
      <c r="BD194" t="inlineStr">
        <is>
          <t>893775491</t>
        </is>
      </c>
    </row>
    <row r="195">
      <c r="A195" t="inlineStr">
        <is>
          <t>No</t>
        </is>
      </c>
      <c r="B195" t="inlineStr">
        <is>
          <t>PT345 .L7913 1993</t>
        </is>
      </c>
      <c r="C195" t="inlineStr">
        <is>
          <t>0                      PT 0345000L  7913        1993</t>
        </is>
      </c>
      <c r="D195" t="inlineStr">
        <is>
          <t>German realists in the nineteenth century / Georg Lukács ; translated by Jeremy Gaines and Paul Keast ; edited with an introduction and notes by Rodney Livingstone.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Lukács, György, 1885-1971.</t>
        </is>
      </c>
      <c r="L195" t="inlineStr">
        <is>
          <t>Cambridge, Mass. : MIT Press, 1993.</t>
        </is>
      </c>
      <c r="M195" t="inlineStr">
        <is>
          <t>1993</t>
        </is>
      </c>
      <c r="N195" t="inlineStr">
        <is>
          <t>1st MIT Press ed.</t>
        </is>
      </c>
      <c r="O195" t="inlineStr">
        <is>
          <t>eng</t>
        </is>
      </c>
      <c r="P195" t="inlineStr">
        <is>
          <t>mau</t>
        </is>
      </c>
      <c r="R195" t="inlineStr">
        <is>
          <t xml:space="preserve">PT </t>
        </is>
      </c>
      <c r="S195" t="n">
        <v>1</v>
      </c>
      <c r="T195" t="n">
        <v>1</v>
      </c>
      <c r="U195" t="inlineStr">
        <is>
          <t>2001-08-02</t>
        </is>
      </c>
      <c r="V195" t="inlineStr">
        <is>
          <t>2001-08-02</t>
        </is>
      </c>
      <c r="W195" t="inlineStr">
        <is>
          <t>2001-08-01</t>
        </is>
      </c>
      <c r="X195" t="inlineStr">
        <is>
          <t>2001-08-01</t>
        </is>
      </c>
      <c r="Y195" t="n">
        <v>318</v>
      </c>
      <c r="Z195" t="n">
        <v>275</v>
      </c>
      <c r="AA195" t="n">
        <v>305</v>
      </c>
      <c r="AB195" t="n">
        <v>2</v>
      </c>
      <c r="AC195" t="n">
        <v>2</v>
      </c>
      <c r="AD195" t="n">
        <v>20</v>
      </c>
      <c r="AE195" t="n">
        <v>21</v>
      </c>
      <c r="AF195" t="n">
        <v>8</v>
      </c>
      <c r="AG195" t="n">
        <v>8</v>
      </c>
      <c r="AH195" t="n">
        <v>7</v>
      </c>
      <c r="AI195" t="n">
        <v>8</v>
      </c>
      <c r="AJ195" t="n">
        <v>10</v>
      </c>
      <c r="AK195" t="n">
        <v>11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HYPERLINK("https://creighton-primo.hosted.exlibrisgroup.com/primo-explore/search?tab=default_tab&amp;search_scope=EVERYTHING&amp;vid=01CRU&amp;lang=en_US&amp;offset=0&amp;query=any,contains,991003518599702656","Catalog Record")</f>
        <v/>
      </c>
      <c r="AT195">
        <f>HYPERLINK("http://www.worldcat.org/oclc/25317129","WorldCat Record")</f>
        <v/>
      </c>
      <c r="AU195" t="inlineStr">
        <is>
          <t>3805973:eng</t>
        </is>
      </c>
      <c r="AV195" t="inlineStr">
        <is>
          <t>25317129</t>
        </is>
      </c>
      <c r="AW195" t="inlineStr">
        <is>
          <t>991003518599702656</t>
        </is>
      </c>
      <c r="AX195" t="inlineStr">
        <is>
          <t>991003518599702656</t>
        </is>
      </c>
      <c r="AY195" t="inlineStr">
        <is>
          <t>2267741090002656</t>
        </is>
      </c>
      <c r="AZ195" t="inlineStr">
        <is>
          <t>BOOK</t>
        </is>
      </c>
      <c r="BB195" t="inlineStr">
        <is>
          <t>9780262121712</t>
        </is>
      </c>
      <c r="BC195" t="inlineStr">
        <is>
          <t>32285004375415</t>
        </is>
      </c>
      <c r="BD195" t="inlineStr">
        <is>
          <t>893692793</t>
        </is>
      </c>
    </row>
    <row r="196">
      <c r="A196" t="inlineStr">
        <is>
          <t>No</t>
        </is>
      </c>
      <c r="B196" t="inlineStr">
        <is>
          <t>PT345 .M278 2001</t>
        </is>
      </c>
      <c r="C196" t="inlineStr">
        <is>
          <t>0                      PT 0345000M  278         2001</t>
        </is>
      </c>
      <c r="D196" t="inlineStr">
        <is>
          <t>Betrothal, violence, and the "beloved sacrifice" in nineteenth-century German literature / by Jennifer Cizik Marshall.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Marshall, Jennifer Cizik, 1969-</t>
        </is>
      </c>
      <c r="L196" t="inlineStr">
        <is>
          <t>New York : P. Lang, c2001.</t>
        </is>
      </c>
      <c r="M196" t="inlineStr">
        <is>
          <t>2001</t>
        </is>
      </c>
      <c r="O196" t="inlineStr">
        <is>
          <t>eng</t>
        </is>
      </c>
      <c r="P196" t="inlineStr">
        <is>
          <t>nyu</t>
        </is>
      </c>
      <c r="Q196" t="inlineStr">
        <is>
          <t>North American studies in nineteenth-century German literature ; vol. 28</t>
        </is>
      </c>
      <c r="R196" t="inlineStr">
        <is>
          <t xml:space="preserve">PT </t>
        </is>
      </c>
      <c r="S196" t="n">
        <v>2</v>
      </c>
      <c r="T196" t="n">
        <v>2</v>
      </c>
      <c r="U196" t="inlineStr">
        <is>
          <t>2004-03-30</t>
        </is>
      </c>
      <c r="V196" t="inlineStr">
        <is>
          <t>2004-03-30</t>
        </is>
      </c>
      <c r="W196" t="inlineStr">
        <is>
          <t>2002-05-07</t>
        </is>
      </c>
      <c r="X196" t="inlineStr">
        <is>
          <t>2002-05-07</t>
        </is>
      </c>
      <c r="Y196" t="n">
        <v>119</v>
      </c>
      <c r="Z196" t="n">
        <v>100</v>
      </c>
      <c r="AA196" t="n">
        <v>100</v>
      </c>
      <c r="AB196" t="n">
        <v>2</v>
      </c>
      <c r="AC196" t="n">
        <v>2</v>
      </c>
      <c r="AD196" t="n">
        <v>9</v>
      </c>
      <c r="AE196" t="n">
        <v>9</v>
      </c>
      <c r="AF196" t="n">
        <v>2</v>
      </c>
      <c r="AG196" t="n">
        <v>2</v>
      </c>
      <c r="AH196" t="n">
        <v>4</v>
      </c>
      <c r="AI196" t="n">
        <v>4</v>
      </c>
      <c r="AJ196" t="n">
        <v>6</v>
      </c>
      <c r="AK196" t="n">
        <v>6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HYPERLINK("https://creighton-primo.hosted.exlibrisgroup.com/primo-explore/search?tab=default_tab&amp;search_scope=EVERYTHING&amp;vid=01CRU&amp;lang=en_US&amp;offset=0&amp;query=any,contains,991003775789702656","Catalog Record")</f>
        <v/>
      </c>
      <c r="AT196">
        <f>HYPERLINK("http://www.worldcat.org/oclc/44876932","WorldCat Record")</f>
        <v/>
      </c>
      <c r="AU196" t="inlineStr">
        <is>
          <t>8908703975:eng</t>
        </is>
      </c>
      <c r="AV196" t="inlineStr">
        <is>
          <t>44876932</t>
        </is>
      </c>
      <c r="AW196" t="inlineStr">
        <is>
          <t>991003775789702656</t>
        </is>
      </c>
      <c r="AX196" t="inlineStr">
        <is>
          <t>991003775789702656</t>
        </is>
      </c>
      <c r="AY196" t="inlineStr">
        <is>
          <t>2255755380002656</t>
        </is>
      </c>
      <c r="AZ196" t="inlineStr">
        <is>
          <t>BOOK</t>
        </is>
      </c>
      <c r="BB196" t="inlineStr">
        <is>
          <t>9780820450346</t>
        </is>
      </c>
      <c r="BC196" t="inlineStr">
        <is>
          <t>32285004486139</t>
        </is>
      </c>
      <c r="BD196" t="inlineStr">
        <is>
          <t>893900349</t>
        </is>
      </c>
    </row>
    <row r="197">
      <c r="A197" t="inlineStr">
        <is>
          <t>No</t>
        </is>
      </c>
      <c r="B197" t="inlineStr">
        <is>
          <t>PT345 .P47 2000</t>
        </is>
      </c>
      <c r="C197" t="inlineStr">
        <is>
          <t>0                      PT 0345000P  47          2000</t>
        </is>
      </c>
      <c r="D197" t="inlineStr">
        <is>
          <t>Literature, the Volk and the revolution in mid-nineteenth century Germany / Michael Perraudin.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Perraudin, Michael.</t>
        </is>
      </c>
      <c r="L197" t="inlineStr">
        <is>
          <t>New York : Berghahn Books, 2000.</t>
        </is>
      </c>
      <c r="M197" t="inlineStr">
        <is>
          <t>2000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PT </t>
        </is>
      </c>
      <c r="S197" t="n">
        <v>3</v>
      </c>
      <c r="T197" t="n">
        <v>3</v>
      </c>
      <c r="U197" t="inlineStr">
        <is>
          <t>2006-11-22</t>
        </is>
      </c>
      <c r="V197" t="inlineStr">
        <is>
          <t>2006-11-22</t>
        </is>
      </c>
      <c r="W197" t="inlineStr">
        <is>
          <t>2002-04-15</t>
        </is>
      </c>
      <c r="X197" t="inlineStr">
        <is>
          <t>2002-04-15</t>
        </is>
      </c>
      <c r="Y197" t="n">
        <v>180</v>
      </c>
      <c r="Z197" t="n">
        <v>131</v>
      </c>
      <c r="AA197" t="n">
        <v>132</v>
      </c>
      <c r="AB197" t="n">
        <v>1</v>
      </c>
      <c r="AC197" t="n">
        <v>1</v>
      </c>
      <c r="AD197" t="n">
        <v>7</v>
      </c>
      <c r="AE197" t="n">
        <v>7</v>
      </c>
      <c r="AF197" t="n">
        <v>2</v>
      </c>
      <c r="AG197" t="n">
        <v>2</v>
      </c>
      <c r="AH197" t="n">
        <v>4</v>
      </c>
      <c r="AI197" t="n">
        <v>4</v>
      </c>
      <c r="AJ197" t="n">
        <v>5</v>
      </c>
      <c r="AK197" t="n">
        <v>5</v>
      </c>
      <c r="AL197" t="n">
        <v>0</v>
      </c>
      <c r="AM197" t="n">
        <v>0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HYPERLINK("http://catalog.hathitrust.org/Record/004180224","HathiTrust Record")</f>
        <v/>
      </c>
      <c r="AS197">
        <f>HYPERLINK("https://creighton-primo.hosted.exlibrisgroup.com/primo-explore/search?tab=default_tab&amp;search_scope=EVERYTHING&amp;vid=01CRU&amp;lang=en_US&amp;offset=0&amp;query=any,contains,991003775529702656","Catalog Record")</f>
        <v/>
      </c>
      <c r="AT197">
        <f>HYPERLINK("http://www.worldcat.org/oclc/45917236","WorldCat Record")</f>
        <v/>
      </c>
      <c r="AU197" t="inlineStr">
        <is>
          <t>35411581:eng</t>
        </is>
      </c>
      <c r="AV197" t="inlineStr">
        <is>
          <t>45917236</t>
        </is>
      </c>
      <c r="AW197" t="inlineStr">
        <is>
          <t>991003775529702656</t>
        </is>
      </c>
      <c r="AX197" t="inlineStr">
        <is>
          <t>991003775529702656</t>
        </is>
      </c>
      <c r="AY197" t="inlineStr">
        <is>
          <t>2268421540002656</t>
        </is>
      </c>
      <c r="AZ197" t="inlineStr">
        <is>
          <t>BOOK</t>
        </is>
      </c>
      <c r="BB197" t="inlineStr">
        <is>
          <t>9781571819895</t>
        </is>
      </c>
      <c r="BC197" t="inlineStr">
        <is>
          <t>32285004479530</t>
        </is>
      </c>
      <c r="BD197" t="inlineStr">
        <is>
          <t>893262924</t>
        </is>
      </c>
    </row>
    <row r="198">
      <c r="A198" t="inlineStr">
        <is>
          <t>No</t>
        </is>
      </c>
      <c r="B198" t="inlineStr">
        <is>
          <t>PT345 .S36 1996</t>
        </is>
      </c>
      <c r="C198" t="inlineStr">
        <is>
          <t>0                      PT 0345000S  36          1996</t>
        </is>
      </c>
      <c r="D198" t="inlineStr">
        <is>
          <t>The old retold : archetypal patterns in German literature of the nineteenth and twentieth centuries / H.J. Schueler.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Schueler, H. J. (Heinz Juergen), 1933-</t>
        </is>
      </c>
      <c r="L198" t="inlineStr">
        <is>
          <t>New York : P. Lang, c1996.</t>
        </is>
      </c>
      <c r="M198" t="inlineStr">
        <is>
          <t>1996</t>
        </is>
      </c>
      <c r="O198" t="inlineStr">
        <is>
          <t>eng</t>
        </is>
      </c>
      <c r="P198" t="inlineStr">
        <is>
          <t>nyu</t>
        </is>
      </c>
      <c r="Q198" t="inlineStr">
        <is>
          <t>American university studies. Series I, Germanic languages and literature ; vol. 106</t>
        </is>
      </c>
      <c r="R198" t="inlineStr">
        <is>
          <t xml:space="preserve">PT </t>
        </is>
      </c>
      <c r="S198" t="n">
        <v>1</v>
      </c>
      <c r="T198" t="n">
        <v>1</v>
      </c>
      <c r="U198" t="inlineStr">
        <is>
          <t>2003-02-09</t>
        </is>
      </c>
      <c r="V198" t="inlineStr">
        <is>
          <t>2003-02-09</t>
        </is>
      </c>
      <c r="W198" t="inlineStr">
        <is>
          <t>1997-08-27</t>
        </is>
      </c>
      <c r="X198" t="inlineStr">
        <is>
          <t>1997-08-27</t>
        </is>
      </c>
      <c r="Y198" t="n">
        <v>194</v>
      </c>
      <c r="Z198" t="n">
        <v>151</v>
      </c>
      <c r="AA198" t="n">
        <v>152</v>
      </c>
      <c r="AB198" t="n">
        <v>2</v>
      </c>
      <c r="AC198" t="n">
        <v>2</v>
      </c>
      <c r="AD198" t="n">
        <v>12</v>
      </c>
      <c r="AE198" t="n">
        <v>12</v>
      </c>
      <c r="AF198" t="n">
        <v>3</v>
      </c>
      <c r="AG198" t="n">
        <v>3</v>
      </c>
      <c r="AH198" t="n">
        <v>5</v>
      </c>
      <c r="AI198" t="n">
        <v>5</v>
      </c>
      <c r="AJ198" t="n">
        <v>6</v>
      </c>
      <c r="AK198" t="n">
        <v>6</v>
      </c>
      <c r="AL198" t="n">
        <v>1</v>
      </c>
      <c r="AM198" t="n">
        <v>1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HYPERLINK("http://catalog.hathitrust.org/Record/007594989","HathiTrust Record")</f>
        <v/>
      </c>
      <c r="AS198">
        <f>HYPERLINK("https://creighton-primo.hosted.exlibrisgroup.com/primo-explore/search?tab=default_tab&amp;search_scope=EVERYTHING&amp;vid=01CRU&amp;lang=en_US&amp;offset=0&amp;query=any,contains,991002387029702656","Catalog Record")</f>
        <v/>
      </c>
      <c r="AT198">
        <f>HYPERLINK("http://www.worldcat.org/oclc/31012028","WorldCat Record")</f>
        <v/>
      </c>
      <c r="AU198" t="inlineStr">
        <is>
          <t>809620645:eng</t>
        </is>
      </c>
      <c r="AV198" t="inlineStr">
        <is>
          <t>31012028</t>
        </is>
      </c>
      <c r="AW198" t="inlineStr">
        <is>
          <t>991002387029702656</t>
        </is>
      </c>
      <c r="AX198" t="inlineStr">
        <is>
          <t>991002387029702656</t>
        </is>
      </c>
      <c r="AY198" t="inlineStr">
        <is>
          <t>2265738190002656</t>
        </is>
      </c>
      <c r="AZ198" t="inlineStr">
        <is>
          <t>BOOK</t>
        </is>
      </c>
      <c r="BB198" t="inlineStr">
        <is>
          <t>9780820426006</t>
        </is>
      </c>
      <c r="BC198" t="inlineStr">
        <is>
          <t>32285003002044</t>
        </is>
      </c>
      <c r="BD198" t="inlineStr">
        <is>
          <t>893886203</t>
        </is>
      </c>
    </row>
    <row r="199">
      <c r="A199" t="inlineStr">
        <is>
          <t>No</t>
        </is>
      </c>
      <c r="B199" t="inlineStr">
        <is>
          <t>PT361 .B76</t>
        </is>
      </c>
      <c r="C199" t="inlineStr">
        <is>
          <t>0                      PT 0361000B  76</t>
        </is>
      </c>
      <c r="D199" t="inlineStr">
        <is>
          <t>The shape of German romanticism / Marshall Brown.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Brown, Marshall, 1945-</t>
        </is>
      </c>
      <c r="L199" t="inlineStr">
        <is>
          <t>Ithaca, N.Y. : Cornell University Press, 1979.</t>
        </is>
      </c>
      <c r="M199" t="inlineStr">
        <is>
          <t>1979</t>
        </is>
      </c>
      <c r="O199" t="inlineStr">
        <is>
          <t>eng</t>
        </is>
      </c>
      <c r="P199" t="inlineStr">
        <is>
          <t>nyu</t>
        </is>
      </c>
      <c r="R199" t="inlineStr">
        <is>
          <t xml:space="preserve">PT </t>
        </is>
      </c>
      <c r="S199" t="n">
        <v>1</v>
      </c>
      <c r="T199" t="n">
        <v>1</v>
      </c>
      <c r="U199" t="inlineStr">
        <is>
          <t>2005-01-31</t>
        </is>
      </c>
      <c r="V199" t="inlineStr">
        <is>
          <t>2005-01-31</t>
        </is>
      </c>
      <c r="W199" t="inlineStr">
        <is>
          <t>1991-01-21</t>
        </is>
      </c>
      <c r="X199" t="inlineStr">
        <is>
          <t>1991-01-21</t>
        </is>
      </c>
      <c r="Y199" t="n">
        <v>646</v>
      </c>
      <c r="Z199" t="n">
        <v>520</v>
      </c>
      <c r="AA199" t="n">
        <v>527</v>
      </c>
      <c r="AB199" t="n">
        <v>3</v>
      </c>
      <c r="AC199" t="n">
        <v>3</v>
      </c>
      <c r="AD199" t="n">
        <v>27</v>
      </c>
      <c r="AE199" t="n">
        <v>27</v>
      </c>
      <c r="AF199" t="n">
        <v>12</v>
      </c>
      <c r="AG199" t="n">
        <v>12</v>
      </c>
      <c r="AH199" t="n">
        <v>8</v>
      </c>
      <c r="AI199" t="n">
        <v>8</v>
      </c>
      <c r="AJ199" t="n">
        <v>15</v>
      </c>
      <c r="AK199" t="n">
        <v>15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HYPERLINK("http://catalog.hathitrust.org/Record/000026847","HathiTrust Record")</f>
        <v/>
      </c>
      <c r="AS199">
        <f>HYPERLINK("https://creighton-primo.hosted.exlibrisgroup.com/primo-explore/search?tab=default_tab&amp;search_scope=EVERYTHING&amp;vid=01CRU&amp;lang=en_US&amp;offset=0&amp;query=any,contains,991004745569702656","Catalog Record")</f>
        <v/>
      </c>
      <c r="AT199">
        <f>HYPERLINK("http://www.worldcat.org/oclc/4907905","WorldCat Record")</f>
        <v/>
      </c>
      <c r="AU199" t="inlineStr">
        <is>
          <t>450475:eng</t>
        </is>
      </c>
      <c r="AV199" t="inlineStr">
        <is>
          <t>4907905</t>
        </is>
      </c>
      <c r="AW199" t="inlineStr">
        <is>
          <t>991004745569702656</t>
        </is>
      </c>
      <c r="AX199" t="inlineStr">
        <is>
          <t>991004745569702656</t>
        </is>
      </c>
      <c r="AY199" t="inlineStr">
        <is>
          <t>2258774770002656</t>
        </is>
      </c>
      <c r="AZ199" t="inlineStr">
        <is>
          <t>BOOK</t>
        </is>
      </c>
      <c r="BB199" t="inlineStr">
        <is>
          <t>9780801412288</t>
        </is>
      </c>
      <c r="BC199" t="inlineStr">
        <is>
          <t>32285000478080</t>
        </is>
      </c>
      <c r="BD199" t="inlineStr">
        <is>
          <t>893889225</t>
        </is>
      </c>
    </row>
    <row r="200">
      <c r="A200" t="inlineStr">
        <is>
          <t>No</t>
        </is>
      </c>
      <c r="B200" t="inlineStr">
        <is>
          <t>PT361 .H84 1979</t>
        </is>
      </c>
      <c r="C200" t="inlineStr">
        <is>
          <t>0                      PT 0361000H  84          1979</t>
        </is>
      </c>
      <c r="D200" t="inlineStr">
        <is>
          <t>Romantic German literature / Glyn Tegai Hughes.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Hughes, Glyn Tegai.</t>
        </is>
      </c>
      <c r="L200" t="inlineStr">
        <is>
          <t>New York : Holmes &amp; Meier Publ. Inc., 1979.</t>
        </is>
      </c>
      <c r="M200" t="inlineStr">
        <is>
          <t>1979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PT </t>
        </is>
      </c>
      <c r="S200" t="n">
        <v>1</v>
      </c>
      <c r="T200" t="n">
        <v>1</v>
      </c>
      <c r="U200" t="inlineStr">
        <is>
          <t>2005-01-31</t>
        </is>
      </c>
      <c r="V200" t="inlineStr">
        <is>
          <t>2005-01-31</t>
        </is>
      </c>
      <c r="W200" t="inlineStr">
        <is>
          <t>1991-01-21</t>
        </is>
      </c>
      <c r="X200" t="inlineStr">
        <is>
          <t>1991-01-21</t>
        </is>
      </c>
      <c r="Y200" t="n">
        <v>340</v>
      </c>
      <c r="Z200" t="n">
        <v>320</v>
      </c>
      <c r="AA200" t="n">
        <v>402</v>
      </c>
      <c r="AB200" t="n">
        <v>2</v>
      </c>
      <c r="AC200" t="n">
        <v>4</v>
      </c>
      <c r="AD200" t="n">
        <v>17</v>
      </c>
      <c r="AE200" t="n">
        <v>22</v>
      </c>
      <c r="AF200" t="n">
        <v>7</v>
      </c>
      <c r="AG200" t="n">
        <v>8</v>
      </c>
      <c r="AH200" t="n">
        <v>5</v>
      </c>
      <c r="AI200" t="n">
        <v>7</v>
      </c>
      <c r="AJ200" t="n">
        <v>7</v>
      </c>
      <c r="AK200" t="n">
        <v>9</v>
      </c>
      <c r="AL200" t="n">
        <v>1</v>
      </c>
      <c r="AM200" t="n">
        <v>3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HYPERLINK("https://creighton-primo.hosted.exlibrisgroup.com/primo-explore/search?tab=default_tab&amp;search_scope=EVERYTHING&amp;vid=01CRU&amp;lang=en_US&amp;offset=0&amp;query=any,contains,991004761759702656","Catalog Record")</f>
        <v/>
      </c>
      <c r="AT200">
        <f>HYPERLINK("http://www.worldcat.org/oclc/5007243","WorldCat Record")</f>
        <v/>
      </c>
      <c r="AU200" t="inlineStr">
        <is>
          <t>505724:eng</t>
        </is>
      </c>
      <c r="AV200" t="inlineStr">
        <is>
          <t>5007243</t>
        </is>
      </c>
      <c r="AW200" t="inlineStr">
        <is>
          <t>991004761759702656</t>
        </is>
      </c>
      <c r="AX200" t="inlineStr">
        <is>
          <t>991004761759702656</t>
        </is>
      </c>
      <c r="AY200" t="inlineStr">
        <is>
          <t>2271748660002656</t>
        </is>
      </c>
      <c r="AZ200" t="inlineStr">
        <is>
          <t>BOOK</t>
        </is>
      </c>
      <c r="BB200" t="inlineStr">
        <is>
          <t>9780841905214</t>
        </is>
      </c>
      <c r="BC200" t="inlineStr">
        <is>
          <t>32285000478106</t>
        </is>
      </c>
      <c r="BD200" t="inlineStr">
        <is>
          <t>893882904</t>
        </is>
      </c>
    </row>
    <row r="201">
      <c r="A201" t="inlineStr">
        <is>
          <t>No</t>
        </is>
      </c>
      <c r="B201" t="inlineStr">
        <is>
          <t>PT361 .L55 2004</t>
        </is>
      </c>
      <c r="C201" t="inlineStr">
        <is>
          <t>0                      PT 0361000L  55          2004</t>
        </is>
      </c>
      <c r="D201" t="inlineStr">
        <is>
          <t>The Literature of German Romanticism / edited by Dennis F. Mahoney.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L201" t="inlineStr">
        <is>
          <t>Rochester, NY : Camden House, 2004.</t>
        </is>
      </c>
      <c r="M201" t="inlineStr">
        <is>
          <t>2004</t>
        </is>
      </c>
      <c r="O201" t="inlineStr">
        <is>
          <t>eng</t>
        </is>
      </c>
      <c r="P201" t="inlineStr">
        <is>
          <t>nyu</t>
        </is>
      </c>
      <c r="Q201" t="inlineStr">
        <is>
          <t>Camden House history of German literature ; v. 8</t>
        </is>
      </c>
      <c r="R201" t="inlineStr">
        <is>
          <t xml:space="preserve">PT </t>
        </is>
      </c>
      <c r="S201" t="n">
        <v>11</v>
      </c>
      <c r="T201" t="n">
        <v>11</v>
      </c>
      <c r="U201" t="inlineStr">
        <is>
          <t>2009-11-04</t>
        </is>
      </c>
      <c r="V201" t="inlineStr">
        <is>
          <t>2009-11-04</t>
        </is>
      </c>
      <c r="W201" t="inlineStr">
        <is>
          <t>2004-03-23</t>
        </is>
      </c>
      <c r="X201" t="inlineStr">
        <is>
          <t>2004-03-23</t>
        </is>
      </c>
      <c r="Y201" t="n">
        <v>441</v>
      </c>
      <c r="Z201" t="n">
        <v>342</v>
      </c>
      <c r="AA201" t="n">
        <v>526</v>
      </c>
      <c r="AB201" t="n">
        <v>1</v>
      </c>
      <c r="AC201" t="n">
        <v>1</v>
      </c>
      <c r="AD201" t="n">
        <v>20</v>
      </c>
      <c r="AE201" t="n">
        <v>28</v>
      </c>
      <c r="AF201" t="n">
        <v>11</v>
      </c>
      <c r="AG201" t="n">
        <v>15</v>
      </c>
      <c r="AH201" t="n">
        <v>6</v>
      </c>
      <c r="AI201" t="n">
        <v>9</v>
      </c>
      <c r="AJ201" t="n">
        <v>11</v>
      </c>
      <c r="AK201" t="n">
        <v>16</v>
      </c>
      <c r="AL201" t="n">
        <v>0</v>
      </c>
      <c r="AM201" t="n">
        <v>0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HYPERLINK("https://creighton-primo.hosted.exlibrisgroup.com/primo-explore/search?tab=default_tab&amp;search_scope=EVERYTHING&amp;vid=01CRU&amp;lang=en_US&amp;offset=0&amp;query=any,contains,991004266399702656","Catalog Record")</f>
        <v/>
      </c>
      <c r="AT201">
        <f>HYPERLINK("http://www.worldcat.org/oclc/52806087","WorldCat Record")</f>
        <v/>
      </c>
      <c r="AU201" t="inlineStr">
        <is>
          <t>56947180:eng</t>
        </is>
      </c>
      <c r="AV201" t="inlineStr">
        <is>
          <t>52806087</t>
        </is>
      </c>
      <c r="AW201" t="inlineStr">
        <is>
          <t>991004266399702656</t>
        </is>
      </c>
      <c r="AX201" t="inlineStr">
        <is>
          <t>991004266399702656</t>
        </is>
      </c>
      <c r="AY201" t="inlineStr">
        <is>
          <t>2267583850002656</t>
        </is>
      </c>
      <c r="AZ201" t="inlineStr">
        <is>
          <t>BOOK</t>
        </is>
      </c>
      <c r="BB201" t="inlineStr">
        <is>
          <t>9781571132369</t>
        </is>
      </c>
      <c r="BC201" t="inlineStr">
        <is>
          <t>32285004896139</t>
        </is>
      </c>
      <c r="BD201" t="inlineStr">
        <is>
          <t>893775831</t>
        </is>
      </c>
    </row>
    <row r="202">
      <c r="A202" t="inlineStr">
        <is>
          <t>No</t>
        </is>
      </c>
      <c r="B202" t="inlineStr">
        <is>
          <t>PT361 .W32</t>
        </is>
      </c>
      <c r="C202" t="inlineStr">
        <is>
          <t>0                      PT 0361000W  32</t>
        </is>
      </c>
      <c r="D202" t="inlineStr">
        <is>
          <t>German romanticism, by Oskar Walzel; authorized translation from the German by Alma Elise Lussky.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Walzel, Oskar F. (Oskar Franz), 1864-1944.</t>
        </is>
      </c>
      <c r="L202" t="inlineStr">
        <is>
          <t>New York, London, G.P. Putnam's sons, 1932.</t>
        </is>
      </c>
      <c r="M202" t="inlineStr">
        <is>
          <t>1932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PT </t>
        </is>
      </c>
      <c r="S202" t="n">
        <v>1</v>
      </c>
      <c r="T202" t="n">
        <v>1</v>
      </c>
      <c r="U202" t="inlineStr">
        <is>
          <t>2005-01-31</t>
        </is>
      </c>
      <c r="V202" t="inlineStr">
        <is>
          <t>2005-01-31</t>
        </is>
      </c>
      <c r="W202" t="inlineStr">
        <is>
          <t>1997-07-01</t>
        </is>
      </c>
      <c r="X202" t="inlineStr">
        <is>
          <t>1997-07-01</t>
        </is>
      </c>
      <c r="Y202" t="n">
        <v>321</v>
      </c>
      <c r="Z202" t="n">
        <v>301</v>
      </c>
      <c r="AA202" t="n">
        <v>816</v>
      </c>
      <c r="AB202" t="n">
        <v>4</v>
      </c>
      <c r="AC202" t="n">
        <v>9</v>
      </c>
      <c r="AD202" t="n">
        <v>20</v>
      </c>
      <c r="AE202" t="n">
        <v>41</v>
      </c>
      <c r="AF202" t="n">
        <v>6</v>
      </c>
      <c r="AG202" t="n">
        <v>16</v>
      </c>
      <c r="AH202" t="n">
        <v>6</v>
      </c>
      <c r="AI202" t="n">
        <v>10</v>
      </c>
      <c r="AJ202" t="n">
        <v>9</v>
      </c>
      <c r="AK202" t="n">
        <v>19</v>
      </c>
      <c r="AL202" t="n">
        <v>3</v>
      </c>
      <c r="AM202" t="n">
        <v>8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HYPERLINK("http://catalog.hathitrust.org/Record/102017490","HathiTrust Record")</f>
        <v/>
      </c>
      <c r="AS202">
        <f>HYPERLINK("https://creighton-primo.hosted.exlibrisgroup.com/primo-explore/search?tab=default_tab&amp;search_scope=EVERYTHING&amp;vid=01CRU&amp;lang=en_US&amp;offset=0&amp;query=any,contains,991004017489702656","Catalog Record")</f>
        <v/>
      </c>
      <c r="AT202">
        <f>HYPERLINK("http://www.worldcat.org/oclc/2116720","WorldCat Record")</f>
        <v/>
      </c>
      <c r="AU202" t="inlineStr">
        <is>
          <t>2908492168:eng</t>
        </is>
      </c>
      <c r="AV202" t="inlineStr">
        <is>
          <t>2116720</t>
        </is>
      </c>
      <c r="AW202" t="inlineStr">
        <is>
          <t>991004017489702656</t>
        </is>
      </c>
      <c r="AX202" t="inlineStr">
        <is>
          <t>991004017489702656</t>
        </is>
      </c>
      <c r="AY202" t="inlineStr">
        <is>
          <t>2266406280002656</t>
        </is>
      </c>
      <c r="AZ202" t="inlineStr">
        <is>
          <t>BOOK</t>
        </is>
      </c>
      <c r="BC202" t="inlineStr">
        <is>
          <t>32285002870607</t>
        </is>
      </c>
      <c r="BD202" t="inlineStr">
        <is>
          <t>893423276</t>
        </is>
      </c>
    </row>
    <row r="203">
      <c r="A203" t="inlineStr">
        <is>
          <t>No</t>
        </is>
      </c>
      <c r="B203" t="inlineStr">
        <is>
          <t>PT363.M8 M87 2004</t>
        </is>
      </c>
      <c r="C203" t="inlineStr">
        <is>
          <t>0                      PT 0363000M  8                  M  87          2004</t>
        </is>
      </c>
      <c r="D203" t="inlineStr">
        <is>
          <t>Music and literature in German romanticism / edited by Siobhán Donovan and Robin Elliott.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L203" t="inlineStr">
        <is>
          <t>Rochester, N.Y. : Camden House, 2004.</t>
        </is>
      </c>
      <c r="M203" t="inlineStr">
        <is>
          <t>2004</t>
        </is>
      </c>
      <c r="O203" t="inlineStr">
        <is>
          <t>eng</t>
        </is>
      </c>
      <c r="P203" t="inlineStr">
        <is>
          <t>nyu</t>
        </is>
      </c>
      <c r="Q203" t="inlineStr">
        <is>
          <t>Studies in German literature, linguistics, and culture</t>
        </is>
      </c>
      <c r="R203" t="inlineStr">
        <is>
          <t xml:space="preserve">PT </t>
        </is>
      </c>
      <c r="S203" t="n">
        <v>5</v>
      </c>
      <c r="T203" t="n">
        <v>5</v>
      </c>
      <c r="U203" t="inlineStr">
        <is>
          <t>2009-05-05</t>
        </is>
      </c>
      <c r="V203" t="inlineStr">
        <is>
          <t>2009-05-05</t>
        </is>
      </c>
      <c r="W203" t="inlineStr">
        <is>
          <t>2005-04-12</t>
        </is>
      </c>
      <c r="X203" t="inlineStr">
        <is>
          <t>2005-04-12</t>
        </is>
      </c>
      <c r="Y203" t="n">
        <v>298</v>
      </c>
      <c r="Z203" t="n">
        <v>196</v>
      </c>
      <c r="AA203" t="n">
        <v>406</v>
      </c>
      <c r="AB203" t="n">
        <v>2</v>
      </c>
      <c r="AC203" t="n">
        <v>2</v>
      </c>
      <c r="AD203" t="n">
        <v>10</v>
      </c>
      <c r="AE203" t="n">
        <v>20</v>
      </c>
      <c r="AF203" t="n">
        <v>5</v>
      </c>
      <c r="AG203" t="n">
        <v>10</v>
      </c>
      <c r="AH203" t="n">
        <v>3</v>
      </c>
      <c r="AI203" t="n">
        <v>5</v>
      </c>
      <c r="AJ203" t="n">
        <v>6</v>
      </c>
      <c r="AK203" t="n">
        <v>12</v>
      </c>
      <c r="AL203" t="n">
        <v>1</v>
      </c>
      <c r="AM203" t="n">
        <v>1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HYPERLINK("https://creighton-primo.hosted.exlibrisgroup.com/primo-explore/search?tab=default_tab&amp;search_scope=EVERYTHING&amp;vid=01CRU&amp;lang=en_US&amp;offset=0&amp;query=any,contains,991004500449702656","Catalog Record")</f>
        <v/>
      </c>
      <c r="AT203">
        <f>HYPERLINK("http://www.worldcat.org/oclc/54392020","WorldCat Record")</f>
        <v/>
      </c>
      <c r="AU203" t="inlineStr">
        <is>
          <t>866517616:eng</t>
        </is>
      </c>
      <c r="AV203" t="inlineStr">
        <is>
          <t>54392020</t>
        </is>
      </c>
      <c r="AW203" t="inlineStr">
        <is>
          <t>991004500449702656</t>
        </is>
      </c>
      <c r="AX203" t="inlineStr">
        <is>
          <t>991004500449702656</t>
        </is>
      </c>
      <c r="AY203" t="inlineStr">
        <is>
          <t>2257400050002656</t>
        </is>
      </c>
      <c r="AZ203" t="inlineStr">
        <is>
          <t>BOOK</t>
        </is>
      </c>
      <c r="BB203" t="inlineStr">
        <is>
          <t>9781571132581</t>
        </is>
      </c>
      <c r="BC203" t="inlineStr">
        <is>
          <t>32285005049753</t>
        </is>
      </c>
      <c r="BD203" t="inlineStr">
        <is>
          <t>893612425</t>
        </is>
      </c>
    </row>
    <row r="204">
      <c r="A204" t="inlineStr">
        <is>
          <t>No</t>
        </is>
      </c>
      <c r="B204" t="inlineStr">
        <is>
          <t>PT363.N3 G6</t>
        </is>
      </c>
      <c r="C204" t="inlineStr">
        <is>
          <t>0                      PT 0363000N  3                  G  6</t>
        </is>
      </c>
      <c r="D204" t="inlineStr">
        <is>
          <t>Natural science in German romanticism, by Alexander Gode-von Aesch.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Gode, Alexander, 1906-1970.</t>
        </is>
      </c>
      <c r="L204" t="inlineStr">
        <is>
          <t>New York, Columbia University Press, 1941.</t>
        </is>
      </c>
      <c r="M204" t="inlineStr">
        <is>
          <t>1941</t>
        </is>
      </c>
      <c r="O204" t="inlineStr">
        <is>
          <t>eng</t>
        </is>
      </c>
      <c r="P204" t="inlineStr">
        <is>
          <t>nyu</t>
        </is>
      </c>
      <c r="Q204" t="inlineStr">
        <is>
          <t>Columbia University Germanic studies, ed. by R. H. Fife. New ser., no.11</t>
        </is>
      </c>
      <c r="R204" t="inlineStr">
        <is>
          <t xml:space="preserve">PT </t>
        </is>
      </c>
      <c r="S204" t="n">
        <v>1</v>
      </c>
      <c r="T204" t="n">
        <v>1</v>
      </c>
      <c r="U204" t="inlineStr">
        <is>
          <t>2009-11-04</t>
        </is>
      </c>
      <c r="V204" t="inlineStr">
        <is>
          <t>2009-11-04</t>
        </is>
      </c>
      <c r="W204" t="inlineStr">
        <is>
          <t>1997-07-01</t>
        </is>
      </c>
      <c r="X204" t="inlineStr">
        <is>
          <t>1997-07-01</t>
        </is>
      </c>
      <c r="Y204" t="n">
        <v>152</v>
      </c>
      <c r="Z204" t="n">
        <v>125</v>
      </c>
      <c r="AA204" t="n">
        <v>304</v>
      </c>
      <c r="AB204" t="n">
        <v>3</v>
      </c>
      <c r="AC204" t="n">
        <v>4</v>
      </c>
      <c r="AD204" t="n">
        <v>7</v>
      </c>
      <c r="AE204" t="n">
        <v>15</v>
      </c>
      <c r="AF204" t="n">
        <v>3</v>
      </c>
      <c r="AG204" t="n">
        <v>5</v>
      </c>
      <c r="AH204" t="n">
        <v>1</v>
      </c>
      <c r="AI204" t="n">
        <v>1</v>
      </c>
      <c r="AJ204" t="n">
        <v>4</v>
      </c>
      <c r="AK204" t="n">
        <v>11</v>
      </c>
      <c r="AL204" t="n">
        <v>2</v>
      </c>
      <c r="AM204" t="n">
        <v>2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HYPERLINK("http://catalog.hathitrust.org/Record/006053920","HathiTrust Record")</f>
        <v/>
      </c>
      <c r="AS204">
        <f>HYPERLINK("https://creighton-primo.hosted.exlibrisgroup.com/primo-explore/search?tab=default_tab&amp;search_scope=EVERYTHING&amp;vid=01CRU&amp;lang=en_US&amp;offset=0&amp;query=any,contains,991004506859702656","Catalog Record")</f>
        <v/>
      </c>
      <c r="AT204">
        <f>HYPERLINK("http://www.worldcat.org/oclc/3740537","WorldCat Record")</f>
        <v/>
      </c>
      <c r="AU204" t="inlineStr">
        <is>
          <t>1486911:eng</t>
        </is>
      </c>
      <c r="AV204" t="inlineStr">
        <is>
          <t>3740537</t>
        </is>
      </c>
      <c r="AW204" t="inlineStr">
        <is>
          <t>991004506859702656</t>
        </is>
      </c>
      <c r="AX204" t="inlineStr">
        <is>
          <t>991004506859702656</t>
        </is>
      </c>
      <c r="AY204" t="inlineStr">
        <is>
          <t>2269818680002656</t>
        </is>
      </c>
      <c r="AZ204" t="inlineStr">
        <is>
          <t>BOOK</t>
        </is>
      </c>
      <c r="BC204" t="inlineStr">
        <is>
          <t>32285002870649</t>
        </is>
      </c>
      <c r="BD204" t="inlineStr">
        <is>
          <t>893895073</t>
        </is>
      </c>
    </row>
    <row r="205">
      <c r="A205" t="inlineStr">
        <is>
          <t>No</t>
        </is>
      </c>
      <c r="B205" t="inlineStr">
        <is>
          <t>PT3818 .H57 2006</t>
        </is>
      </c>
      <c r="C205" t="inlineStr">
        <is>
          <t>0                      PT 3818000H  57          2006</t>
        </is>
      </c>
      <c r="D205" t="inlineStr">
        <is>
          <t>A history of Austrian literature 1918-2000 / edited by Katrin Kohl and Ritchie Robertson.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Rochester, NY : Camden House, 2006.</t>
        </is>
      </c>
      <c r="M205" t="inlineStr">
        <is>
          <t>2006</t>
        </is>
      </c>
      <c r="O205" t="inlineStr">
        <is>
          <t>eng</t>
        </is>
      </c>
      <c r="P205" t="inlineStr">
        <is>
          <t>nyu</t>
        </is>
      </c>
      <c r="Q205" t="inlineStr">
        <is>
          <t>Studies in German literature, linguistics, and culture</t>
        </is>
      </c>
      <c r="R205" t="inlineStr">
        <is>
          <t xml:space="preserve">PT </t>
        </is>
      </c>
      <c r="S205" t="n">
        <v>1</v>
      </c>
      <c r="T205" t="n">
        <v>1</v>
      </c>
      <c r="U205" t="inlineStr">
        <is>
          <t>2007-01-17</t>
        </is>
      </c>
      <c r="V205" t="inlineStr">
        <is>
          <t>2007-01-17</t>
        </is>
      </c>
      <c r="W205" t="inlineStr">
        <is>
          <t>2007-01-17</t>
        </is>
      </c>
      <c r="X205" t="inlineStr">
        <is>
          <t>2007-01-17</t>
        </is>
      </c>
      <c r="Y205" t="n">
        <v>315</v>
      </c>
      <c r="Z205" t="n">
        <v>253</v>
      </c>
      <c r="AA205" t="n">
        <v>453</v>
      </c>
      <c r="AB205" t="n">
        <v>2</v>
      </c>
      <c r="AC205" t="n">
        <v>2</v>
      </c>
      <c r="AD205" t="n">
        <v>12</v>
      </c>
      <c r="AE205" t="n">
        <v>21</v>
      </c>
      <c r="AF205" t="n">
        <v>3</v>
      </c>
      <c r="AG205" t="n">
        <v>7</v>
      </c>
      <c r="AH205" t="n">
        <v>6</v>
      </c>
      <c r="AI205" t="n">
        <v>8</v>
      </c>
      <c r="AJ205" t="n">
        <v>6</v>
      </c>
      <c r="AK205" t="n">
        <v>12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HYPERLINK("https://creighton-primo.hosted.exlibrisgroup.com/primo-explore/search?tab=default_tab&amp;search_scope=EVERYTHING&amp;vid=01CRU&amp;lang=en_US&amp;offset=0&amp;query=any,contains,991004999499702656","Catalog Record")</f>
        <v/>
      </c>
      <c r="AT205">
        <f>HYPERLINK("http://www.worldcat.org/oclc/67392862","WorldCat Record")</f>
        <v/>
      </c>
      <c r="AU205" t="inlineStr">
        <is>
          <t>766796345:eng</t>
        </is>
      </c>
      <c r="AV205" t="inlineStr">
        <is>
          <t>67392862</t>
        </is>
      </c>
      <c r="AW205" t="inlineStr">
        <is>
          <t>991004999499702656</t>
        </is>
      </c>
      <c r="AX205" t="inlineStr">
        <is>
          <t>991004999499702656</t>
        </is>
      </c>
      <c r="AY205" t="inlineStr">
        <is>
          <t>2255686380002656</t>
        </is>
      </c>
      <c r="AZ205" t="inlineStr">
        <is>
          <t>BOOK</t>
        </is>
      </c>
      <c r="BB205" t="inlineStr">
        <is>
          <t>9781571132765</t>
        </is>
      </c>
      <c r="BC205" t="inlineStr">
        <is>
          <t>32285005271183</t>
        </is>
      </c>
      <c r="BD205" t="inlineStr">
        <is>
          <t>893876804</t>
        </is>
      </c>
    </row>
    <row r="206">
      <c r="A206" t="inlineStr">
        <is>
          <t>No</t>
        </is>
      </c>
      <c r="B206" t="inlineStr">
        <is>
          <t>PT3818 .M35 1987</t>
        </is>
      </c>
      <c r="C206" t="inlineStr">
        <is>
          <t>0                      PT 3818000M  35          1987</t>
        </is>
      </c>
      <c r="D206" t="inlineStr">
        <is>
          <t>Major figures of contemporary Austrian literature / edited by Donald G. Daviau.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New York : P. Lang, c1987.</t>
        </is>
      </c>
      <c r="M206" t="inlineStr">
        <is>
          <t>1987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PT </t>
        </is>
      </c>
      <c r="S206" t="n">
        <v>1</v>
      </c>
      <c r="T206" t="n">
        <v>1</v>
      </c>
      <c r="U206" t="inlineStr">
        <is>
          <t>1998-05-13</t>
        </is>
      </c>
      <c r="V206" t="inlineStr">
        <is>
          <t>1998-05-13</t>
        </is>
      </c>
      <c r="W206" t="inlineStr">
        <is>
          <t>1991-02-07</t>
        </is>
      </c>
      <c r="X206" t="inlineStr">
        <is>
          <t>1991-02-07</t>
        </is>
      </c>
      <c r="Y206" t="n">
        <v>330</v>
      </c>
      <c r="Z206" t="n">
        <v>261</v>
      </c>
      <c r="AA206" t="n">
        <v>269</v>
      </c>
      <c r="AB206" t="n">
        <v>2</v>
      </c>
      <c r="AC206" t="n">
        <v>2</v>
      </c>
      <c r="AD206" t="n">
        <v>12</v>
      </c>
      <c r="AE206" t="n">
        <v>12</v>
      </c>
      <c r="AF206" t="n">
        <v>4</v>
      </c>
      <c r="AG206" t="n">
        <v>4</v>
      </c>
      <c r="AH206" t="n">
        <v>6</v>
      </c>
      <c r="AI206" t="n">
        <v>6</v>
      </c>
      <c r="AJ206" t="n">
        <v>6</v>
      </c>
      <c r="AK206" t="n">
        <v>6</v>
      </c>
      <c r="AL206" t="n">
        <v>1</v>
      </c>
      <c r="AM206" t="n">
        <v>1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HYPERLINK("http://catalog.hathitrust.org/Record/000833509","HathiTrust Record")</f>
        <v/>
      </c>
      <c r="AS206">
        <f>HYPERLINK("https://creighton-primo.hosted.exlibrisgroup.com/primo-explore/search?tab=default_tab&amp;search_scope=EVERYTHING&amp;vid=01CRU&amp;lang=en_US&amp;offset=0&amp;query=any,contains,991000888999702656","Catalog Record")</f>
        <v/>
      </c>
      <c r="AT206">
        <f>HYPERLINK("http://www.worldcat.org/oclc/13903097","WorldCat Record")</f>
        <v/>
      </c>
      <c r="AU206" t="inlineStr">
        <is>
          <t>54835064:eng</t>
        </is>
      </c>
      <c r="AV206" t="inlineStr">
        <is>
          <t>13903097</t>
        </is>
      </c>
      <c r="AW206" t="inlineStr">
        <is>
          <t>991000888999702656</t>
        </is>
      </c>
      <c r="AX206" t="inlineStr">
        <is>
          <t>991000888999702656</t>
        </is>
      </c>
      <c r="AY206" t="inlineStr">
        <is>
          <t>2270191840002656</t>
        </is>
      </c>
      <c r="AZ206" t="inlineStr">
        <is>
          <t>BOOK</t>
        </is>
      </c>
      <c r="BB206" t="inlineStr">
        <is>
          <t>9780820404189</t>
        </is>
      </c>
      <c r="BC206" t="inlineStr">
        <is>
          <t>32285000488691</t>
        </is>
      </c>
      <c r="BD206" t="inlineStr">
        <is>
          <t>893595991</t>
        </is>
      </c>
    </row>
    <row r="207">
      <c r="A207" t="inlineStr">
        <is>
          <t>No</t>
        </is>
      </c>
      <c r="B207" t="inlineStr">
        <is>
          <t>PT3818 .M37 1996</t>
        </is>
      </c>
      <c r="C207" t="inlineStr">
        <is>
          <t>0                      PT 3818000M  37          1996</t>
        </is>
      </c>
      <c r="D207" t="inlineStr">
        <is>
          <t>Shadow lines : Austrian literature from Freud to Kafka / Lorna Martens.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Martens, Lorna, 1946-</t>
        </is>
      </c>
      <c r="L207" t="inlineStr">
        <is>
          <t>Lincoln : University of Nebraska Press, c1996.</t>
        </is>
      </c>
      <c r="M207" t="inlineStr">
        <is>
          <t>1996</t>
        </is>
      </c>
      <c r="O207" t="inlineStr">
        <is>
          <t>eng</t>
        </is>
      </c>
      <c r="P207" t="inlineStr">
        <is>
          <t>nbu</t>
        </is>
      </c>
      <c r="R207" t="inlineStr">
        <is>
          <t xml:space="preserve">PT </t>
        </is>
      </c>
      <c r="S207" t="n">
        <v>3</v>
      </c>
      <c r="T207" t="n">
        <v>3</v>
      </c>
      <c r="U207" t="inlineStr">
        <is>
          <t>2007-04-04</t>
        </is>
      </c>
      <c r="V207" t="inlineStr">
        <is>
          <t>2007-04-04</t>
        </is>
      </c>
      <c r="W207" t="inlineStr">
        <is>
          <t>1997-03-04</t>
        </is>
      </c>
      <c r="X207" t="inlineStr">
        <is>
          <t>1997-03-04</t>
        </is>
      </c>
      <c r="Y207" t="n">
        <v>376</v>
      </c>
      <c r="Z207" t="n">
        <v>306</v>
      </c>
      <c r="AA207" t="n">
        <v>308</v>
      </c>
      <c r="AB207" t="n">
        <v>3</v>
      </c>
      <c r="AC207" t="n">
        <v>3</v>
      </c>
      <c r="AD207" t="n">
        <v>20</v>
      </c>
      <c r="AE207" t="n">
        <v>20</v>
      </c>
      <c r="AF207" t="n">
        <v>8</v>
      </c>
      <c r="AG207" t="n">
        <v>8</v>
      </c>
      <c r="AH207" t="n">
        <v>6</v>
      </c>
      <c r="AI207" t="n">
        <v>6</v>
      </c>
      <c r="AJ207" t="n">
        <v>8</v>
      </c>
      <c r="AK207" t="n">
        <v>8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HYPERLINK("http://catalog.hathitrust.org/Record/003087097","HathiTrust Record")</f>
        <v/>
      </c>
      <c r="AS207">
        <f>HYPERLINK("https://creighton-primo.hosted.exlibrisgroup.com/primo-explore/search?tab=default_tab&amp;search_scope=EVERYTHING&amp;vid=01CRU&amp;lang=en_US&amp;offset=0&amp;query=any,contains,991002562909702656","Catalog Record")</f>
        <v/>
      </c>
      <c r="AT207">
        <f>HYPERLINK("http://www.worldcat.org/oclc/33333794","WorldCat Record")</f>
        <v/>
      </c>
      <c r="AU207" t="inlineStr">
        <is>
          <t>198745858:eng</t>
        </is>
      </c>
      <c r="AV207" t="inlineStr">
        <is>
          <t>33333794</t>
        </is>
      </c>
      <c r="AW207" t="inlineStr">
        <is>
          <t>991002562909702656</t>
        </is>
      </c>
      <c r="AX207" t="inlineStr">
        <is>
          <t>991002562909702656</t>
        </is>
      </c>
      <c r="AY207" t="inlineStr">
        <is>
          <t>2259865640002656</t>
        </is>
      </c>
      <c r="AZ207" t="inlineStr">
        <is>
          <t>BOOK</t>
        </is>
      </c>
      <c r="BB207" t="inlineStr">
        <is>
          <t>9780803231863</t>
        </is>
      </c>
      <c r="BC207" t="inlineStr">
        <is>
          <t>32285002434123</t>
        </is>
      </c>
      <c r="BD207" t="inlineStr">
        <is>
          <t>893704221</t>
        </is>
      </c>
    </row>
    <row r="208">
      <c r="A208" t="inlineStr">
        <is>
          <t>No</t>
        </is>
      </c>
      <c r="B208" t="inlineStr">
        <is>
          <t>PT3828.V5 T87 1993</t>
        </is>
      </c>
      <c r="C208" t="inlineStr">
        <is>
          <t>0                      PT 3828000V  5                  T  87          1993</t>
        </is>
      </c>
      <c r="D208" t="inlineStr">
        <is>
          <t>Turn-of-the-century Vienna and its legacy : essays in honor of Donald G. Daviau / edited by Jeffrey B. Berlin, Jorun B. Johns, Richard H. Lawson.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[S.l.] : Edition Atelier, c1993.</t>
        </is>
      </c>
      <c r="M208" t="inlineStr">
        <is>
          <t>1993</t>
        </is>
      </c>
      <c r="O208" t="inlineStr">
        <is>
          <t>eng</t>
        </is>
      </c>
      <c r="P208" t="inlineStr">
        <is>
          <t xml:space="preserve">au </t>
        </is>
      </c>
      <c r="R208" t="inlineStr">
        <is>
          <t xml:space="preserve">PT </t>
        </is>
      </c>
      <c r="S208" t="n">
        <v>1</v>
      </c>
      <c r="T208" t="n">
        <v>1</v>
      </c>
      <c r="U208" t="inlineStr">
        <is>
          <t>2007-12-20</t>
        </is>
      </c>
      <c r="V208" t="inlineStr">
        <is>
          <t>2007-12-20</t>
        </is>
      </c>
      <c r="W208" t="inlineStr">
        <is>
          <t>1994-12-13</t>
        </is>
      </c>
      <c r="X208" t="inlineStr">
        <is>
          <t>1994-12-13</t>
        </is>
      </c>
      <c r="Y208" t="n">
        <v>135</v>
      </c>
      <c r="Z208" t="n">
        <v>105</v>
      </c>
      <c r="AA208" t="n">
        <v>112</v>
      </c>
      <c r="AB208" t="n">
        <v>1</v>
      </c>
      <c r="AC208" t="n">
        <v>1</v>
      </c>
      <c r="AD208" t="n">
        <v>4</v>
      </c>
      <c r="AE208" t="n">
        <v>4</v>
      </c>
      <c r="AF208" t="n">
        <v>1</v>
      </c>
      <c r="AG208" t="n">
        <v>1</v>
      </c>
      <c r="AH208" t="n">
        <v>2</v>
      </c>
      <c r="AI208" t="n">
        <v>2</v>
      </c>
      <c r="AJ208" t="n">
        <v>1</v>
      </c>
      <c r="AK208" t="n">
        <v>1</v>
      </c>
      <c r="AL208" t="n">
        <v>0</v>
      </c>
      <c r="AM208" t="n">
        <v>0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HYPERLINK("http://catalog.hathitrust.org/Record/002990692","HathiTrust Record")</f>
        <v/>
      </c>
      <c r="AS208">
        <f>HYPERLINK("https://creighton-primo.hosted.exlibrisgroup.com/primo-explore/search?tab=default_tab&amp;search_scope=EVERYTHING&amp;vid=01CRU&amp;lang=en_US&amp;offset=0&amp;query=any,contains,991002259499702656","Catalog Record")</f>
        <v/>
      </c>
      <c r="AT208">
        <f>HYPERLINK("http://www.worldcat.org/oclc/29291636","WorldCat Record")</f>
        <v/>
      </c>
      <c r="AU208" t="inlineStr">
        <is>
          <t>988032744:eng</t>
        </is>
      </c>
      <c r="AV208" t="inlineStr">
        <is>
          <t>29291636</t>
        </is>
      </c>
      <c r="AW208" t="inlineStr">
        <is>
          <t>991002259499702656</t>
        </is>
      </c>
      <c r="AX208" t="inlineStr">
        <is>
          <t>991002259499702656</t>
        </is>
      </c>
      <c r="AY208" t="inlineStr">
        <is>
          <t>2270187470002656</t>
        </is>
      </c>
      <c r="AZ208" t="inlineStr">
        <is>
          <t>BOOK</t>
        </is>
      </c>
      <c r="BB208" t="inlineStr">
        <is>
          <t>9780929497747</t>
        </is>
      </c>
      <c r="BC208" t="inlineStr">
        <is>
          <t>32285001972420</t>
        </is>
      </c>
      <c r="BD208" t="inlineStr">
        <is>
          <t>893721365</t>
        </is>
      </c>
    </row>
    <row r="209">
      <c r="A209" t="inlineStr">
        <is>
          <t>No</t>
        </is>
      </c>
      <c r="B209" t="inlineStr">
        <is>
          <t>PT3903 .G4 1977</t>
        </is>
      </c>
      <c r="C209" t="inlineStr">
        <is>
          <t>0                      PT 3903000G  4           1977</t>
        </is>
      </c>
      <c r="D209" t="inlineStr">
        <is>
          <t>German-American literature / [edited] by Don Heinrich Tolzmann.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L209" t="inlineStr">
        <is>
          <t>Metuchen, N.J. : Scarecrow Press, 1977.</t>
        </is>
      </c>
      <c r="M209" t="inlineStr">
        <is>
          <t>1977</t>
        </is>
      </c>
      <c r="O209" t="inlineStr">
        <is>
          <t>eng</t>
        </is>
      </c>
      <c r="P209" t="inlineStr">
        <is>
          <t>nju</t>
        </is>
      </c>
      <c r="R209" t="inlineStr">
        <is>
          <t xml:space="preserve">PT </t>
        </is>
      </c>
      <c r="S209" t="n">
        <v>4</v>
      </c>
      <c r="T209" t="n">
        <v>4</v>
      </c>
      <c r="U209" t="inlineStr">
        <is>
          <t>2006-03-29</t>
        </is>
      </c>
      <c r="V209" t="inlineStr">
        <is>
          <t>2006-03-29</t>
        </is>
      </c>
      <c r="W209" t="inlineStr">
        <is>
          <t>2004-05-04</t>
        </is>
      </c>
      <c r="X209" t="inlineStr">
        <is>
          <t>2004-05-04</t>
        </is>
      </c>
      <c r="Y209" t="n">
        <v>346</v>
      </c>
      <c r="Z209" t="n">
        <v>289</v>
      </c>
      <c r="AA209" t="n">
        <v>296</v>
      </c>
      <c r="AB209" t="n">
        <v>4</v>
      </c>
      <c r="AC209" t="n">
        <v>4</v>
      </c>
      <c r="AD209" t="n">
        <v>13</v>
      </c>
      <c r="AE209" t="n">
        <v>13</v>
      </c>
      <c r="AF209" t="n">
        <v>5</v>
      </c>
      <c r="AG209" t="n">
        <v>5</v>
      </c>
      <c r="AH209" t="n">
        <v>2</v>
      </c>
      <c r="AI209" t="n">
        <v>2</v>
      </c>
      <c r="AJ209" t="n">
        <v>4</v>
      </c>
      <c r="AK209" t="n">
        <v>4</v>
      </c>
      <c r="AL209" t="n">
        <v>3</v>
      </c>
      <c r="AM209" t="n">
        <v>3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HYPERLINK("http://catalog.hathitrust.org/Record/000293548","HathiTrust Record")</f>
        <v/>
      </c>
      <c r="AS209">
        <f>HYPERLINK("https://creighton-primo.hosted.exlibrisgroup.com/primo-explore/search?tab=default_tab&amp;search_scope=EVERYTHING&amp;vid=01CRU&amp;lang=en_US&amp;offset=0&amp;query=any,contains,991004283499702656","Catalog Record")</f>
        <v/>
      </c>
      <c r="AT209">
        <f>HYPERLINK("http://www.worldcat.org/oclc/3168261","WorldCat Record")</f>
        <v/>
      </c>
      <c r="AU209" t="inlineStr">
        <is>
          <t>469172:eng</t>
        </is>
      </c>
      <c r="AV209" t="inlineStr">
        <is>
          <t>3168261</t>
        </is>
      </c>
      <c r="AW209" t="inlineStr">
        <is>
          <t>991004283499702656</t>
        </is>
      </c>
      <c r="AX209" t="inlineStr">
        <is>
          <t>991004283499702656</t>
        </is>
      </c>
      <c r="AY209" t="inlineStr">
        <is>
          <t>2262251070002656</t>
        </is>
      </c>
      <c r="AZ209" t="inlineStr">
        <is>
          <t>BOOK</t>
        </is>
      </c>
      <c r="BB209" t="inlineStr">
        <is>
          <t>9780810810693</t>
        </is>
      </c>
      <c r="BC209" t="inlineStr">
        <is>
          <t>32285004903257</t>
        </is>
      </c>
      <c r="BD209" t="inlineStr">
        <is>
          <t>893259550</t>
        </is>
      </c>
    </row>
    <row r="210">
      <c r="A210" t="inlineStr">
        <is>
          <t>No</t>
        </is>
      </c>
      <c r="B210" t="inlineStr">
        <is>
          <t>PT395 .P3</t>
        </is>
      </c>
      <c r="C210" t="inlineStr">
        <is>
          <t>0                      PT 0395000P  3</t>
        </is>
      </c>
      <c r="D210" t="inlineStr">
        <is>
          <t>From naturalism to expressionism; German literature and society, 1880-1918.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Pascal, Roy, 1904-1980.</t>
        </is>
      </c>
      <c r="L210" t="inlineStr">
        <is>
          <t>New York, Basic Books [1973]</t>
        </is>
      </c>
      <c r="M210" t="inlineStr">
        <is>
          <t>1973</t>
        </is>
      </c>
      <c r="O210" t="inlineStr">
        <is>
          <t>eng</t>
        </is>
      </c>
      <c r="P210" t="inlineStr">
        <is>
          <t>nyu</t>
        </is>
      </c>
      <c r="Q210" t="inlineStr">
        <is>
          <t>Literature and society</t>
        </is>
      </c>
      <c r="R210" t="inlineStr">
        <is>
          <t xml:space="preserve">PT </t>
        </is>
      </c>
      <c r="S210" t="n">
        <v>4</v>
      </c>
      <c r="T210" t="n">
        <v>4</v>
      </c>
      <c r="U210" t="inlineStr">
        <is>
          <t>2005-11-20</t>
        </is>
      </c>
      <c r="V210" t="inlineStr">
        <is>
          <t>2005-11-20</t>
        </is>
      </c>
      <c r="W210" t="inlineStr">
        <is>
          <t>1997-07-01</t>
        </is>
      </c>
      <c r="X210" t="inlineStr">
        <is>
          <t>1997-07-01</t>
        </is>
      </c>
      <c r="Y210" t="n">
        <v>268</v>
      </c>
      <c r="Z210" t="n">
        <v>247</v>
      </c>
      <c r="AA210" t="n">
        <v>402</v>
      </c>
      <c r="AB210" t="n">
        <v>3</v>
      </c>
      <c r="AC210" t="n">
        <v>3</v>
      </c>
      <c r="AD210" t="n">
        <v>12</v>
      </c>
      <c r="AE210" t="n">
        <v>20</v>
      </c>
      <c r="AF210" t="n">
        <v>3</v>
      </c>
      <c r="AG210" t="n">
        <v>8</v>
      </c>
      <c r="AH210" t="n">
        <v>4</v>
      </c>
      <c r="AI210" t="n">
        <v>5</v>
      </c>
      <c r="AJ210" t="n">
        <v>6</v>
      </c>
      <c r="AK210" t="n">
        <v>11</v>
      </c>
      <c r="AL210" t="n">
        <v>2</v>
      </c>
      <c r="AM210" t="n">
        <v>2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HYPERLINK("https://creighton-primo.hosted.exlibrisgroup.com/primo-explore/search?tab=default_tab&amp;search_scope=EVERYTHING&amp;vid=01CRU&amp;lang=en_US&amp;offset=0&amp;query=any,contains,991003512479702656","Catalog Record")</f>
        <v/>
      </c>
      <c r="AT210">
        <f>HYPERLINK("http://www.worldcat.org/oclc/1068023","WorldCat Record")</f>
        <v/>
      </c>
      <c r="AU210" t="inlineStr">
        <is>
          <t>876519365:eng</t>
        </is>
      </c>
      <c r="AV210" t="inlineStr">
        <is>
          <t>1068023</t>
        </is>
      </c>
      <c r="AW210" t="inlineStr">
        <is>
          <t>991003512479702656</t>
        </is>
      </c>
      <c r="AX210" t="inlineStr">
        <is>
          <t>991003512479702656</t>
        </is>
      </c>
      <c r="AY210" t="inlineStr">
        <is>
          <t>2270491610002656</t>
        </is>
      </c>
      <c r="AZ210" t="inlineStr">
        <is>
          <t>BOOK</t>
        </is>
      </c>
      <c r="BC210" t="inlineStr">
        <is>
          <t>32285002870722</t>
        </is>
      </c>
      <c r="BD210" t="inlineStr">
        <is>
          <t>893623566</t>
        </is>
      </c>
    </row>
    <row r="211">
      <c r="A211" t="inlineStr">
        <is>
          <t>No</t>
        </is>
      </c>
      <c r="B211" t="inlineStr">
        <is>
          <t>PT401 .J38 1962</t>
        </is>
      </c>
      <c r="C211" t="inlineStr">
        <is>
          <t>0                      PT 0401000J  38          1962</t>
        </is>
      </c>
      <c r="D211" t="inlineStr">
        <is>
          <t>Deutsche Literatur der Gegenwart.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Jens, Walter, 1923-2013.</t>
        </is>
      </c>
      <c r="L211" t="inlineStr">
        <is>
          <t>München, R. Piper [1962, c1961]</t>
        </is>
      </c>
      <c r="M211" t="inlineStr">
        <is>
          <t>1962</t>
        </is>
      </c>
      <c r="N211" t="inlineStr">
        <is>
          <t>[4., vom Autor durchgesehene Aufl.]</t>
        </is>
      </c>
      <c r="O211" t="inlineStr">
        <is>
          <t>ger</t>
        </is>
      </c>
      <c r="P211" t="inlineStr">
        <is>
          <t xml:space="preserve">gw </t>
        </is>
      </c>
      <c r="R211" t="inlineStr">
        <is>
          <t xml:space="preserve">PT </t>
        </is>
      </c>
      <c r="S211" t="n">
        <v>2</v>
      </c>
      <c r="T211" t="n">
        <v>2</v>
      </c>
      <c r="U211" t="inlineStr">
        <is>
          <t>1998-03-16</t>
        </is>
      </c>
      <c r="V211" t="inlineStr">
        <is>
          <t>1998-03-16</t>
        </is>
      </c>
      <c r="W211" t="inlineStr">
        <is>
          <t>1997-07-01</t>
        </is>
      </c>
      <c r="X211" t="inlineStr">
        <is>
          <t>1997-07-01</t>
        </is>
      </c>
      <c r="Y211" t="n">
        <v>207</v>
      </c>
      <c r="Z211" t="n">
        <v>191</v>
      </c>
      <c r="AA211" t="n">
        <v>254</v>
      </c>
      <c r="AB211" t="n">
        <v>1</v>
      </c>
      <c r="AC211" t="n">
        <v>1</v>
      </c>
      <c r="AD211" t="n">
        <v>10</v>
      </c>
      <c r="AE211" t="n">
        <v>16</v>
      </c>
      <c r="AF211" t="n">
        <v>4</v>
      </c>
      <c r="AG211" t="n">
        <v>7</v>
      </c>
      <c r="AH211" t="n">
        <v>5</v>
      </c>
      <c r="AI211" t="n">
        <v>7</v>
      </c>
      <c r="AJ211" t="n">
        <v>5</v>
      </c>
      <c r="AK211" t="n">
        <v>10</v>
      </c>
      <c r="AL211" t="n">
        <v>0</v>
      </c>
      <c r="AM211" t="n">
        <v>0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HYPERLINK("http://catalog.hathitrust.org/Record/008300170","HathiTrust Record")</f>
        <v/>
      </c>
      <c r="AS211">
        <f>HYPERLINK("https://creighton-primo.hosted.exlibrisgroup.com/primo-explore/search?tab=default_tab&amp;search_scope=EVERYTHING&amp;vid=01CRU&amp;lang=en_US&amp;offset=0&amp;query=any,contains,991002230869702656","Catalog Record")</f>
        <v/>
      </c>
      <c r="AT211">
        <f>HYPERLINK("http://www.worldcat.org/oclc/293946","WorldCat Record")</f>
        <v/>
      </c>
      <c r="AU211" t="inlineStr">
        <is>
          <t>9415478347:ger</t>
        </is>
      </c>
      <c r="AV211" t="inlineStr">
        <is>
          <t>293946</t>
        </is>
      </c>
      <c r="AW211" t="inlineStr">
        <is>
          <t>991002230869702656</t>
        </is>
      </c>
      <c r="AX211" t="inlineStr">
        <is>
          <t>991002230869702656</t>
        </is>
      </c>
      <c r="AY211" t="inlineStr">
        <is>
          <t>2266601620002656</t>
        </is>
      </c>
      <c r="AZ211" t="inlineStr">
        <is>
          <t>BOOK</t>
        </is>
      </c>
      <c r="BC211" t="inlineStr">
        <is>
          <t>32285002870755</t>
        </is>
      </c>
      <c r="BD211" t="inlineStr">
        <is>
          <t>893421082</t>
        </is>
      </c>
    </row>
    <row r="212">
      <c r="A212" t="inlineStr">
        <is>
          <t>No</t>
        </is>
      </c>
      <c r="B212" t="inlineStr">
        <is>
          <t>PT401 .S38 BD. 2</t>
        </is>
      </c>
      <c r="C212" t="inlineStr">
        <is>
          <t>0                      PT 0401000S  38                                                      BD. 2</t>
        </is>
      </c>
      <c r="D212" t="inlineStr">
        <is>
          <t>Einführung in die deutsche Literatur des 20. [i.e. zwanzigsten] Jahrhunderts / Erhard Schütz, Jochen Vogt ; unter Mitarbeit von Karl W. Bauer ... [ et al.].</t>
        </is>
      </c>
      <c r="F212" t="inlineStr">
        <is>
          <t>No</t>
        </is>
      </c>
      <c r="G212" t="inlineStr">
        <is>
          <t>1</t>
        </is>
      </c>
      <c r="H212" t="inlineStr">
        <is>
          <t>Yes</t>
        </is>
      </c>
      <c r="I212" t="inlineStr">
        <is>
          <t>No</t>
        </is>
      </c>
      <c r="J212" t="inlineStr">
        <is>
          <t>0</t>
        </is>
      </c>
      <c r="K212" t="inlineStr">
        <is>
          <t>Schütz, Erhard H., 1946-</t>
        </is>
      </c>
      <c r="L212" t="inlineStr">
        <is>
          <t>Opladen : Westdeutscher Verlag, c1977-</t>
        </is>
      </c>
      <c r="M212" t="inlineStr">
        <is>
          <t>1977</t>
        </is>
      </c>
      <c r="O212" t="inlineStr">
        <is>
          <t>ger</t>
        </is>
      </c>
      <c r="P212" t="inlineStr">
        <is>
          <t xml:space="preserve">gw </t>
        </is>
      </c>
      <c r="Q212" t="inlineStr">
        <is>
          <t>Grundkurs Literaturgeschichte</t>
        </is>
      </c>
      <c r="R212" t="inlineStr">
        <is>
          <t xml:space="preserve">PT </t>
        </is>
      </c>
      <c r="S212" t="n">
        <v>2</v>
      </c>
      <c r="T212" t="n">
        <v>7</v>
      </c>
      <c r="U212" t="inlineStr">
        <is>
          <t>2000-08-28</t>
        </is>
      </c>
      <c r="V212" t="inlineStr">
        <is>
          <t>2005-09-22</t>
        </is>
      </c>
      <c r="W212" t="inlineStr">
        <is>
          <t>1991-01-22</t>
        </is>
      </c>
      <c r="X212" t="inlineStr">
        <is>
          <t>1991-01-22</t>
        </is>
      </c>
      <c r="Y212" t="n">
        <v>198</v>
      </c>
      <c r="Z212" t="n">
        <v>129</v>
      </c>
      <c r="AA212" t="n">
        <v>134</v>
      </c>
      <c r="AB212" t="n">
        <v>2</v>
      </c>
      <c r="AC212" t="n">
        <v>2</v>
      </c>
      <c r="AD212" t="n">
        <v>5</v>
      </c>
      <c r="AE212" t="n">
        <v>5</v>
      </c>
      <c r="AF212" t="n">
        <v>1</v>
      </c>
      <c r="AG212" t="n">
        <v>1</v>
      </c>
      <c r="AH212" t="n">
        <v>1</v>
      </c>
      <c r="AI212" t="n">
        <v>1</v>
      </c>
      <c r="AJ212" t="n">
        <v>4</v>
      </c>
      <c r="AK212" t="n">
        <v>4</v>
      </c>
      <c r="AL212" t="n">
        <v>1</v>
      </c>
      <c r="AM212" t="n">
        <v>1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HYPERLINK("http://catalog.hathitrust.org/Record/000191468","HathiTrust Record")</f>
        <v/>
      </c>
      <c r="AS212">
        <f>HYPERLINK("https://creighton-primo.hosted.exlibrisgroup.com/primo-explore/search?tab=default_tab&amp;search_scope=EVERYTHING&amp;vid=01CRU&amp;lang=en_US&amp;offset=0&amp;query=any,contains,991004379399702656","Catalog Record")</f>
        <v/>
      </c>
      <c r="AT212">
        <f>HYPERLINK("http://www.worldcat.org/oclc/3213667","WorldCat Record")</f>
        <v/>
      </c>
      <c r="AU212" t="inlineStr">
        <is>
          <t>2928746794:ger</t>
        </is>
      </c>
      <c r="AV212" t="inlineStr">
        <is>
          <t>3213667</t>
        </is>
      </c>
      <c r="AW212" t="inlineStr">
        <is>
          <t>991004379399702656</t>
        </is>
      </c>
      <c r="AX212" t="inlineStr">
        <is>
          <t>991004379399702656</t>
        </is>
      </c>
      <c r="AY212" t="inlineStr">
        <is>
          <t>2257649990002656</t>
        </is>
      </c>
      <c r="AZ212" t="inlineStr">
        <is>
          <t>BOOK</t>
        </is>
      </c>
      <c r="BB212" t="inlineStr">
        <is>
          <t>9783531114118</t>
        </is>
      </c>
      <c r="BC212" t="inlineStr">
        <is>
          <t>32285000478155</t>
        </is>
      </c>
      <c r="BD212" t="inlineStr">
        <is>
          <t>893618594</t>
        </is>
      </c>
    </row>
    <row r="213">
      <c r="A213" t="inlineStr">
        <is>
          <t>No</t>
        </is>
      </c>
      <c r="B213" t="inlineStr">
        <is>
          <t>PT401 .S38 BD. 3</t>
        </is>
      </c>
      <c r="C213" t="inlineStr">
        <is>
          <t>0                      PT 0401000S  38                                                      BD. 3</t>
        </is>
      </c>
      <c r="D213" t="inlineStr">
        <is>
          <t>Einführung in die deutsche Literatur des 20. [i.e. zwanzigsten] Jahrhunderts / Erhard Schütz, Jochen Vogt ; unter Mitarbeit von Karl W. Bauer ... [ et al.].</t>
        </is>
      </c>
      <c r="F213" t="inlineStr">
        <is>
          <t>No</t>
        </is>
      </c>
      <c r="G213" t="inlineStr">
        <is>
          <t>1</t>
        </is>
      </c>
      <c r="H213" t="inlineStr">
        <is>
          <t>Yes</t>
        </is>
      </c>
      <c r="I213" t="inlineStr">
        <is>
          <t>No</t>
        </is>
      </c>
      <c r="J213" t="inlineStr">
        <is>
          <t>0</t>
        </is>
      </c>
      <c r="K213" t="inlineStr">
        <is>
          <t>Schütz, Erhard H., 1946-</t>
        </is>
      </c>
      <c r="L213" t="inlineStr">
        <is>
          <t>Opladen : Westdeutscher Verlag, c1977-</t>
        </is>
      </c>
      <c r="M213" t="inlineStr">
        <is>
          <t>1977</t>
        </is>
      </c>
      <c r="O213" t="inlineStr">
        <is>
          <t>ger</t>
        </is>
      </c>
      <c r="P213" t="inlineStr">
        <is>
          <t xml:space="preserve">gw </t>
        </is>
      </c>
      <c r="Q213" t="inlineStr">
        <is>
          <t>Grundkurs Literaturgeschichte</t>
        </is>
      </c>
      <c r="R213" t="inlineStr">
        <is>
          <t xml:space="preserve">PT </t>
        </is>
      </c>
      <c r="S213" t="n">
        <v>2</v>
      </c>
      <c r="T213" t="n">
        <v>7</v>
      </c>
      <c r="U213" t="inlineStr">
        <is>
          <t>2000-08-28</t>
        </is>
      </c>
      <c r="V213" t="inlineStr">
        <is>
          <t>2005-09-22</t>
        </is>
      </c>
      <c r="W213" t="inlineStr">
        <is>
          <t>1991-01-22</t>
        </is>
      </c>
      <c r="X213" t="inlineStr">
        <is>
          <t>1991-01-22</t>
        </is>
      </c>
      <c r="Y213" t="n">
        <v>198</v>
      </c>
      <c r="Z213" t="n">
        <v>129</v>
      </c>
      <c r="AA213" t="n">
        <v>134</v>
      </c>
      <c r="AB213" t="n">
        <v>2</v>
      </c>
      <c r="AC213" t="n">
        <v>2</v>
      </c>
      <c r="AD213" t="n">
        <v>5</v>
      </c>
      <c r="AE213" t="n">
        <v>5</v>
      </c>
      <c r="AF213" t="n">
        <v>1</v>
      </c>
      <c r="AG213" t="n">
        <v>1</v>
      </c>
      <c r="AH213" t="n">
        <v>1</v>
      </c>
      <c r="AI213" t="n">
        <v>1</v>
      </c>
      <c r="AJ213" t="n">
        <v>4</v>
      </c>
      <c r="AK213" t="n">
        <v>4</v>
      </c>
      <c r="AL213" t="n">
        <v>1</v>
      </c>
      <c r="AM213" t="n">
        <v>1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HYPERLINK("http://catalog.hathitrust.org/Record/000191468","HathiTrust Record")</f>
        <v/>
      </c>
      <c r="AS213">
        <f>HYPERLINK("https://creighton-primo.hosted.exlibrisgroup.com/primo-explore/search?tab=default_tab&amp;search_scope=EVERYTHING&amp;vid=01CRU&amp;lang=en_US&amp;offset=0&amp;query=any,contains,991004379399702656","Catalog Record")</f>
        <v/>
      </c>
      <c r="AT213">
        <f>HYPERLINK("http://www.worldcat.org/oclc/3213667","WorldCat Record")</f>
        <v/>
      </c>
      <c r="AU213" t="inlineStr">
        <is>
          <t>2928746794:ger</t>
        </is>
      </c>
      <c r="AV213" t="inlineStr">
        <is>
          <t>3213667</t>
        </is>
      </c>
      <c r="AW213" t="inlineStr">
        <is>
          <t>991004379399702656</t>
        </is>
      </c>
      <c r="AX213" t="inlineStr">
        <is>
          <t>991004379399702656</t>
        </is>
      </c>
      <c r="AY213" t="inlineStr">
        <is>
          <t>2257649990002656</t>
        </is>
      </c>
      <c r="AZ213" t="inlineStr">
        <is>
          <t>BOOK</t>
        </is>
      </c>
      <c r="BB213" t="inlineStr">
        <is>
          <t>9783531114118</t>
        </is>
      </c>
      <c r="BC213" t="inlineStr">
        <is>
          <t>32285000478163</t>
        </is>
      </c>
      <c r="BD213" t="inlineStr">
        <is>
          <t>893605947</t>
        </is>
      </c>
    </row>
    <row r="214">
      <c r="A214" t="inlineStr">
        <is>
          <t>No</t>
        </is>
      </c>
      <c r="B214" t="inlineStr">
        <is>
          <t>PT401 .S38 Bd...</t>
        </is>
      </c>
      <c r="C214" t="inlineStr">
        <is>
          <t>0                      PT 0401000S  38                                                      Bd...</t>
        </is>
      </c>
      <c r="D214" t="inlineStr">
        <is>
          <t>Einführung in die deutsche Literatur des 20. [i.e. zwanzigsten] Jahrhunderts / Erhard Schütz, Jochen Vogt ; unter Mitarbeit von Karl W. Bauer ... [ et al.].</t>
        </is>
      </c>
      <c r="E214" t="inlineStr">
        <is>
          <t>Bd...*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Schütz, Erhard H., 1946-</t>
        </is>
      </c>
      <c r="L214" t="inlineStr">
        <is>
          <t>Opladen : Westdeutscher Verlag, c1977-</t>
        </is>
      </c>
      <c r="M214" t="inlineStr">
        <is>
          <t>1977</t>
        </is>
      </c>
      <c r="O214" t="inlineStr">
        <is>
          <t>ger</t>
        </is>
      </c>
      <c r="P214" t="inlineStr">
        <is>
          <t xml:space="preserve">gw </t>
        </is>
      </c>
      <c r="Q214" t="inlineStr">
        <is>
          <t>Grundkurs Literaturgeschichte</t>
        </is>
      </c>
      <c r="R214" t="inlineStr">
        <is>
          <t xml:space="preserve">PT </t>
        </is>
      </c>
      <c r="S214" t="n">
        <v>3</v>
      </c>
      <c r="T214" t="n">
        <v>7</v>
      </c>
      <c r="U214" t="inlineStr">
        <is>
          <t>2005-09-22</t>
        </is>
      </c>
      <c r="V214" t="inlineStr">
        <is>
          <t>2005-09-22</t>
        </is>
      </c>
      <c r="W214" t="inlineStr">
        <is>
          <t>1991-01-22</t>
        </is>
      </c>
      <c r="X214" t="inlineStr">
        <is>
          <t>1991-01-22</t>
        </is>
      </c>
      <c r="Y214" t="n">
        <v>198</v>
      </c>
      <c r="Z214" t="n">
        <v>129</v>
      </c>
      <c r="AA214" t="n">
        <v>134</v>
      </c>
      <c r="AB214" t="n">
        <v>2</v>
      </c>
      <c r="AC214" t="n">
        <v>2</v>
      </c>
      <c r="AD214" t="n">
        <v>5</v>
      </c>
      <c r="AE214" t="n">
        <v>5</v>
      </c>
      <c r="AF214" t="n">
        <v>1</v>
      </c>
      <c r="AG214" t="n">
        <v>1</v>
      </c>
      <c r="AH214" t="n">
        <v>1</v>
      </c>
      <c r="AI214" t="n">
        <v>1</v>
      </c>
      <c r="AJ214" t="n">
        <v>4</v>
      </c>
      <c r="AK214" t="n">
        <v>4</v>
      </c>
      <c r="AL214" t="n">
        <v>1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HYPERLINK("http://catalog.hathitrust.org/Record/000191468","HathiTrust Record")</f>
        <v/>
      </c>
      <c r="AS214">
        <f>HYPERLINK("https://creighton-primo.hosted.exlibrisgroup.com/primo-explore/search?tab=default_tab&amp;search_scope=EVERYTHING&amp;vid=01CRU&amp;lang=en_US&amp;offset=0&amp;query=any,contains,991004379399702656","Catalog Record")</f>
        <v/>
      </c>
      <c r="AT214">
        <f>HYPERLINK("http://www.worldcat.org/oclc/3213667","WorldCat Record")</f>
        <v/>
      </c>
      <c r="AU214" t="inlineStr">
        <is>
          <t>2928746794:ger</t>
        </is>
      </c>
      <c r="AV214" t="inlineStr">
        <is>
          <t>3213667</t>
        </is>
      </c>
      <c r="AW214" t="inlineStr">
        <is>
          <t>991004379399702656</t>
        </is>
      </c>
      <c r="AX214" t="inlineStr">
        <is>
          <t>991004379399702656</t>
        </is>
      </c>
      <c r="AY214" t="inlineStr">
        <is>
          <t>2257649990002656</t>
        </is>
      </c>
      <c r="AZ214" t="inlineStr">
        <is>
          <t>BOOK</t>
        </is>
      </c>
      <c r="BB214" t="inlineStr">
        <is>
          <t>9783531114118</t>
        </is>
      </c>
      <c r="BC214" t="inlineStr">
        <is>
          <t>32285000478148</t>
        </is>
      </c>
      <c r="BD214" t="inlineStr">
        <is>
          <t>893599774</t>
        </is>
      </c>
    </row>
    <row r="215">
      <c r="A215" t="inlineStr">
        <is>
          <t>No</t>
        </is>
      </c>
      <c r="B215" t="inlineStr">
        <is>
          <t>PT401 .S62 1928</t>
        </is>
      </c>
      <c r="C215" t="inlineStr">
        <is>
          <t>0                      PT 0401000S  62          1928</t>
        </is>
      </c>
      <c r="D215" t="inlineStr">
        <is>
          <t>Dichtung und dichter der zeit : eine schilderung der deutschen literatur der letzten jahrzehnte / von Albert Soergel ; mit 377 abbildungen.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Soergel, Albert, 1880-1958.</t>
        </is>
      </c>
      <c r="L215" t="inlineStr">
        <is>
          <t>Leipzig : R. Voigtländer, 1928.</t>
        </is>
      </c>
      <c r="M215" t="inlineStr">
        <is>
          <t>1928</t>
        </is>
      </c>
      <c r="N215" t="inlineStr">
        <is>
          <t>19. aufl., 62. bis 66. tausend.</t>
        </is>
      </c>
      <c r="O215" t="inlineStr">
        <is>
          <t>ger</t>
        </is>
      </c>
      <c r="P215" t="inlineStr">
        <is>
          <t xml:space="preserve">gw </t>
        </is>
      </c>
      <c r="R215" t="inlineStr">
        <is>
          <t xml:space="preserve">PT </t>
        </is>
      </c>
      <c r="S215" t="n">
        <v>0</v>
      </c>
      <c r="T215" t="n">
        <v>0</v>
      </c>
      <c r="U215" t="inlineStr">
        <is>
          <t>2004-09-13</t>
        </is>
      </c>
      <c r="V215" t="inlineStr">
        <is>
          <t>2004-09-13</t>
        </is>
      </c>
      <c r="W215" t="inlineStr">
        <is>
          <t>1997-07-01</t>
        </is>
      </c>
      <c r="X215" t="inlineStr">
        <is>
          <t>1997-07-01</t>
        </is>
      </c>
      <c r="Y215" t="n">
        <v>140</v>
      </c>
      <c r="Z215" t="n">
        <v>118</v>
      </c>
      <c r="AA215" t="n">
        <v>299</v>
      </c>
      <c r="AB215" t="n">
        <v>3</v>
      </c>
      <c r="AC215" t="n">
        <v>5</v>
      </c>
      <c r="AD215" t="n">
        <v>6</v>
      </c>
      <c r="AE215" t="n">
        <v>17</v>
      </c>
      <c r="AF215" t="n">
        <v>1</v>
      </c>
      <c r="AG215" t="n">
        <v>6</v>
      </c>
      <c r="AH215" t="n">
        <v>2</v>
      </c>
      <c r="AI215" t="n">
        <v>3</v>
      </c>
      <c r="AJ215" t="n">
        <v>3</v>
      </c>
      <c r="AK215" t="n">
        <v>9</v>
      </c>
      <c r="AL215" t="n">
        <v>2</v>
      </c>
      <c r="AM215" t="n">
        <v>4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HYPERLINK("http://catalog.hathitrust.org/Record/007137169","HathiTrust Record")</f>
        <v/>
      </c>
      <c r="AS215">
        <f>HYPERLINK("https://creighton-primo.hosted.exlibrisgroup.com/primo-explore/search?tab=default_tab&amp;search_scope=EVERYTHING&amp;vid=01CRU&amp;lang=en_US&amp;offset=0&amp;query=any,contains,991005174659702656","Catalog Record")</f>
        <v/>
      </c>
      <c r="AT215">
        <f>HYPERLINK("http://www.worldcat.org/oclc/7901110","WorldCat Record")</f>
        <v/>
      </c>
      <c r="AU215" t="inlineStr">
        <is>
          <t>4917808470:ger</t>
        </is>
      </c>
      <c r="AV215" t="inlineStr">
        <is>
          <t>7901110</t>
        </is>
      </c>
      <c r="AW215" t="inlineStr">
        <is>
          <t>991005174659702656</t>
        </is>
      </c>
      <c r="AX215" t="inlineStr">
        <is>
          <t>991005174659702656</t>
        </is>
      </c>
      <c r="AY215" t="inlineStr">
        <is>
          <t>2270770210002656</t>
        </is>
      </c>
      <c r="AZ215" t="inlineStr">
        <is>
          <t>BOOK</t>
        </is>
      </c>
      <c r="BC215" t="inlineStr">
        <is>
          <t>32285002870797</t>
        </is>
      </c>
      <c r="BD215" t="inlineStr">
        <is>
          <t>893263653</t>
        </is>
      </c>
    </row>
    <row r="216">
      <c r="A216" t="inlineStr">
        <is>
          <t>No</t>
        </is>
      </c>
      <c r="B216" t="inlineStr">
        <is>
          <t>PT401 .S76 2001</t>
        </is>
      </c>
      <c r="C216" t="inlineStr">
        <is>
          <t>0                      PT 0401000S  76          2001</t>
        </is>
      </c>
      <c r="D216" t="inlineStr">
        <is>
          <t>German literature of the twentieth century : from aestheticism to postmodernism / Ingo R. Stoehr.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Stoehr, Ingo Roland.</t>
        </is>
      </c>
      <c r="L216" t="inlineStr">
        <is>
          <t>Rochester, NY : Camden House, 2001.</t>
        </is>
      </c>
      <c r="M216" t="inlineStr">
        <is>
          <t>2001</t>
        </is>
      </c>
      <c r="O216" t="inlineStr">
        <is>
          <t>eng</t>
        </is>
      </c>
      <c r="P216" t="inlineStr">
        <is>
          <t>nyu</t>
        </is>
      </c>
      <c r="Q216" t="inlineStr">
        <is>
          <t>Camden House history of German literature ; v. 10</t>
        </is>
      </c>
      <c r="R216" t="inlineStr">
        <is>
          <t xml:space="preserve">PT </t>
        </is>
      </c>
      <c r="S216" t="n">
        <v>1</v>
      </c>
      <c r="T216" t="n">
        <v>1</v>
      </c>
      <c r="U216" t="inlineStr">
        <is>
          <t>2003-07-30</t>
        </is>
      </c>
      <c r="V216" t="inlineStr">
        <is>
          <t>2003-07-30</t>
        </is>
      </c>
      <c r="W216" t="inlineStr">
        <is>
          <t>2003-07-30</t>
        </is>
      </c>
      <c r="X216" t="inlineStr">
        <is>
          <t>2003-07-30</t>
        </is>
      </c>
      <c r="Y216" t="n">
        <v>418</v>
      </c>
      <c r="Z216" t="n">
        <v>320</v>
      </c>
      <c r="AA216" t="n">
        <v>326</v>
      </c>
      <c r="AB216" t="n">
        <v>3</v>
      </c>
      <c r="AC216" t="n">
        <v>3</v>
      </c>
      <c r="AD216" t="n">
        <v>19</v>
      </c>
      <c r="AE216" t="n">
        <v>19</v>
      </c>
      <c r="AF216" t="n">
        <v>8</v>
      </c>
      <c r="AG216" t="n">
        <v>8</v>
      </c>
      <c r="AH216" t="n">
        <v>6</v>
      </c>
      <c r="AI216" t="n">
        <v>6</v>
      </c>
      <c r="AJ216" t="n">
        <v>11</v>
      </c>
      <c r="AK216" t="n">
        <v>11</v>
      </c>
      <c r="AL216" t="n">
        <v>2</v>
      </c>
      <c r="AM216" t="n">
        <v>2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HYPERLINK("https://creighton-primo.hosted.exlibrisgroup.com/primo-explore/search?tab=default_tab&amp;search_scope=EVERYTHING&amp;vid=01CRU&amp;lang=en_US&amp;offset=0&amp;query=any,contains,991004094029702656","Catalog Record")</f>
        <v/>
      </c>
      <c r="AT216">
        <f>HYPERLINK("http://www.worldcat.org/oclc/46462823","WorldCat Record")</f>
        <v/>
      </c>
      <c r="AU216" t="inlineStr">
        <is>
          <t>837058973:eng</t>
        </is>
      </c>
      <c r="AV216" t="inlineStr">
        <is>
          <t>46462823</t>
        </is>
      </c>
      <c r="AW216" t="inlineStr">
        <is>
          <t>991004094029702656</t>
        </is>
      </c>
      <c r="AX216" t="inlineStr">
        <is>
          <t>991004094029702656</t>
        </is>
      </c>
      <c r="AY216" t="inlineStr">
        <is>
          <t>2268549270002656</t>
        </is>
      </c>
      <c r="AZ216" t="inlineStr">
        <is>
          <t>BOOK</t>
        </is>
      </c>
      <c r="BB216" t="inlineStr">
        <is>
          <t>9781571131577</t>
        </is>
      </c>
      <c r="BC216" t="inlineStr">
        <is>
          <t>32285004757760</t>
        </is>
      </c>
      <c r="BD216" t="inlineStr">
        <is>
          <t>893794465</t>
        </is>
      </c>
    </row>
    <row r="217">
      <c r="A217" t="inlineStr">
        <is>
          <t>No</t>
        </is>
      </c>
      <c r="B217" t="inlineStr">
        <is>
          <t>PT403 .D8</t>
        </is>
      </c>
      <c r="C217" t="inlineStr">
        <is>
          <t>0                      PT 0403000D  8</t>
        </is>
      </c>
      <c r="D217" t="inlineStr">
        <is>
          <t>Die deutsche Literatur der Gegenwart; Aspekte und Tendenzen. Hrsg. von Manfred Durzak.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Durzak, Manfred.</t>
        </is>
      </c>
      <c r="L217" t="inlineStr">
        <is>
          <t>Stuttgart, Reclam [1971]</t>
        </is>
      </c>
      <c r="M217" t="inlineStr">
        <is>
          <t>1971</t>
        </is>
      </c>
      <c r="O217" t="inlineStr">
        <is>
          <t>ger</t>
        </is>
      </c>
      <c r="P217" t="inlineStr">
        <is>
          <t xml:space="preserve">gw </t>
        </is>
      </c>
      <c r="R217" t="inlineStr">
        <is>
          <t xml:space="preserve">PT </t>
        </is>
      </c>
      <c r="S217" t="n">
        <v>3</v>
      </c>
      <c r="T217" t="n">
        <v>3</v>
      </c>
      <c r="U217" t="inlineStr">
        <is>
          <t>2004-09-22</t>
        </is>
      </c>
      <c r="V217" t="inlineStr">
        <is>
          <t>2004-09-22</t>
        </is>
      </c>
      <c r="W217" t="inlineStr">
        <is>
          <t>1997-07-01</t>
        </is>
      </c>
      <c r="X217" t="inlineStr">
        <is>
          <t>1997-07-01</t>
        </is>
      </c>
      <c r="Y217" t="n">
        <v>364</v>
      </c>
      <c r="Z217" t="n">
        <v>271</v>
      </c>
      <c r="AA217" t="n">
        <v>296</v>
      </c>
      <c r="AB217" t="n">
        <v>3</v>
      </c>
      <c r="AC217" t="n">
        <v>3</v>
      </c>
      <c r="AD217" t="n">
        <v>18</v>
      </c>
      <c r="AE217" t="n">
        <v>18</v>
      </c>
      <c r="AF217" t="n">
        <v>6</v>
      </c>
      <c r="AG217" t="n">
        <v>6</v>
      </c>
      <c r="AH217" t="n">
        <v>7</v>
      </c>
      <c r="AI217" t="n">
        <v>7</v>
      </c>
      <c r="AJ217" t="n">
        <v>11</v>
      </c>
      <c r="AK217" t="n">
        <v>11</v>
      </c>
      <c r="AL217" t="n">
        <v>2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HYPERLINK("http://catalog.hathitrust.org/Record/001190191","HathiTrust Record")</f>
        <v/>
      </c>
      <c r="AS217">
        <f>HYPERLINK("https://creighton-primo.hosted.exlibrisgroup.com/primo-explore/search?tab=default_tab&amp;search_scope=EVERYTHING&amp;vid=01CRU&amp;lang=en_US&amp;offset=0&amp;query=any,contains,991002257399702656","Catalog Record")</f>
        <v/>
      </c>
      <c r="AT217">
        <f>HYPERLINK("http://www.worldcat.org/oclc/302294","WorldCat Record")</f>
        <v/>
      </c>
      <c r="AU217" t="inlineStr">
        <is>
          <t>864087735:ger</t>
        </is>
      </c>
      <c r="AV217" t="inlineStr">
        <is>
          <t>302294</t>
        </is>
      </c>
      <c r="AW217" t="inlineStr">
        <is>
          <t>991002257399702656</t>
        </is>
      </c>
      <c r="AX217" t="inlineStr">
        <is>
          <t>991002257399702656</t>
        </is>
      </c>
      <c r="AY217" t="inlineStr">
        <is>
          <t>2272145560002656</t>
        </is>
      </c>
      <c r="AZ217" t="inlineStr">
        <is>
          <t>BOOK</t>
        </is>
      </c>
      <c r="BB217" t="inlineStr">
        <is>
          <t>9783150101988</t>
        </is>
      </c>
      <c r="BC217" t="inlineStr">
        <is>
          <t>32285002870854</t>
        </is>
      </c>
      <c r="BD217" t="inlineStr">
        <is>
          <t>893497891</t>
        </is>
      </c>
    </row>
    <row r="218">
      <c r="A218" t="inlineStr">
        <is>
          <t>No</t>
        </is>
      </c>
      <c r="B218" t="inlineStr">
        <is>
          <t>PT403 .F7 1961</t>
        </is>
      </c>
      <c r="C218" t="inlineStr">
        <is>
          <t>0                      PT 0403000F  7           1961</t>
        </is>
      </c>
      <c r="D218" t="inlineStr">
        <is>
          <t>Deutsche Literatur im 20. Jahrhundert; Strukturen und Gestalten. Hrsg. von Hermann Friedmann und Otto Mann.</t>
        </is>
      </c>
      <c r="E218" t="inlineStr">
        <is>
          <t>V. 1</t>
        </is>
      </c>
      <c r="F218" t="inlineStr">
        <is>
          <t>Yes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Friedmann, Hermann, 1873-1957, editor.</t>
        </is>
      </c>
      <c r="L218" t="inlineStr">
        <is>
          <t>Heidelberg, W. Rothe [1961]</t>
        </is>
      </c>
      <c r="M218" t="inlineStr">
        <is>
          <t>1961</t>
        </is>
      </c>
      <c r="N218" t="inlineStr">
        <is>
          <t>4., veränderte und erweiterte Aufl.</t>
        </is>
      </c>
      <c r="O218" t="inlineStr">
        <is>
          <t>ger</t>
        </is>
      </c>
      <c r="P218" t="inlineStr">
        <is>
          <t xml:space="preserve">xx </t>
        </is>
      </c>
      <c r="R218" t="inlineStr">
        <is>
          <t xml:space="preserve">PT </t>
        </is>
      </c>
      <c r="S218" t="n">
        <v>0</v>
      </c>
      <c r="T218" t="n">
        <v>2</v>
      </c>
      <c r="V218" t="inlineStr">
        <is>
          <t>1998-03-13</t>
        </is>
      </c>
      <c r="W218" t="inlineStr">
        <is>
          <t>1997-07-01</t>
        </is>
      </c>
      <c r="X218" t="inlineStr">
        <is>
          <t>1997-07-01</t>
        </is>
      </c>
      <c r="Y218" t="n">
        <v>225</v>
      </c>
      <c r="Z218" t="n">
        <v>173</v>
      </c>
      <c r="AA218" t="n">
        <v>388</v>
      </c>
      <c r="AB218" t="n">
        <v>2</v>
      </c>
      <c r="AC218" t="n">
        <v>3</v>
      </c>
      <c r="AD218" t="n">
        <v>9</v>
      </c>
      <c r="AE218" t="n">
        <v>20</v>
      </c>
      <c r="AF218" t="n">
        <v>4</v>
      </c>
      <c r="AG218" t="n">
        <v>7</v>
      </c>
      <c r="AH218" t="n">
        <v>1</v>
      </c>
      <c r="AI218" t="n">
        <v>6</v>
      </c>
      <c r="AJ218" t="n">
        <v>4</v>
      </c>
      <c r="AK218" t="n">
        <v>10</v>
      </c>
      <c r="AL218" t="n">
        <v>1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HYPERLINK("http://catalog.hathitrust.org/Record/006297845","HathiTrust Record")</f>
        <v/>
      </c>
      <c r="AS218">
        <f>HYPERLINK("https://creighton-primo.hosted.exlibrisgroup.com/primo-explore/search?tab=default_tab&amp;search_scope=EVERYTHING&amp;vid=01CRU&amp;lang=en_US&amp;offset=0&amp;query=any,contains,991001577059702656","Catalog Record")</f>
        <v/>
      </c>
      <c r="AT218">
        <f>HYPERLINK("http://www.worldcat.org/oclc/232919","WorldCat Record")</f>
        <v/>
      </c>
      <c r="AU218" t="inlineStr">
        <is>
          <t>874746530:ger</t>
        </is>
      </c>
      <c r="AV218" t="inlineStr">
        <is>
          <t>232919</t>
        </is>
      </c>
      <c r="AW218" t="inlineStr">
        <is>
          <t>991001577059702656</t>
        </is>
      </c>
      <c r="AX218" t="inlineStr">
        <is>
          <t>991001577059702656</t>
        </is>
      </c>
      <c r="AY218" t="inlineStr">
        <is>
          <t>2258691010002656</t>
        </is>
      </c>
      <c r="AZ218" t="inlineStr">
        <is>
          <t>BOOK</t>
        </is>
      </c>
      <c r="BC218" t="inlineStr">
        <is>
          <t>32285002870862</t>
        </is>
      </c>
      <c r="BD218" t="inlineStr">
        <is>
          <t>893439219</t>
        </is>
      </c>
    </row>
    <row r="219">
      <c r="A219" t="inlineStr">
        <is>
          <t>No</t>
        </is>
      </c>
      <c r="B219" t="inlineStr">
        <is>
          <t>PT403 .F7 1961</t>
        </is>
      </c>
      <c r="C219" t="inlineStr">
        <is>
          <t>0                      PT 0403000F  7           1961</t>
        </is>
      </c>
      <c r="D219" t="inlineStr">
        <is>
          <t>Deutsche Literatur im 20. Jahrhundert; Strukturen und Gestalten. Hrsg. von Hermann Friedmann und Otto Mann.</t>
        </is>
      </c>
      <c r="E219" t="inlineStr">
        <is>
          <t>V. 2</t>
        </is>
      </c>
      <c r="F219" t="inlineStr">
        <is>
          <t>Yes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Friedmann, Hermann, 1873-1957, editor.</t>
        </is>
      </c>
      <c r="L219" t="inlineStr">
        <is>
          <t>Heidelberg, W. Rothe [1961]</t>
        </is>
      </c>
      <c r="M219" t="inlineStr">
        <is>
          <t>1961</t>
        </is>
      </c>
      <c r="N219" t="inlineStr">
        <is>
          <t>4., veränderte und erweiterte Aufl.</t>
        </is>
      </c>
      <c r="O219" t="inlineStr">
        <is>
          <t>ger</t>
        </is>
      </c>
      <c r="P219" t="inlineStr">
        <is>
          <t xml:space="preserve">xx </t>
        </is>
      </c>
      <c r="R219" t="inlineStr">
        <is>
          <t xml:space="preserve">PT </t>
        </is>
      </c>
      <c r="S219" t="n">
        <v>2</v>
      </c>
      <c r="T219" t="n">
        <v>2</v>
      </c>
      <c r="U219" t="inlineStr">
        <is>
          <t>1998-03-13</t>
        </is>
      </c>
      <c r="V219" t="inlineStr">
        <is>
          <t>1998-03-13</t>
        </is>
      </c>
      <c r="W219" t="inlineStr">
        <is>
          <t>1997-07-01</t>
        </is>
      </c>
      <c r="X219" t="inlineStr">
        <is>
          <t>1997-07-01</t>
        </is>
      </c>
      <c r="Y219" t="n">
        <v>225</v>
      </c>
      <c r="Z219" t="n">
        <v>173</v>
      </c>
      <c r="AA219" t="n">
        <v>388</v>
      </c>
      <c r="AB219" t="n">
        <v>2</v>
      </c>
      <c r="AC219" t="n">
        <v>3</v>
      </c>
      <c r="AD219" t="n">
        <v>9</v>
      </c>
      <c r="AE219" t="n">
        <v>20</v>
      </c>
      <c r="AF219" t="n">
        <v>4</v>
      </c>
      <c r="AG219" t="n">
        <v>7</v>
      </c>
      <c r="AH219" t="n">
        <v>1</v>
      </c>
      <c r="AI219" t="n">
        <v>6</v>
      </c>
      <c r="AJ219" t="n">
        <v>4</v>
      </c>
      <c r="AK219" t="n">
        <v>10</v>
      </c>
      <c r="AL219" t="n">
        <v>1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HYPERLINK("http://catalog.hathitrust.org/Record/006297845","HathiTrust Record")</f>
        <v/>
      </c>
      <c r="AS219">
        <f>HYPERLINK("https://creighton-primo.hosted.exlibrisgroup.com/primo-explore/search?tab=default_tab&amp;search_scope=EVERYTHING&amp;vid=01CRU&amp;lang=en_US&amp;offset=0&amp;query=any,contains,991001577059702656","Catalog Record")</f>
        <v/>
      </c>
      <c r="AT219">
        <f>HYPERLINK("http://www.worldcat.org/oclc/232919","WorldCat Record")</f>
        <v/>
      </c>
      <c r="AU219" t="inlineStr">
        <is>
          <t>874746530:ger</t>
        </is>
      </c>
      <c r="AV219" t="inlineStr">
        <is>
          <t>232919</t>
        </is>
      </c>
      <c r="AW219" t="inlineStr">
        <is>
          <t>991001577059702656</t>
        </is>
      </c>
      <c r="AX219" t="inlineStr">
        <is>
          <t>991001577059702656</t>
        </is>
      </c>
      <c r="AY219" t="inlineStr">
        <is>
          <t>2258691010002656</t>
        </is>
      </c>
      <c r="AZ219" t="inlineStr">
        <is>
          <t>BOOK</t>
        </is>
      </c>
      <c r="BC219" t="inlineStr">
        <is>
          <t>32285002870870</t>
        </is>
      </c>
      <c r="BD219" t="inlineStr">
        <is>
          <t>893420413</t>
        </is>
      </c>
    </row>
    <row r="220">
      <c r="A220" t="inlineStr">
        <is>
          <t>No</t>
        </is>
      </c>
      <c r="B220" t="inlineStr">
        <is>
          <t>PT403 .H22 1986</t>
        </is>
      </c>
      <c r="C220" t="inlineStr">
        <is>
          <t>0                      PT 0403000H  22          1986</t>
        </is>
      </c>
      <c r="D220" t="inlineStr">
        <is>
          <t>After the second flood : essays on post-war German literature / Michael Hamburger.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Hamburger, Michael.</t>
        </is>
      </c>
      <c r="L220" t="inlineStr">
        <is>
          <t>New York : St. Martin's Press, 1986.</t>
        </is>
      </c>
      <c r="M220" t="inlineStr">
        <is>
          <t>1986</t>
        </is>
      </c>
      <c r="O220" t="inlineStr">
        <is>
          <t>eng</t>
        </is>
      </c>
      <c r="P220" t="inlineStr">
        <is>
          <t>nyu</t>
        </is>
      </c>
      <c r="Q220" t="inlineStr">
        <is>
          <t>Modern German literature ; 2</t>
        </is>
      </c>
      <c r="R220" t="inlineStr">
        <is>
          <t xml:space="preserve">PT </t>
        </is>
      </c>
      <c r="S220" t="n">
        <v>2</v>
      </c>
      <c r="T220" t="n">
        <v>2</v>
      </c>
      <c r="U220" t="inlineStr">
        <is>
          <t>1998-03-16</t>
        </is>
      </c>
      <c r="V220" t="inlineStr">
        <is>
          <t>1998-03-16</t>
        </is>
      </c>
      <c r="W220" t="inlineStr">
        <is>
          <t>1991-01-22</t>
        </is>
      </c>
      <c r="X220" t="inlineStr">
        <is>
          <t>1991-01-22</t>
        </is>
      </c>
      <c r="Y220" t="n">
        <v>355</v>
      </c>
      <c r="Z220" t="n">
        <v>317</v>
      </c>
      <c r="AA220" t="n">
        <v>322</v>
      </c>
      <c r="AB220" t="n">
        <v>2</v>
      </c>
      <c r="AC220" t="n">
        <v>2</v>
      </c>
      <c r="AD220" t="n">
        <v>11</v>
      </c>
      <c r="AE220" t="n">
        <v>11</v>
      </c>
      <c r="AF220" t="n">
        <v>5</v>
      </c>
      <c r="AG220" t="n">
        <v>5</v>
      </c>
      <c r="AH220" t="n">
        <v>4</v>
      </c>
      <c r="AI220" t="n">
        <v>4</v>
      </c>
      <c r="AJ220" t="n">
        <v>6</v>
      </c>
      <c r="AK220" t="n">
        <v>6</v>
      </c>
      <c r="AL220" t="n">
        <v>1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HYPERLINK("https://creighton-primo.hosted.exlibrisgroup.com/primo-explore/search?tab=default_tab&amp;search_scope=EVERYTHING&amp;vid=01CRU&amp;lang=en_US&amp;offset=0&amp;query=any,contains,991000919419702656","Catalog Record")</f>
        <v/>
      </c>
      <c r="AT220">
        <f>HYPERLINK("http://www.worldcat.org/oclc/14188862","WorldCat Record")</f>
        <v/>
      </c>
      <c r="AU220" t="inlineStr">
        <is>
          <t>2838167659:eng</t>
        </is>
      </c>
      <c r="AV220" t="inlineStr">
        <is>
          <t>14188862</t>
        </is>
      </c>
      <c r="AW220" t="inlineStr">
        <is>
          <t>991000919419702656</t>
        </is>
      </c>
      <c r="AX220" t="inlineStr">
        <is>
          <t>991000919419702656</t>
        </is>
      </c>
      <c r="AY220" t="inlineStr">
        <is>
          <t>2259895000002656</t>
        </is>
      </c>
      <c r="AZ220" t="inlineStr">
        <is>
          <t>BOOK</t>
        </is>
      </c>
      <c r="BB220" t="inlineStr">
        <is>
          <t>9780312000882</t>
        </is>
      </c>
      <c r="BC220" t="inlineStr">
        <is>
          <t>32285000478189</t>
        </is>
      </c>
      <c r="BD220" t="inlineStr">
        <is>
          <t>893413800</t>
        </is>
      </c>
    </row>
    <row r="221">
      <c r="A221" t="inlineStr">
        <is>
          <t>No</t>
        </is>
      </c>
      <c r="B221" t="inlineStr">
        <is>
          <t>PT403 .K6</t>
        </is>
      </c>
      <c r="C221" t="inlineStr">
        <is>
          <t>0                      PT 0403000K  6</t>
        </is>
      </c>
      <c r="D221" t="inlineStr">
        <is>
          <t>Tendenzen der deutschen Literatur seit 1945. Hrsg. von Thomas Koebner.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Koebner, Thomas, 1941- editor.</t>
        </is>
      </c>
      <c r="L221" t="inlineStr">
        <is>
          <t>Stuttgart, A. Kröner [1971]</t>
        </is>
      </c>
      <c r="M221" t="inlineStr">
        <is>
          <t>1971</t>
        </is>
      </c>
      <c r="O221" t="inlineStr">
        <is>
          <t>ger</t>
        </is>
      </c>
      <c r="P221" t="inlineStr">
        <is>
          <t xml:space="preserve">gw </t>
        </is>
      </c>
      <c r="Q221" t="inlineStr">
        <is>
          <t>Kröners Taschenausgabe ; Bd. 405</t>
        </is>
      </c>
      <c r="R221" t="inlineStr">
        <is>
          <t xml:space="preserve">PT </t>
        </is>
      </c>
      <c r="S221" t="n">
        <v>2</v>
      </c>
      <c r="T221" t="n">
        <v>2</v>
      </c>
      <c r="U221" t="inlineStr">
        <is>
          <t>1998-03-13</t>
        </is>
      </c>
      <c r="V221" t="inlineStr">
        <is>
          <t>1998-03-13</t>
        </is>
      </c>
      <c r="W221" t="inlineStr">
        <is>
          <t>1997-07-01</t>
        </is>
      </c>
      <c r="X221" t="inlineStr">
        <is>
          <t>1997-07-01</t>
        </is>
      </c>
      <c r="Y221" t="n">
        <v>378</v>
      </c>
      <c r="Z221" t="n">
        <v>234</v>
      </c>
      <c r="AA221" t="n">
        <v>238</v>
      </c>
      <c r="AB221" t="n">
        <v>2</v>
      </c>
      <c r="AC221" t="n">
        <v>2</v>
      </c>
      <c r="AD221" t="n">
        <v>12</v>
      </c>
      <c r="AE221" t="n">
        <v>12</v>
      </c>
      <c r="AF221" t="n">
        <v>2</v>
      </c>
      <c r="AG221" t="n">
        <v>2</v>
      </c>
      <c r="AH221" t="n">
        <v>7</v>
      </c>
      <c r="AI221" t="n">
        <v>7</v>
      </c>
      <c r="AJ221" t="n">
        <v>7</v>
      </c>
      <c r="AK221" t="n">
        <v>7</v>
      </c>
      <c r="AL221" t="n">
        <v>1</v>
      </c>
      <c r="AM221" t="n">
        <v>1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HYPERLINK("http://catalog.hathitrust.org/Record/001190376","HathiTrust Record")</f>
        <v/>
      </c>
      <c r="AS221">
        <f>HYPERLINK("https://creighton-primo.hosted.exlibrisgroup.com/primo-explore/search?tab=default_tab&amp;search_scope=EVERYTHING&amp;vid=01CRU&amp;lang=en_US&amp;offset=0&amp;query=any,contains,991001049119702656","Catalog Record")</f>
        <v/>
      </c>
      <c r="AT221">
        <f>HYPERLINK("http://www.worldcat.org/oclc/176909","WorldCat Record")</f>
        <v/>
      </c>
      <c r="AU221" t="inlineStr">
        <is>
          <t>478421998:ger</t>
        </is>
      </c>
      <c r="AV221" t="inlineStr">
        <is>
          <t>176909</t>
        </is>
      </c>
      <c r="AW221" t="inlineStr">
        <is>
          <t>991001049119702656</t>
        </is>
      </c>
      <c r="AX221" t="inlineStr">
        <is>
          <t>991001049119702656</t>
        </is>
      </c>
      <c r="AY221" t="inlineStr">
        <is>
          <t>2267828730002656</t>
        </is>
      </c>
      <c r="AZ221" t="inlineStr">
        <is>
          <t>BOOK</t>
        </is>
      </c>
      <c r="BB221" t="inlineStr">
        <is>
          <t>9783520405012</t>
        </is>
      </c>
      <c r="BC221" t="inlineStr">
        <is>
          <t>32285002870888</t>
        </is>
      </c>
      <c r="BD221" t="inlineStr">
        <is>
          <t>893426280</t>
        </is>
      </c>
    </row>
    <row r="222">
      <c r="A222" t="inlineStr">
        <is>
          <t>No</t>
        </is>
      </c>
      <c r="B222" t="inlineStr">
        <is>
          <t>PT403 .O5</t>
        </is>
      </c>
      <c r="C222" t="inlineStr">
        <is>
          <t>0                      PT 0403000O  5</t>
        </is>
      </c>
      <c r="D222" t="inlineStr">
        <is>
          <t>On four modern humanists: Hofmannsthal, Gundolf, Curtius, Kantorowicz. Edited by Arthur R. Evans, Jr.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Princeton, N.J., Princeton University Press, 1970.</t>
        </is>
      </c>
      <c r="M222" t="inlineStr">
        <is>
          <t>1970</t>
        </is>
      </c>
      <c r="O222" t="inlineStr">
        <is>
          <t>eng</t>
        </is>
      </c>
      <c r="P222" t="inlineStr">
        <is>
          <t>nju</t>
        </is>
      </c>
      <c r="Q222" t="inlineStr">
        <is>
          <t>Princeton essays in European and comparative literature</t>
        </is>
      </c>
      <c r="R222" t="inlineStr">
        <is>
          <t xml:space="preserve">PT </t>
        </is>
      </c>
      <c r="S222" t="n">
        <v>1</v>
      </c>
      <c r="T222" t="n">
        <v>1</v>
      </c>
      <c r="U222" t="inlineStr">
        <is>
          <t>2000-08-14</t>
        </is>
      </c>
      <c r="V222" t="inlineStr">
        <is>
          <t>2000-08-14</t>
        </is>
      </c>
      <c r="W222" t="inlineStr">
        <is>
          <t>1997-07-01</t>
        </is>
      </c>
      <c r="X222" t="inlineStr">
        <is>
          <t>1997-07-01</t>
        </is>
      </c>
      <c r="Y222" t="n">
        <v>758</v>
      </c>
      <c r="Z222" t="n">
        <v>664</v>
      </c>
      <c r="AA222" t="n">
        <v>849</v>
      </c>
      <c r="AB222" t="n">
        <v>7</v>
      </c>
      <c r="AC222" t="n">
        <v>9</v>
      </c>
      <c r="AD222" t="n">
        <v>32</v>
      </c>
      <c r="AE222" t="n">
        <v>41</v>
      </c>
      <c r="AF222" t="n">
        <v>12</v>
      </c>
      <c r="AG222" t="n">
        <v>18</v>
      </c>
      <c r="AH222" t="n">
        <v>7</v>
      </c>
      <c r="AI222" t="n">
        <v>9</v>
      </c>
      <c r="AJ222" t="n">
        <v>13</v>
      </c>
      <c r="AK222" t="n">
        <v>15</v>
      </c>
      <c r="AL222" t="n">
        <v>6</v>
      </c>
      <c r="AM222" t="n">
        <v>7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HYPERLINK("https://creighton-primo.hosted.exlibrisgroup.com/primo-explore/search?tab=default_tab&amp;search_scope=EVERYTHING&amp;vid=01CRU&amp;lang=en_US&amp;offset=0&amp;query=any,contains,991000569279702656","Catalog Record")</f>
        <v/>
      </c>
      <c r="AT222">
        <f>HYPERLINK("http://www.worldcat.org/oclc/94686","WorldCat Record")</f>
        <v/>
      </c>
      <c r="AU222" t="inlineStr">
        <is>
          <t>117976990:eng</t>
        </is>
      </c>
      <c r="AV222" t="inlineStr">
        <is>
          <t>94686</t>
        </is>
      </c>
      <c r="AW222" t="inlineStr">
        <is>
          <t>991000569279702656</t>
        </is>
      </c>
      <c r="AX222" t="inlineStr">
        <is>
          <t>991000569279702656</t>
        </is>
      </c>
      <c r="AY222" t="inlineStr">
        <is>
          <t>2266085700002656</t>
        </is>
      </c>
      <c r="AZ222" t="inlineStr">
        <is>
          <t>BOOK</t>
        </is>
      </c>
      <c r="BB222" t="inlineStr">
        <is>
          <t>9780691061740</t>
        </is>
      </c>
      <c r="BC222" t="inlineStr">
        <is>
          <t>32285002870896</t>
        </is>
      </c>
      <c r="BD222" t="inlineStr">
        <is>
          <t>893714705</t>
        </is>
      </c>
    </row>
    <row r="223">
      <c r="A223" t="inlineStr">
        <is>
          <t>No</t>
        </is>
      </c>
      <c r="B223" t="inlineStr">
        <is>
          <t>PT403 .W4</t>
        </is>
      </c>
      <c r="C223" t="inlineStr">
        <is>
          <t>0                      PT 0403000W  4</t>
        </is>
      </c>
      <c r="D223" t="inlineStr">
        <is>
          <t>Deutsche Literatur seit 1945 [i.e. neunzehnhundertfünfundvierzig] in Einzeldarstellungen, hrsg. von Dietrich Weber.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Weber, Dietrich, 1935-</t>
        </is>
      </c>
      <c r="L223" t="inlineStr">
        <is>
          <t>Stuttgart, A. Kröner [1968]</t>
        </is>
      </c>
      <c r="M223" t="inlineStr">
        <is>
          <t>1968</t>
        </is>
      </c>
      <c r="O223" t="inlineStr">
        <is>
          <t>ger</t>
        </is>
      </c>
      <c r="P223" t="inlineStr">
        <is>
          <t xml:space="preserve">gw </t>
        </is>
      </c>
      <c r="Q223" t="inlineStr">
        <is>
          <t>Kröners Taschenausgabe ; Bd. 382</t>
        </is>
      </c>
      <c r="R223" t="inlineStr">
        <is>
          <t xml:space="preserve">PT </t>
        </is>
      </c>
      <c r="S223" t="n">
        <v>5</v>
      </c>
      <c r="T223" t="n">
        <v>5</v>
      </c>
      <c r="U223" t="inlineStr">
        <is>
          <t>2002-05-29</t>
        </is>
      </c>
      <c r="V223" t="inlineStr">
        <is>
          <t>2002-05-29</t>
        </is>
      </c>
      <c r="W223" t="inlineStr">
        <is>
          <t>1997-07-01</t>
        </is>
      </c>
      <c r="X223" t="inlineStr">
        <is>
          <t>1997-07-01</t>
        </is>
      </c>
      <c r="Y223" t="n">
        <v>290</v>
      </c>
      <c r="Z223" t="n">
        <v>193</v>
      </c>
      <c r="AA223" t="n">
        <v>310</v>
      </c>
      <c r="AB223" t="n">
        <v>2</v>
      </c>
      <c r="AC223" t="n">
        <v>3</v>
      </c>
      <c r="AD223" t="n">
        <v>8</v>
      </c>
      <c r="AE223" t="n">
        <v>15</v>
      </c>
      <c r="AF223" t="n">
        <v>1</v>
      </c>
      <c r="AG223" t="n">
        <v>4</v>
      </c>
      <c r="AH223" t="n">
        <v>4</v>
      </c>
      <c r="AI223" t="n">
        <v>7</v>
      </c>
      <c r="AJ223" t="n">
        <v>3</v>
      </c>
      <c r="AK223" t="n">
        <v>8</v>
      </c>
      <c r="AL223" t="n">
        <v>1</v>
      </c>
      <c r="AM223" t="n">
        <v>2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HYPERLINK("http://catalog.hathitrust.org/Record/001778251","HathiTrust Record")</f>
        <v/>
      </c>
      <c r="AS223">
        <f>HYPERLINK("https://creighton-primo.hosted.exlibrisgroup.com/primo-explore/search?tab=default_tab&amp;search_scope=EVERYTHING&amp;vid=01CRU&amp;lang=en_US&amp;offset=0&amp;query=any,contains,991002230789702656","Catalog Record")</f>
        <v/>
      </c>
      <c r="AT223">
        <f>HYPERLINK("http://www.worldcat.org/oclc/293924","WorldCat Record")</f>
        <v/>
      </c>
      <c r="AU223" t="inlineStr">
        <is>
          <t>365325881:ger</t>
        </is>
      </c>
      <c r="AV223" t="inlineStr">
        <is>
          <t>293924</t>
        </is>
      </c>
      <c r="AW223" t="inlineStr">
        <is>
          <t>991002230789702656</t>
        </is>
      </c>
      <c r="AX223" t="inlineStr">
        <is>
          <t>991002230789702656</t>
        </is>
      </c>
      <c r="AY223" t="inlineStr">
        <is>
          <t>2266580100002656</t>
        </is>
      </c>
      <c r="AZ223" t="inlineStr">
        <is>
          <t>BOOK</t>
        </is>
      </c>
      <c r="BC223" t="inlineStr">
        <is>
          <t>32285002870904</t>
        </is>
      </c>
      <c r="BD223" t="inlineStr">
        <is>
          <t>893257046</t>
        </is>
      </c>
    </row>
    <row r="224">
      <c r="A224" t="inlineStr">
        <is>
          <t>No</t>
        </is>
      </c>
      <c r="B224" t="inlineStr">
        <is>
          <t>PT405 .B643 1985</t>
        </is>
      </c>
      <c r="C224" t="inlineStr">
        <is>
          <t>0                      PT 0405000B  643         1985</t>
        </is>
      </c>
      <c r="D224" t="inlineStr">
        <is>
          <t>Schriftsteller im antifaschistischen Widerstand, 1933-1945 in Deutschland / Wolfgang Brekle.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Brekle, Wolfgang.</t>
        </is>
      </c>
      <c r="M224" t="inlineStr">
        <is>
          <t>1985</t>
        </is>
      </c>
      <c r="N224" t="inlineStr">
        <is>
          <t>2. Aufl.</t>
        </is>
      </c>
      <c r="O224" t="inlineStr">
        <is>
          <t>ger</t>
        </is>
      </c>
      <c r="P224" t="inlineStr">
        <is>
          <t xml:space="preserve">gw </t>
        </is>
      </c>
      <c r="R224" t="inlineStr">
        <is>
          <t xml:space="preserve">PT </t>
        </is>
      </c>
      <c r="S224" t="n">
        <v>2</v>
      </c>
      <c r="T224" t="n">
        <v>2</v>
      </c>
      <c r="U224" t="inlineStr">
        <is>
          <t>1998-03-13</t>
        </is>
      </c>
      <c r="V224" t="inlineStr">
        <is>
          <t>1998-03-13</t>
        </is>
      </c>
      <c r="W224" t="inlineStr">
        <is>
          <t>1991-04-09</t>
        </is>
      </c>
      <c r="X224" t="inlineStr">
        <is>
          <t>1991-04-09</t>
        </is>
      </c>
      <c r="Y224" t="n">
        <v>186</v>
      </c>
      <c r="Z224" t="n">
        <v>89</v>
      </c>
      <c r="AA224" t="n">
        <v>96</v>
      </c>
      <c r="AB224" t="n">
        <v>2</v>
      </c>
      <c r="AC224" t="n">
        <v>2</v>
      </c>
      <c r="AD224" t="n">
        <v>3</v>
      </c>
      <c r="AE224" t="n">
        <v>4</v>
      </c>
      <c r="AF224" t="n">
        <v>0</v>
      </c>
      <c r="AG224" t="n">
        <v>0</v>
      </c>
      <c r="AH224" t="n">
        <v>2</v>
      </c>
      <c r="AI224" t="n">
        <v>2</v>
      </c>
      <c r="AJ224" t="n">
        <v>1</v>
      </c>
      <c r="AK224" t="n">
        <v>2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HYPERLINK("http://catalog.hathitrust.org/Record/000834273","HathiTrust Record")</f>
        <v/>
      </c>
      <c r="AS224">
        <f>HYPERLINK("https://creighton-primo.hosted.exlibrisgroup.com/primo-explore/search?tab=default_tab&amp;search_scope=EVERYTHING&amp;vid=01CRU&amp;lang=en_US&amp;offset=0&amp;query=any,contains,991000962619702656","Catalog Record")</f>
        <v/>
      </c>
      <c r="AT224">
        <f>HYPERLINK("http://www.worldcat.org/oclc/14866090","WorldCat Record")</f>
        <v/>
      </c>
      <c r="AU224" t="inlineStr">
        <is>
          <t>8458571:ger</t>
        </is>
      </c>
      <c r="AV224" t="inlineStr">
        <is>
          <t>14866090</t>
        </is>
      </c>
      <c r="AW224" t="inlineStr">
        <is>
          <t>991000962619702656</t>
        </is>
      </c>
      <c r="AX224" t="inlineStr">
        <is>
          <t>991000962619702656</t>
        </is>
      </c>
      <c r="AY224" t="inlineStr">
        <is>
          <t>2263991450002656</t>
        </is>
      </c>
      <c r="AZ224" t="inlineStr">
        <is>
          <t>BOOK</t>
        </is>
      </c>
      <c r="BC224" t="inlineStr">
        <is>
          <t>32285000566637</t>
        </is>
      </c>
      <c r="BD224" t="inlineStr">
        <is>
          <t>893791034</t>
        </is>
      </c>
    </row>
    <row r="225">
      <c r="A225" t="inlineStr">
        <is>
          <t>No</t>
        </is>
      </c>
      <c r="B225" t="inlineStr">
        <is>
          <t>PT405 .B684 1999</t>
        </is>
      </c>
      <c r="C225" t="inlineStr">
        <is>
          <t>0                      PT 0405000B  684         1999</t>
        </is>
      </c>
      <c r="D225" t="inlineStr">
        <is>
          <t>Literature and German reunification / Stephen Brockmann.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Brockmann, Stephen.</t>
        </is>
      </c>
      <c r="L225" t="inlineStr">
        <is>
          <t>Cambridge, UK ; New York, NY : Cambridge University Press, 1999.</t>
        </is>
      </c>
      <c r="M225" t="inlineStr">
        <is>
          <t>1999</t>
        </is>
      </c>
      <c r="O225" t="inlineStr">
        <is>
          <t>eng</t>
        </is>
      </c>
      <c r="P225" t="inlineStr">
        <is>
          <t>enk</t>
        </is>
      </c>
      <c r="Q225" t="inlineStr">
        <is>
          <t>Cambridge studies in German</t>
        </is>
      </c>
      <c r="R225" t="inlineStr">
        <is>
          <t xml:space="preserve">PT </t>
        </is>
      </c>
      <c r="S225" t="n">
        <v>3</v>
      </c>
      <c r="T225" t="n">
        <v>3</v>
      </c>
      <c r="U225" t="inlineStr">
        <is>
          <t>2000-08-28</t>
        </is>
      </c>
      <c r="V225" t="inlineStr">
        <is>
          <t>2000-08-28</t>
        </is>
      </c>
      <c r="W225" t="inlineStr">
        <is>
          <t>2000-03-23</t>
        </is>
      </c>
      <c r="X225" t="inlineStr">
        <is>
          <t>2000-03-23</t>
        </is>
      </c>
      <c r="Y225" t="n">
        <v>469</v>
      </c>
      <c r="Z225" t="n">
        <v>346</v>
      </c>
      <c r="AA225" t="n">
        <v>357</v>
      </c>
      <c r="AB225" t="n">
        <v>7</v>
      </c>
      <c r="AC225" t="n">
        <v>7</v>
      </c>
      <c r="AD225" t="n">
        <v>26</v>
      </c>
      <c r="AE225" t="n">
        <v>29</v>
      </c>
      <c r="AF225" t="n">
        <v>8</v>
      </c>
      <c r="AG225" t="n">
        <v>10</v>
      </c>
      <c r="AH225" t="n">
        <v>7</v>
      </c>
      <c r="AI225" t="n">
        <v>9</v>
      </c>
      <c r="AJ225" t="n">
        <v>12</v>
      </c>
      <c r="AK225" t="n">
        <v>13</v>
      </c>
      <c r="AL225" t="n">
        <v>6</v>
      </c>
      <c r="AM225" t="n">
        <v>6</v>
      </c>
      <c r="AN225" t="n">
        <v>0</v>
      </c>
      <c r="AO225" t="n">
        <v>0</v>
      </c>
      <c r="AP225" t="inlineStr">
        <is>
          <t>No</t>
        </is>
      </c>
      <c r="AQ225" t="inlineStr">
        <is>
          <t>No</t>
        </is>
      </c>
      <c r="AS225">
        <f>HYPERLINK("https://creighton-primo.hosted.exlibrisgroup.com/primo-explore/search?tab=default_tab&amp;search_scope=EVERYTHING&amp;vid=01CRU&amp;lang=en_US&amp;offset=0&amp;query=any,contains,991002995449702656","Catalog Record")</f>
        <v/>
      </c>
      <c r="AT225">
        <f>HYPERLINK("http://www.worldcat.org/oclc/40489227","WorldCat Record")</f>
        <v/>
      </c>
      <c r="AU225" t="inlineStr">
        <is>
          <t>26046787:eng</t>
        </is>
      </c>
      <c r="AV225" t="inlineStr">
        <is>
          <t>40489227</t>
        </is>
      </c>
      <c r="AW225" t="inlineStr">
        <is>
          <t>991002995449702656</t>
        </is>
      </c>
      <c r="AX225" t="inlineStr">
        <is>
          <t>991002995449702656</t>
        </is>
      </c>
      <c r="AY225" t="inlineStr">
        <is>
          <t>2264118620002656</t>
        </is>
      </c>
      <c r="AZ225" t="inlineStr">
        <is>
          <t>BOOK</t>
        </is>
      </c>
      <c r="BB225" t="inlineStr">
        <is>
          <t>9780521660549</t>
        </is>
      </c>
      <c r="BC225" t="inlineStr">
        <is>
          <t>32285003673778</t>
        </is>
      </c>
      <c r="BD225" t="inlineStr">
        <is>
          <t>893409801</t>
        </is>
      </c>
    </row>
    <row r="226">
      <c r="A226" t="inlineStr">
        <is>
          <t>No</t>
        </is>
      </c>
      <c r="B226" t="inlineStr">
        <is>
          <t>PT405 .B84 1994</t>
        </is>
      </c>
      <c r="C226" t="inlineStr">
        <is>
          <t>0                      PT 0405000B  84          1994</t>
        </is>
      </c>
      <c r="D226" t="inlineStr">
        <is>
          <t>The future of German literature / Keith Bullivant.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Bullivant, Keith.</t>
        </is>
      </c>
      <c r="L226" t="inlineStr">
        <is>
          <t>Oxford, UK ; Providence, RI : Berg, 1994.</t>
        </is>
      </c>
      <c r="M226" t="inlineStr">
        <is>
          <t>1994</t>
        </is>
      </c>
      <c r="O226" t="inlineStr">
        <is>
          <t>eng</t>
        </is>
      </c>
      <c r="P226" t="inlineStr">
        <is>
          <t>enk</t>
        </is>
      </c>
      <c r="R226" t="inlineStr">
        <is>
          <t xml:space="preserve">PT </t>
        </is>
      </c>
      <c r="S226" t="n">
        <v>1</v>
      </c>
      <c r="T226" t="n">
        <v>1</v>
      </c>
      <c r="U226" t="inlineStr">
        <is>
          <t>1997-06-08</t>
        </is>
      </c>
      <c r="V226" t="inlineStr">
        <is>
          <t>1997-06-08</t>
        </is>
      </c>
      <c r="W226" t="inlineStr">
        <is>
          <t>1995-11-02</t>
        </is>
      </c>
      <c r="X226" t="inlineStr">
        <is>
          <t>1995-11-02</t>
        </is>
      </c>
      <c r="Y226" t="n">
        <v>270</v>
      </c>
      <c r="Z226" t="n">
        <v>174</v>
      </c>
      <c r="AA226" t="n">
        <v>181</v>
      </c>
      <c r="AB226" t="n">
        <v>2</v>
      </c>
      <c r="AC226" t="n">
        <v>2</v>
      </c>
      <c r="AD226" t="n">
        <v>7</v>
      </c>
      <c r="AE226" t="n">
        <v>7</v>
      </c>
      <c r="AF226" t="n">
        <v>1</v>
      </c>
      <c r="AG226" t="n">
        <v>1</v>
      </c>
      <c r="AH226" t="n">
        <v>3</v>
      </c>
      <c r="AI226" t="n">
        <v>3</v>
      </c>
      <c r="AJ226" t="n">
        <v>5</v>
      </c>
      <c r="AK226" t="n">
        <v>5</v>
      </c>
      <c r="AL226" t="n">
        <v>1</v>
      </c>
      <c r="AM226" t="n">
        <v>1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HYPERLINK("http://catalog.hathitrust.org/Record/002818438","HathiTrust Record")</f>
        <v/>
      </c>
      <c r="AS226">
        <f>HYPERLINK("https://creighton-primo.hosted.exlibrisgroup.com/primo-explore/search?tab=default_tab&amp;search_scope=EVERYTHING&amp;vid=01CRU&amp;lang=en_US&amp;offset=0&amp;query=any,contains,991002326309702656","Catalog Record")</f>
        <v/>
      </c>
      <c r="AT226">
        <f>HYPERLINK("http://www.worldcat.org/oclc/30211458","WorldCat Record")</f>
        <v/>
      </c>
      <c r="AU226" t="inlineStr">
        <is>
          <t>359562:eng</t>
        </is>
      </c>
      <c r="AV226" t="inlineStr">
        <is>
          <t>30211458</t>
        </is>
      </c>
      <c r="AW226" t="inlineStr">
        <is>
          <t>991002326309702656</t>
        </is>
      </c>
      <c r="AX226" t="inlineStr">
        <is>
          <t>991002326309702656</t>
        </is>
      </c>
      <c r="AY226" t="inlineStr">
        <is>
          <t>2269259590002656</t>
        </is>
      </c>
      <c r="AZ226" t="inlineStr">
        <is>
          <t>BOOK</t>
        </is>
      </c>
      <c r="BB226" t="inlineStr">
        <is>
          <t>9780854969784</t>
        </is>
      </c>
      <c r="BC226" t="inlineStr">
        <is>
          <t>32285002100476</t>
        </is>
      </c>
      <c r="BD226" t="inlineStr">
        <is>
          <t>893873371</t>
        </is>
      </c>
    </row>
    <row r="227">
      <c r="A227" t="inlineStr">
        <is>
          <t>No</t>
        </is>
      </c>
      <c r="B227" t="inlineStr">
        <is>
          <t>PT405 .D46</t>
        </is>
      </c>
      <c r="C227" t="inlineStr">
        <is>
          <t>0                      PT 0405000D  46</t>
        </is>
      </c>
      <c r="D227" t="inlineStr">
        <is>
          <t>Die Deutsche Literatur im Dritten Reich : Themen, Traditionen, Wirkungen / hrsg. von Horst Denkler u. Karl Prümm ; [bibliograph. Mitarb. u. Reg., Helmut G. Hermann].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L227" t="inlineStr">
        <is>
          <t>Stuttgart : Reclam, 1976.</t>
        </is>
      </c>
      <c r="M227" t="inlineStr">
        <is>
          <t>1976</t>
        </is>
      </c>
      <c r="N227" t="inlineStr">
        <is>
          <t>1. Aufl.</t>
        </is>
      </c>
      <c r="O227" t="inlineStr">
        <is>
          <t>ger</t>
        </is>
      </c>
      <c r="P227" t="inlineStr">
        <is>
          <t xml:space="preserve">gw </t>
        </is>
      </c>
      <c r="R227" t="inlineStr">
        <is>
          <t xml:space="preserve">PT </t>
        </is>
      </c>
      <c r="S227" t="n">
        <v>2</v>
      </c>
      <c r="T227" t="n">
        <v>2</v>
      </c>
      <c r="U227" t="inlineStr">
        <is>
          <t>1998-03-13</t>
        </is>
      </c>
      <c r="V227" t="inlineStr">
        <is>
          <t>1998-03-13</t>
        </is>
      </c>
      <c r="W227" t="inlineStr">
        <is>
          <t>1997-07-01</t>
        </is>
      </c>
      <c r="X227" t="inlineStr">
        <is>
          <t>1997-07-01</t>
        </is>
      </c>
      <c r="Y227" t="n">
        <v>431</v>
      </c>
      <c r="Z227" t="n">
        <v>235</v>
      </c>
      <c r="AA227" t="n">
        <v>237</v>
      </c>
      <c r="AB227" t="n">
        <v>3</v>
      </c>
      <c r="AC227" t="n">
        <v>3</v>
      </c>
      <c r="AD227" t="n">
        <v>11</v>
      </c>
      <c r="AE227" t="n">
        <v>11</v>
      </c>
      <c r="AF227" t="n">
        <v>2</v>
      </c>
      <c r="AG227" t="n">
        <v>2</v>
      </c>
      <c r="AH227" t="n">
        <v>5</v>
      </c>
      <c r="AI227" t="n">
        <v>5</v>
      </c>
      <c r="AJ227" t="n">
        <v>6</v>
      </c>
      <c r="AK227" t="n">
        <v>6</v>
      </c>
      <c r="AL227" t="n">
        <v>2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HYPERLINK("http://catalog.hathitrust.org/Record/000171764","HathiTrust Record")</f>
        <v/>
      </c>
      <c r="AS227">
        <f>HYPERLINK("https://creighton-primo.hosted.exlibrisgroup.com/primo-explore/search?tab=default_tab&amp;search_scope=EVERYTHING&amp;vid=01CRU&amp;lang=en_US&amp;offset=0&amp;query=any,contains,991004227849702656","Catalog Record")</f>
        <v/>
      </c>
      <c r="AT227">
        <f>HYPERLINK("http://www.worldcat.org/oclc/2736576","WorldCat Record")</f>
        <v/>
      </c>
      <c r="AU227" t="inlineStr">
        <is>
          <t>3768475526:ger</t>
        </is>
      </c>
      <c r="AV227" t="inlineStr">
        <is>
          <t>2736576</t>
        </is>
      </c>
      <c r="AW227" t="inlineStr">
        <is>
          <t>991004227849702656</t>
        </is>
      </c>
      <c r="AX227" t="inlineStr">
        <is>
          <t>991004227849702656</t>
        </is>
      </c>
      <c r="AY227" t="inlineStr">
        <is>
          <t>2257714140002656</t>
        </is>
      </c>
      <c r="AZ227" t="inlineStr">
        <is>
          <t>BOOK</t>
        </is>
      </c>
      <c r="BB227" t="inlineStr">
        <is>
          <t>9783150102602</t>
        </is>
      </c>
      <c r="BC227" t="inlineStr">
        <is>
          <t>32285002870946</t>
        </is>
      </c>
      <c r="BD227" t="inlineStr">
        <is>
          <t>893894726</t>
        </is>
      </c>
    </row>
    <row r="228">
      <c r="A228" t="inlineStr">
        <is>
          <t>No</t>
        </is>
      </c>
      <c r="B228" t="inlineStr">
        <is>
          <t>PT405 .G455 1992</t>
        </is>
      </c>
      <c r="C228" t="inlineStr">
        <is>
          <t>0                      PT 0405000G  455         1992</t>
        </is>
      </c>
      <c r="D228" t="inlineStr">
        <is>
          <t>German literature and music : an aesthetic fusion, 1890-1989 / edited by Claus Reschke and Howard Pollack.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L228" t="inlineStr">
        <is>
          <t>München : W. Fink, c1992.</t>
        </is>
      </c>
      <c r="M228" t="inlineStr">
        <is>
          <t>1992</t>
        </is>
      </c>
      <c r="O228" t="inlineStr">
        <is>
          <t>eng</t>
        </is>
      </c>
      <c r="P228" t="inlineStr">
        <is>
          <t xml:space="preserve">gw </t>
        </is>
      </c>
      <c r="Q228" t="inlineStr">
        <is>
          <t>Houston German studies ; 8</t>
        </is>
      </c>
      <c r="R228" t="inlineStr">
        <is>
          <t xml:space="preserve">PT </t>
        </is>
      </c>
      <c r="S228" t="n">
        <v>1</v>
      </c>
      <c r="T228" t="n">
        <v>1</v>
      </c>
      <c r="U228" t="inlineStr">
        <is>
          <t>1996-11-01</t>
        </is>
      </c>
      <c r="V228" t="inlineStr">
        <is>
          <t>1996-11-01</t>
        </is>
      </c>
      <c r="W228" t="inlineStr">
        <is>
          <t>1993-06-30</t>
        </is>
      </c>
      <c r="X228" t="inlineStr">
        <is>
          <t>1993-06-30</t>
        </is>
      </c>
      <c r="Y228" t="n">
        <v>156</v>
      </c>
      <c r="Z228" t="n">
        <v>117</v>
      </c>
      <c r="AA228" t="n">
        <v>120</v>
      </c>
      <c r="AB228" t="n">
        <v>2</v>
      </c>
      <c r="AC228" t="n">
        <v>2</v>
      </c>
      <c r="AD228" t="n">
        <v>6</v>
      </c>
      <c r="AE228" t="n">
        <v>6</v>
      </c>
      <c r="AF228" t="n">
        <v>1</v>
      </c>
      <c r="AG228" t="n">
        <v>1</v>
      </c>
      <c r="AH228" t="n">
        <v>2</v>
      </c>
      <c r="AI228" t="n">
        <v>2</v>
      </c>
      <c r="AJ228" t="n">
        <v>4</v>
      </c>
      <c r="AK228" t="n">
        <v>4</v>
      </c>
      <c r="AL228" t="n">
        <v>1</v>
      </c>
      <c r="AM228" t="n">
        <v>1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HYPERLINK("http://catalog.hathitrust.org/Record/006732150","HathiTrust Record")</f>
        <v/>
      </c>
      <c r="AS228">
        <f>HYPERLINK("https://creighton-primo.hosted.exlibrisgroup.com/primo-explore/search?tab=default_tab&amp;search_scope=EVERYTHING&amp;vid=01CRU&amp;lang=en_US&amp;offset=0&amp;query=any,contains,991002100899702656","Catalog Record")</f>
        <v/>
      </c>
      <c r="AT228">
        <f>HYPERLINK("http://www.worldcat.org/oclc/26971626","WorldCat Record")</f>
        <v/>
      </c>
      <c r="AU228" t="inlineStr">
        <is>
          <t>807141954:eng</t>
        </is>
      </c>
      <c r="AV228" t="inlineStr">
        <is>
          <t>26971626</t>
        </is>
      </c>
      <c r="AW228" t="inlineStr">
        <is>
          <t>991002100899702656</t>
        </is>
      </c>
      <c r="AX228" t="inlineStr">
        <is>
          <t>991002100899702656</t>
        </is>
      </c>
      <c r="AY228" t="inlineStr">
        <is>
          <t>2257301970002656</t>
        </is>
      </c>
      <c r="AZ228" t="inlineStr">
        <is>
          <t>BOOK</t>
        </is>
      </c>
      <c r="BB228" t="inlineStr">
        <is>
          <t>9783770527892</t>
        </is>
      </c>
      <c r="BC228" t="inlineStr">
        <is>
          <t>32285001700367</t>
        </is>
      </c>
      <c r="BD228" t="inlineStr">
        <is>
          <t>893615698</t>
        </is>
      </c>
    </row>
    <row r="229">
      <c r="A229" t="inlineStr">
        <is>
          <t>No</t>
        </is>
      </c>
      <c r="B229" t="inlineStr">
        <is>
          <t>PT405 .L33</t>
        </is>
      </c>
      <c r="C229" t="inlineStr">
        <is>
          <t>0                      PT 0405000L  33</t>
        </is>
      </c>
      <c r="D229" t="inlineStr">
        <is>
          <t>German Dadaist literature: Kurt Schwitters, Hugo Ball, Hans Arp, by Rex W. Last.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Last, R. W. (Rex William), 1940-</t>
        </is>
      </c>
      <c r="L229" t="inlineStr">
        <is>
          <t>New York, Twayne Publishers [c1973]</t>
        </is>
      </c>
      <c r="M229" t="inlineStr">
        <is>
          <t>1973</t>
        </is>
      </c>
      <c r="O229" t="inlineStr">
        <is>
          <t>eng</t>
        </is>
      </c>
      <c r="P229" t="inlineStr">
        <is>
          <t>nyu</t>
        </is>
      </c>
      <c r="Q229" t="inlineStr">
        <is>
          <t>Twayne's world authors series, TWAS 272. German literature</t>
        </is>
      </c>
      <c r="R229" t="inlineStr">
        <is>
          <t xml:space="preserve">PT </t>
        </is>
      </c>
      <c r="S229" t="n">
        <v>1</v>
      </c>
      <c r="T229" t="n">
        <v>1</v>
      </c>
      <c r="U229" t="inlineStr">
        <is>
          <t>2005-09-22</t>
        </is>
      </c>
      <c r="V229" t="inlineStr">
        <is>
          <t>2005-09-22</t>
        </is>
      </c>
      <c r="W229" t="inlineStr">
        <is>
          <t>1997-07-01</t>
        </is>
      </c>
      <c r="X229" t="inlineStr">
        <is>
          <t>1997-07-01</t>
        </is>
      </c>
      <c r="Y229" t="n">
        <v>709</v>
      </c>
      <c r="Z229" t="n">
        <v>607</v>
      </c>
      <c r="AA229" t="n">
        <v>614</v>
      </c>
      <c r="AB229" t="n">
        <v>5</v>
      </c>
      <c r="AC229" t="n">
        <v>5</v>
      </c>
      <c r="AD229" t="n">
        <v>25</v>
      </c>
      <c r="AE229" t="n">
        <v>25</v>
      </c>
      <c r="AF229" t="n">
        <v>9</v>
      </c>
      <c r="AG229" t="n">
        <v>9</v>
      </c>
      <c r="AH229" t="n">
        <v>7</v>
      </c>
      <c r="AI229" t="n">
        <v>7</v>
      </c>
      <c r="AJ229" t="n">
        <v>13</v>
      </c>
      <c r="AK229" t="n">
        <v>13</v>
      </c>
      <c r="AL229" t="n">
        <v>4</v>
      </c>
      <c r="AM229" t="n">
        <v>4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HYPERLINK("http://catalog.hathitrust.org/Record/001190403","HathiTrust Record")</f>
        <v/>
      </c>
      <c r="AS229">
        <f>HYPERLINK("https://creighton-primo.hosted.exlibrisgroup.com/primo-explore/search?tab=default_tab&amp;search_scope=EVERYTHING&amp;vid=01CRU&amp;lang=en_US&amp;offset=0&amp;query=any,contains,991003722019702656","Catalog Record")</f>
        <v/>
      </c>
      <c r="AT229">
        <f>HYPERLINK("http://www.worldcat.org/oclc/1366869","WorldCat Record")</f>
        <v/>
      </c>
      <c r="AU229" t="inlineStr">
        <is>
          <t>293469195:eng</t>
        </is>
      </c>
      <c r="AV229" t="inlineStr">
        <is>
          <t>1366869</t>
        </is>
      </c>
      <c r="AW229" t="inlineStr">
        <is>
          <t>991003722019702656</t>
        </is>
      </c>
      <c r="AX229" t="inlineStr">
        <is>
          <t>991003722019702656</t>
        </is>
      </c>
      <c r="AY229" t="inlineStr">
        <is>
          <t>2255234890002656</t>
        </is>
      </c>
      <c r="AZ229" t="inlineStr">
        <is>
          <t>BOOK</t>
        </is>
      </c>
      <c r="BB229" t="inlineStr">
        <is>
          <t>9780805723618</t>
        </is>
      </c>
      <c r="BC229" t="inlineStr">
        <is>
          <t>32285002870979</t>
        </is>
      </c>
      <c r="BD229" t="inlineStr">
        <is>
          <t>893881469</t>
        </is>
      </c>
    </row>
    <row r="230">
      <c r="A230" t="inlineStr">
        <is>
          <t>No</t>
        </is>
      </c>
      <c r="B230" t="inlineStr">
        <is>
          <t>PT405 .L576 1998</t>
        </is>
      </c>
      <c r="C230" t="inlineStr">
        <is>
          <t>0                      PT 0405000L  576         1998</t>
        </is>
      </c>
      <c r="D230" t="inlineStr">
        <is>
          <t>Literatur und Ökologie / hg. von Axel Goodbody.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L230" t="inlineStr">
        <is>
          <t>Amsterdam ; Atlanta, GA : Rodopi, 1998.</t>
        </is>
      </c>
      <c r="M230" t="inlineStr">
        <is>
          <t>1998</t>
        </is>
      </c>
      <c r="O230" t="inlineStr">
        <is>
          <t>ger</t>
        </is>
      </c>
      <c r="P230" t="inlineStr">
        <is>
          <t xml:space="preserve">ne </t>
        </is>
      </c>
      <c r="Q230" t="inlineStr">
        <is>
          <t>Amsterdamer Beiträge zur neueren Germanistik ; Bd. 43</t>
        </is>
      </c>
      <c r="R230" t="inlineStr">
        <is>
          <t xml:space="preserve">PT </t>
        </is>
      </c>
      <c r="S230" t="n">
        <v>1</v>
      </c>
      <c r="T230" t="n">
        <v>1</v>
      </c>
      <c r="U230" t="inlineStr">
        <is>
          <t>2000-08-24</t>
        </is>
      </c>
      <c r="V230" t="inlineStr">
        <is>
          <t>2000-08-24</t>
        </is>
      </c>
      <c r="W230" t="inlineStr">
        <is>
          <t>2000-08-24</t>
        </is>
      </c>
      <c r="X230" t="inlineStr">
        <is>
          <t>2000-08-24</t>
        </is>
      </c>
      <c r="Y230" t="n">
        <v>125</v>
      </c>
      <c r="Z230" t="n">
        <v>63</v>
      </c>
      <c r="AA230" t="n">
        <v>63</v>
      </c>
      <c r="AB230" t="n">
        <v>2</v>
      </c>
      <c r="AC230" t="n">
        <v>2</v>
      </c>
      <c r="AD230" t="n">
        <v>4</v>
      </c>
      <c r="AE230" t="n">
        <v>4</v>
      </c>
      <c r="AF230" t="n">
        <v>0</v>
      </c>
      <c r="AG230" t="n">
        <v>0</v>
      </c>
      <c r="AH230" t="n">
        <v>2</v>
      </c>
      <c r="AI230" t="n">
        <v>2</v>
      </c>
      <c r="AJ230" t="n">
        <v>2</v>
      </c>
      <c r="AK230" t="n">
        <v>2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HYPERLINK("https://creighton-primo.hosted.exlibrisgroup.com/primo-explore/search?tab=default_tab&amp;search_scope=EVERYTHING&amp;vid=01CRU&amp;lang=en_US&amp;offset=0&amp;query=any,contains,991003271929702656","Catalog Record")</f>
        <v/>
      </c>
      <c r="AT230">
        <f>HYPERLINK("http://www.worldcat.org/oclc/39741301","WorldCat Record")</f>
        <v/>
      </c>
      <c r="AU230" t="inlineStr">
        <is>
          <t>42520153:ger</t>
        </is>
      </c>
      <c r="AV230" t="inlineStr">
        <is>
          <t>39741301</t>
        </is>
      </c>
      <c r="AW230" t="inlineStr">
        <is>
          <t>991003271929702656</t>
        </is>
      </c>
      <c r="AX230" t="inlineStr">
        <is>
          <t>991003271929702656</t>
        </is>
      </c>
      <c r="AY230" t="inlineStr">
        <is>
          <t>2259921480002656</t>
        </is>
      </c>
      <c r="AZ230" t="inlineStr">
        <is>
          <t>BOOK</t>
        </is>
      </c>
      <c r="BB230" t="inlineStr">
        <is>
          <t>9789042004627</t>
        </is>
      </c>
      <c r="BC230" t="inlineStr">
        <is>
          <t>32285003759189</t>
        </is>
      </c>
      <c r="BD230" t="inlineStr">
        <is>
          <t>893604606</t>
        </is>
      </c>
    </row>
    <row r="231">
      <c r="A231" t="inlineStr">
        <is>
          <t>No</t>
        </is>
      </c>
      <c r="B231" t="inlineStr">
        <is>
          <t>PT405 .P578 2003</t>
        </is>
      </c>
      <c r="C231" t="inlineStr">
        <is>
          <t>0                      PT 0405000P  578         2003</t>
        </is>
      </c>
      <c r="D231" t="inlineStr">
        <is>
          <t>Politics and culture in twentieth-century Germany / edited by William Niven and James Jordan.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Rochester, N.Y. : Camden House, 2003.</t>
        </is>
      </c>
      <c r="M231" t="inlineStr">
        <is>
          <t>2003</t>
        </is>
      </c>
      <c r="O231" t="inlineStr">
        <is>
          <t>eng</t>
        </is>
      </c>
      <c r="P231" t="inlineStr">
        <is>
          <t>nyu</t>
        </is>
      </c>
      <c r="Q231" t="inlineStr">
        <is>
          <t>Studies in German literature, linguistics, and culture</t>
        </is>
      </c>
      <c r="R231" t="inlineStr">
        <is>
          <t xml:space="preserve">PT </t>
        </is>
      </c>
      <c r="S231" t="n">
        <v>2</v>
      </c>
      <c r="T231" t="n">
        <v>2</v>
      </c>
      <c r="U231" t="inlineStr">
        <is>
          <t>2003-08-12</t>
        </is>
      </c>
      <c r="V231" t="inlineStr">
        <is>
          <t>2003-08-12</t>
        </is>
      </c>
      <c r="W231" t="inlineStr">
        <is>
          <t>2003-08-12</t>
        </is>
      </c>
      <c r="X231" t="inlineStr">
        <is>
          <t>2003-08-12</t>
        </is>
      </c>
      <c r="Y231" t="n">
        <v>311</v>
      </c>
      <c r="Z231" t="n">
        <v>237</v>
      </c>
      <c r="AA231" t="n">
        <v>430</v>
      </c>
      <c r="AB231" t="n">
        <v>2</v>
      </c>
      <c r="AC231" t="n">
        <v>2</v>
      </c>
      <c r="AD231" t="n">
        <v>16</v>
      </c>
      <c r="AE231" t="n">
        <v>24</v>
      </c>
      <c r="AF231" t="n">
        <v>7</v>
      </c>
      <c r="AG231" t="n">
        <v>11</v>
      </c>
      <c r="AH231" t="n">
        <v>5</v>
      </c>
      <c r="AI231" t="n">
        <v>7</v>
      </c>
      <c r="AJ231" t="n">
        <v>10</v>
      </c>
      <c r="AK231" t="n">
        <v>15</v>
      </c>
      <c r="AL231" t="n">
        <v>1</v>
      </c>
      <c r="AM231" t="n">
        <v>1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HYPERLINK("https://creighton-primo.hosted.exlibrisgroup.com/primo-explore/search?tab=default_tab&amp;search_scope=EVERYTHING&amp;vid=01CRU&amp;lang=en_US&amp;offset=0&amp;query=any,contains,991004011529702656","Catalog Record")</f>
        <v/>
      </c>
      <c r="AT231">
        <f>HYPERLINK("http://www.worldcat.org/oclc/51630575","WorldCat Record")</f>
        <v/>
      </c>
      <c r="AU231" t="inlineStr">
        <is>
          <t>766792603:eng</t>
        </is>
      </c>
      <c r="AV231" t="inlineStr">
        <is>
          <t>51630575</t>
        </is>
      </c>
      <c r="AW231" t="inlineStr">
        <is>
          <t>991004011529702656</t>
        </is>
      </c>
      <c r="AX231" t="inlineStr">
        <is>
          <t>991004011529702656</t>
        </is>
      </c>
      <c r="AY231" t="inlineStr">
        <is>
          <t>2255331200002656</t>
        </is>
      </c>
      <c r="AZ231" t="inlineStr">
        <is>
          <t>BOOK</t>
        </is>
      </c>
      <c r="BB231" t="inlineStr">
        <is>
          <t>9781571132239</t>
        </is>
      </c>
      <c r="BC231" t="inlineStr">
        <is>
          <t>32285004759105</t>
        </is>
      </c>
      <c r="BD231" t="inlineStr">
        <is>
          <t>893593163</t>
        </is>
      </c>
    </row>
    <row r="232">
      <c r="A232" t="inlineStr">
        <is>
          <t>No</t>
        </is>
      </c>
      <c r="B232" t="inlineStr">
        <is>
          <t>PT405 .T683 1998</t>
        </is>
      </c>
      <c r="C232" t="inlineStr">
        <is>
          <t>0                      PT 0405000T  683         1998</t>
        </is>
      </c>
      <c r="D232" t="inlineStr">
        <is>
          <t>Transforming the center, eroding the margins : essays on ethnic and cultural boundaries in German-speaking countries / edited by Dagmar C.G. Lorenz and Renate S. Posthofen.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L232" t="inlineStr">
        <is>
          <t>Columbia, S.C. : Camden House, 1998.</t>
        </is>
      </c>
      <c r="M232" t="inlineStr">
        <is>
          <t>1998</t>
        </is>
      </c>
      <c r="O232" t="inlineStr">
        <is>
          <t>eng</t>
        </is>
      </c>
      <c r="P232" t="inlineStr">
        <is>
          <t>scu</t>
        </is>
      </c>
      <c r="Q232" t="inlineStr">
        <is>
          <t>Studies in German literature, linguistics, and culture</t>
        </is>
      </c>
      <c r="R232" t="inlineStr">
        <is>
          <t xml:space="preserve">PT </t>
        </is>
      </c>
      <c r="S232" t="n">
        <v>1</v>
      </c>
      <c r="T232" t="n">
        <v>1</v>
      </c>
      <c r="U232" t="inlineStr">
        <is>
          <t>2003-05-12</t>
        </is>
      </c>
      <c r="V232" t="inlineStr">
        <is>
          <t>2003-05-12</t>
        </is>
      </c>
      <c r="W232" t="inlineStr">
        <is>
          <t>2003-05-12</t>
        </is>
      </c>
      <c r="X232" t="inlineStr">
        <is>
          <t>2003-05-12</t>
        </is>
      </c>
      <c r="Y232" t="n">
        <v>225</v>
      </c>
      <c r="Z232" t="n">
        <v>182</v>
      </c>
      <c r="AA232" t="n">
        <v>182</v>
      </c>
      <c r="AB232" t="n">
        <v>3</v>
      </c>
      <c r="AC232" t="n">
        <v>3</v>
      </c>
      <c r="AD232" t="n">
        <v>9</v>
      </c>
      <c r="AE232" t="n">
        <v>9</v>
      </c>
      <c r="AF232" t="n">
        <v>2</v>
      </c>
      <c r="AG232" t="n">
        <v>2</v>
      </c>
      <c r="AH232" t="n">
        <v>2</v>
      </c>
      <c r="AI232" t="n">
        <v>2</v>
      </c>
      <c r="AJ232" t="n">
        <v>6</v>
      </c>
      <c r="AK232" t="n">
        <v>6</v>
      </c>
      <c r="AL232" t="n">
        <v>2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HYPERLINK("https://creighton-primo.hosted.exlibrisgroup.com/primo-explore/search?tab=default_tab&amp;search_scope=EVERYTHING&amp;vid=01CRU&amp;lang=en_US&amp;offset=0&amp;query=any,contains,991004011289702656","Catalog Record")</f>
        <v/>
      </c>
      <c r="AT232">
        <f>HYPERLINK("http://www.worldcat.org/oclc/38504245","WorldCat Record")</f>
        <v/>
      </c>
      <c r="AU232" t="inlineStr">
        <is>
          <t>898385160:eng</t>
        </is>
      </c>
      <c r="AV232" t="inlineStr">
        <is>
          <t>38504245</t>
        </is>
      </c>
      <c r="AW232" t="inlineStr">
        <is>
          <t>991004011289702656</t>
        </is>
      </c>
      <c r="AX232" t="inlineStr">
        <is>
          <t>991004011289702656</t>
        </is>
      </c>
      <c r="AY232" t="inlineStr">
        <is>
          <t>2266904690002656</t>
        </is>
      </c>
      <c r="AZ232" t="inlineStr">
        <is>
          <t>BOOK</t>
        </is>
      </c>
      <c r="BB232" t="inlineStr">
        <is>
          <t>9781571131713</t>
        </is>
      </c>
      <c r="BC232" t="inlineStr">
        <is>
          <t>32285004745427</t>
        </is>
      </c>
      <c r="BD232" t="inlineStr">
        <is>
          <t>893900682</t>
        </is>
      </c>
    </row>
    <row r="233">
      <c r="A233" t="inlineStr">
        <is>
          <t>No</t>
        </is>
      </c>
      <c r="B233" t="inlineStr">
        <is>
          <t>PT405 .W46 1999</t>
        </is>
      </c>
      <c r="C233" t="inlineStr">
        <is>
          <t>0                      PT 0405000W  46          1999</t>
        </is>
      </c>
      <c r="D233" t="inlineStr">
        <is>
          <t>Wendezeichen? : Neue Sichtweisen auf die Literatur der DDR / herausgegeben von Roswitha Skare und Rainer B. Hoppe.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L233" t="inlineStr">
        <is>
          <t>Amerstdam : Rodopi, 1999.</t>
        </is>
      </c>
      <c r="M233" t="inlineStr">
        <is>
          <t>1999</t>
        </is>
      </c>
      <c r="O233" t="inlineStr">
        <is>
          <t>ger</t>
        </is>
      </c>
      <c r="P233" t="inlineStr">
        <is>
          <t xml:space="preserve">ne </t>
        </is>
      </c>
      <c r="Q233" t="inlineStr">
        <is>
          <t>Amsterdamer Beiträge zur neueren Germanistik ; Band 46</t>
        </is>
      </c>
      <c r="R233" t="inlineStr">
        <is>
          <t xml:space="preserve">PT </t>
        </is>
      </c>
      <c r="S233" t="n">
        <v>1</v>
      </c>
      <c r="T233" t="n">
        <v>1</v>
      </c>
      <c r="U233" t="inlineStr">
        <is>
          <t>2000-08-24</t>
        </is>
      </c>
      <c r="V233" t="inlineStr">
        <is>
          <t>2000-08-24</t>
        </is>
      </c>
      <c r="W233" t="inlineStr">
        <is>
          <t>2000-08-24</t>
        </is>
      </c>
      <c r="X233" t="inlineStr">
        <is>
          <t>2000-08-24</t>
        </is>
      </c>
      <c r="Y233" t="n">
        <v>126</v>
      </c>
      <c r="Z233" t="n">
        <v>71</v>
      </c>
      <c r="AA233" t="n">
        <v>71</v>
      </c>
      <c r="AB233" t="n">
        <v>2</v>
      </c>
      <c r="AC233" t="n">
        <v>2</v>
      </c>
      <c r="AD233" t="n">
        <v>4</v>
      </c>
      <c r="AE233" t="n">
        <v>4</v>
      </c>
      <c r="AF233" t="n">
        <v>0</v>
      </c>
      <c r="AG233" t="n">
        <v>0</v>
      </c>
      <c r="AH233" t="n">
        <v>2</v>
      </c>
      <c r="AI233" t="n">
        <v>2</v>
      </c>
      <c r="AJ233" t="n">
        <v>2</v>
      </c>
      <c r="AK233" t="n">
        <v>2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HYPERLINK("https://creighton-primo.hosted.exlibrisgroup.com/primo-explore/search?tab=default_tab&amp;search_scope=EVERYTHING&amp;vid=01CRU&amp;lang=en_US&amp;offset=0&amp;query=any,contains,991003271899702656","Catalog Record")</f>
        <v/>
      </c>
      <c r="AT233">
        <f>HYPERLINK("http://www.worldcat.org/oclc/50143228","WorldCat Record")</f>
        <v/>
      </c>
      <c r="AU233" t="inlineStr">
        <is>
          <t>891717262:ger</t>
        </is>
      </c>
      <c r="AV233" t="inlineStr">
        <is>
          <t>50143228</t>
        </is>
      </c>
      <c r="AW233" t="inlineStr">
        <is>
          <t>991003271899702656</t>
        </is>
      </c>
      <c r="AX233" t="inlineStr">
        <is>
          <t>991003271899702656</t>
        </is>
      </c>
      <c r="AY233" t="inlineStr">
        <is>
          <t>2257270130002656</t>
        </is>
      </c>
      <c r="AZ233" t="inlineStr">
        <is>
          <t>BOOK</t>
        </is>
      </c>
      <c r="BB233" t="inlineStr">
        <is>
          <t>9789042006454</t>
        </is>
      </c>
      <c r="BC233" t="inlineStr">
        <is>
          <t>32285003759171</t>
        </is>
      </c>
      <c r="BD233" t="inlineStr">
        <is>
          <t>893893555</t>
        </is>
      </c>
    </row>
    <row r="234">
      <c r="A234" t="inlineStr">
        <is>
          <t>No</t>
        </is>
      </c>
      <c r="B234" t="inlineStr">
        <is>
          <t>PT500 .W55 1988</t>
        </is>
      </c>
      <c r="C234" t="inlineStr">
        <is>
          <t>0                      PT 0500000W  55          1988</t>
        </is>
      </c>
      <c r="D234" t="inlineStr">
        <is>
          <t>Deutsches Dichterlexikon : biographisch-bibliographisches Handwörterbuch zur deutschen Literaturgeschichte / Gero von Wilpert.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Wilpert, Gero von.</t>
        </is>
      </c>
      <c r="L234" t="inlineStr">
        <is>
          <t>Stuttgart : A. Kröner, c1988.</t>
        </is>
      </c>
      <c r="M234" t="inlineStr">
        <is>
          <t>1988</t>
        </is>
      </c>
      <c r="N234" t="inlineStr">
        <is>
          <t>3., erweiterte Aufl.</t>
        </is>
      </c>
      <c r="O234" t="inlineStr">
        <is>
          <t>ger</t>
        </is>
      </c>
      <c r="P234" t="inlineStr">
        <is>
          <t xml:space="preserve">gw </t>
        </is>
      </c>
      <c r="Q234" t="inlineStr">
        <is>
          <t>Kröners Taschenausgabe ; Bd. 288</t>
        </is>
      </c>
      <c r="R234" t="inlineStr">
        <is>
          <t xml:space="preserve">PT </t>
        </is>
      </c>
      <c r="S234" t="n">
        <v>4</v>
      </c>
      <c r="T234" t="n">
        <v>4</v>
      </c>
      <c r="U234" t="inlineStr">
        <is>
          <t>1995-09-05</t>
        </is>
      </c>
      <c r="V234" t="inlineStr">
        <is>
          <t>1995-09-05</t>
        </is>
      </c>
      <c r="W234" t="inlineStr">
        <is>
          <t>1991-01-22</t>
        </is>
      </c>
      <c r="X234" t="inlineStr">
        <is>
          <t>1991-01-22</t>
        </is>
      </c>
      <c r="Y234" t="n">
        <v>158</v>
      </c>
      <c r="Z234" t="n">
        <v>90</v>
      </c>
      <c r="AA234" t="n">
        <v>331</v>
      </c>
      <c r="AB234" t="n">
        <v>2</v>
      </c>
      <c r="AC234" t="n">
        <v>4</v>
      </c>
      <c r="AD234" t="n">
        <v>3</v>
      </c>
      <c r="AE234" t="n">
        <v>20</v>
      </c>
      <c r="AF234" t="n">
        <v>1</v>
      </c>
      <c r="AG234" t="n">
        <v>6</v>
      </c>
      <c r="AH234" t="n">
        <v>1</v>
      </c>
      <c r="AI234" t="n">
        <v>5</v>
      </c>
      <c r="AJ234" t="n">
        <v>1</v>
      </c>
      <c r="AK234" t="n">
        <v>11</v>
      </c>
      <c r="AL234" t="n">
        <v>1</v>
      </c>
      <c r="AM234" t="n">
        <v>3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HYPERLINK("https://creighton-primo.hosted.exlibrisgroup.com/primo-explore/search?tab=default_tab&amp;search_scope=EVERYTHING&amp;vid=01CRU&amp;lang=en_US&amp;offset=0&amp;query=any,contains,991001337709702656","Catalog Record")</f>
        <v/>
      </c>
      <c r="AT234">
        <f>HYPERLINK("http://www.worldcat.org/oclc/18365785","WorldCat Record")</f>
        <v/>
      </c>
      <c r="AU234" t="inlineStr">
        <is>
          <t>1102275724:ger</t>
        </is>
      </c>
      <c r="AV234" t="inlineStr">
        <is>
          <t>18365785</t>
        </is>
      </c>
      <c r="AW234" t="inlineStr">
        <is>
          <t>991001337709702656</t>
        </is>
      </c>
      <c r="AX234" t="inlineStr">
        <is>
          <t>991001337709702656</t>
        </is>
      </c>
      <c r="AY234" t="inlineStr">
        <is>
          <t>2265103000002656</t>
        </is>
      </c>
      <c r="AZ234" t="inlineStr">
        <is>
          <t>BOOK</t>
        </is>
      </c>
      <c r="BB234" t="inlineStr">
        <is>
          <t>9783520288035</t>
        </is>
      </c>
      <c r="BC234" t="inlineStr">
        <is>
          <t>32285000478270</t>
        </is>
      </c>
      <c r="BD234" t="inlineStr">
        <is>
          <t>893709185</t>
        </is>
      </c>
    </row>
    <row r="235">
      <c r="A235" t="inlineStr">
        <is>
          <t>No</t>
        </is>
      </c>
      <c r="B235" t="inlineStr">
        <is>
          <t>PT5071 .S8 1960</t>
        </is>
      </c>
      <c r="C235" t="inlineStr">
        <is>
          <t>0                      PT 5071000S  8           1960</t>
        </is>
      </c>
      <c r="D235" t="inlineStr">
        <is>
          <t>A sampling of Dutch literature : thirteen excursions into the works of Dutch authors / Garmt Stuiveling. Translated and adapted by James Brockway.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Stuiveling, Garmt, 1907-1985.</t>
        </is>
      </c>
      <c r="L235" t="inlineStr">
        <is>
          <t>Hilversum : Radio Nederland Wereldomroep, [196-]</t>
        </is>
      </c>
      <c r="M235" t="inlineStr">
        <is>
          <t>1960</t>
        </is>
      </c>
      <c r="O235" t="inlineStr">
        <is>
          <t>eng</t>
        </is>
      </c>
      <c r="P235" t="inlineStr">
        <is>
          <t xml:space="preserve">ne </t>
        </is>
      </c>
      <c r="R235" t="inlineStr">
        <is>
          <t xml:space="preserve">PT </t>
        </is>
      </c>
      <c r="S235" t="n">
        <v>3</v>
      </c>
      <c r="T235" t="n">
        <v>3</v>
      </c>
      <c r="U235" t="inlineStr">
        <is>
          <t>1997-06-16</t>
        </is>
      </c>
      <c r="V235" t="inlineStr">
        <is>
          <t>1997-06-16</t>
        </is>
      </c>
      <c r="W235" t="inlineStr">
        <is>
          <t>1991-02-07</t>
        </is>
      </c>
      <c r="X235" t="inlineStr">
        <is>
          <t>1991-02-07</t>
        </is>
      </c>
      <c r="Y235" t="n">
        <v>259</v>
      </c>
      <c r="Z235" t="n">
        <v>232</v>
      </c>
      <c r="AA235" t="n">
        <v>240</v>
      </c>
      <c r="AB235" t="n">
        <v>6</v>
      </c>
      <c r="AC235" t="n">
        <v>6</v>
      </c>
      <c r="AD235" t="n">
        <v>15</v>
      </c>
      <c r="AE235" t="n">
        <v>15</v>
      </c>
      <c r="AF235" t="n">
        <v>5</v>
      </c>
      <c r="AG235" t="n">
        <v>5</v>
      </c>
      <c r="AH235" t="n">
        <v>2</v>
      </c>
      <c r="AI235" t="n">
        <v>2</v>
      </c>
      <c r="AJ235" t="n">
        <v>6</v>
      </c>
      <c r="AK235" t="n">
        <v>6</v>
      </c>
      <c r="AL235" t="n">
        <v>5</v>
      </c>
      <c r="AM235" t="n">
        <v>5</v>
      </c>
      <c r="AN235" t="n">
        <v>0</v>
      </c>
      <c r="AO235" t="n">
        <v>0</v>
      </c>
      <c r="AP235" t="inlineStr">
        <is>
          <t>Yes</t>
        </is>
      </c>
      <c r="AQ235" t="inlineStr">
        <is>
          <t>No</t>
        </is>
      </c>
      <c r="AR235">
        <f>HYPERLINK("http://catalog.hathitrust.org/Record/001787028","HathiTrust Record")</f>
        <v/>
      </c>
      <c r="AS235">
        <f>HYPERLINK("https://creighton-primo.hosted.exlibrisgroup.com/primo-explore/search?tab=default_tab&amp;search_scope=EVERYTHING&amp;vid=01CRU&amp;lang=en_US&amp;offset=0&amp;query=any,contains,991002096439702656","Catalog Record")</f>
        <v/>
      </c>
      <c r="AT235">
        <f>HYPERLINK("http://www.worldcat.org/oclc/265739","WorldCat Record")</f>
        <v/>
      </c>
      <c r="AU235" t="inlineStr">
        <is>
          <t>375376208:eng</t>
        </is>
      </c>
      <c r="AV235" t="inlineStr">
        <is>
          <t>265739</t>
        </is>
      </c>
      <c r="AW235" t="inlineStr">
        <is>
          <t>991002096439702656</t>
        </is>
      </c>
      <c r="AX235" t="inlineStr">
        <is>
          <t>991002096439702656</t>
        </is>
      </c>
      <c r="AY235" t="inlineStr">
        <is>
          <t>2267766850002656</t>
        </is>
      </c>
      <c r="AZ235" t="inlineStr">
        <is>
          <t>BOOK</t>
        </is>
      </c>
      <c r="BC235" t="inlineStr">
        <is>
          <t>32285000488782</t>
        </is>
      </c>
      <c r="BD235" t="inlineStr">
        <is>
          <t>893250824</t>
        </is>
      </c>
    </row>
    <row r="236">
      <c r="A236" t="inlineStr">
        <is>
          <t>No</t>
        </is>
      </c>
      <c r="B236" t="inlineStr">
        <is>
          <t>PT529 .G5</t>
        </is>
      </c>
      <c r="C236" t="inlineStr">
        <is>
          <t>0                      PT 0529000G  5</t>
        </is>
      </c>
      <c r="D236" t="inlineStr">
        <is>
          <t>German baroque poetry, by Gerald Gillespie.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Gillespie, Gerald, 1933-</t>
        </is>
      </c>
      <c r="L236" t="inlineStr">
        <is>
          <t>New York, Twayne Publishers [1971]</t>
        </is>
      </c>
      <c r="M236" t="inlineStr">
        <is>
          <t>1971</t>
        </is>
      </c>
      <c r="O236" t="inlineStr">
        <is>
          <t>eng</t>
        </is>
      </c>
      <c r="P236" t="inlineStr">
        <is>
          <t>nyu</t>
        </is>
      </c>
      <c r="Q236" t="inlineStr">
        <is>
          <t>Twayne's world authors series, 103</t>
        </is>
      </c>
      <c r="R236" t="inlineStr">
        <is>
          <t xml:space="preserve">PT </t>
        </is>
      </c>
      <c r="S236" t="n">
        <v>2</v>
      </c>
      <c r="T236" t="n">
        <v>2</v>
      </c>
      <c r="U236" t="inlineStr">
        <is>
          <t>1998-06-08</t>
        </is>
      </c>
      <c r="V236" t="inlineStr">
        <is>
          <t>1998-06-08</t>
        </is>
      </c>
      <c r="W236" t="inlineStr">
        <is>
          <t>1997-07-01</t>
        </is>
      </c>
      <c r="X236" t="inlineStr">
        <is>
          <t>1997-07-01</t>
        </is>
      </c>
      <c r="Y236" t="n">
        <v>665</v>
      </c>
      <c r="Z236" t="n">
        <v>581</v>
      </c>
      <c r="AA236" t="n">
        <v>588</v>
      </c>
      <c r="AB236" t="n">
        <v>6</v>
      </c>
      <c r="AC236" t="n">
        <v>6</v>
      </c>
      <c r="AD236" t="n">
        <v>32</v>
      </c>
      <c r="AE236" t="n">
        <v>32</v>
      </c>
      <c r="AF236" t="n">
        <v>10</v>
      </c>
      <c r="AG236" t="n">
        <v>10</v>
      </c>
      <c r="AH236" t="n">
        <v>9</v>
      </c>
      <c r="AI236" t="n">
        <v>9</v>
      </c>
      <c r="AJ236" t="n">
        <v>16</v>
      </c>
      <c r="AK236" t="n">
        <v>16</v>
      </c>
      <c r="AL236" t="n">
        <v>5</v>
      </c>
      <c r="AM236" t="n">
        <v>5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HYPERLINK("http://catalog.hathitrust.org/Record/001190787","HathiTrust Record")</f>
        <v/>
      </c>
      <c r="AS236">
        <f>HYPERLINK("https://creighton-primo.hosted.exlibrisgroup.com/primo-explore/search?tab=default_tab&amp;search_scope=EVERYTHING&amp;vid=01CRU&amp;lang=en_US&amp;offset=0&amp;query=any,contains,991000963819702656","Catalog Record")</f>
        <v/>
      </c>
      <c r="AT236">
        <f>HYPERLINK("http://www.worldcat.org/oclc/169991","WorldCat Record")</f>
        <v/>
      </c>
      <c r="AU236" t="inlineStr">
        <is>
          <t>1293579:eng</t>
        </is>
      </c>
      <c r="AV236" t="inlineStr">
        <is>
          <t>169991</t>
        </is>
      </c>
      <c r="AW236" t="inlineStr">
        <is>
          <t>991000963819702656</t>
        </is>
      </c>
      <c r="AX236" t="inlineStr">
        <is>
          <t>991000963819702656</t>
        </is>
      </c>
      <c r="AY236" t="inlineStr">
        <is>
          <t>2263963630002656</t>
        </is>
      </c>
      <c r="AZ236" t="inlineStr">
        <is>
          <t>BOOK</t>
        </is>
      </c>
      <c r="BC236" t="inlineStr">
        <is>
          <t>32285002871035</t>
        </is>
      </c>
      <c r="BD236" t="inlineStr">
        <is>
          <t>893865837</t>
        </is>
      </c>
    </row>
    <row r="237">
      <c r="A237" t="inlineStr">
        <is>
          <t>No</t>
        </is>
      </c>
      <c r="B237" t="inlineStr">
        <is>
          <t>PT553 .D58 2002</t>
        </is>
      </c>
      <c r="C237" t="inlineStr">
        <is>
          <t>0                      PT 0553000D  58          2002</t>
        </is>
      </c>
      <c r="D237" t="inlineStr">
        <is>
          <t>The image and influence of America in German poetry since 1945 / Gregory Divers.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Divers, Gregory, 1950-</t>
        </is>
      </c>
      <c r="L237" t="inlineStr">
        <is>
          <t>Rochester, NY : Camden House, 2002.</t>
        </is>
      </c>
      <c r="M237" t="inlineStr">
        <is>
          <t>2002</t>
        </is>
      </c>
      <c r="O237" t="inlineStr">
        <is>
          <t>eng</t>
        </is>
      </c>
      <c r="P237" t="inlineStr">
        <is>
          <t>nyu</t>
        </is>
      </c>
      <c r="Q237" t="inlineStr">
        <is>
          <t>Studies in German literature, linguistics, and culture</t>
        </is>
      </c>
      <c r="R237" t="inlineStr">
        <is>
          <t xml:space="preserve">PT </t>
        </is>
      </c>
      <c r="S237" t="n">
        <v>1</v>
      </c>
      <c r="T237" t="n">
        <v>1</v>
      </c>
      <c r="U237" t="inlineStr">
        <is>
          <t>2003-04-09</t>
        </is>
      </c>
      <c r="V237" t="inlineStr">
        <is>
          <t>2003-04-09</t>
        </is>
      </c>
      <c r="W237" t="inlineStr">
        <is>
          <t>2003-04-09</t>
        </is>
      </c>
      <c r="X237" t="inlineStr">
        <is>
          <t>2003-04-09</t>
        </is>
      </c>
      <c r="Y237" t="n">
        <v>269</v>
      </c>
      <c r="Z237" t="n">
        <v>224</v>
      </c>
      <c r="AA237" t="n">
        <v>224</v>
      </c>
      <c r="AB237" t="n">
        <v>3</v>
      </c>
      <c r="AC237" t="n">
        <v>3</v>
      </c>
      <c r="AD237" t="n">
        <v>11</v>
      </c>
      <c r="AE237" t="n">
        <v>11</v>
      </c>
      <c r="AF237" t="n">
        <v>3</v>
      </c>
      <c r="AG237" t="n">
        <v>3</v>
      </c>
      <c r="AH237" t="n">
        <v>4</v>
      </c>
      <c r="AI237" t="n">
        <v>4</v>
      </c>
      <c r="AJ237" t="n">
        <v>5</v>
      </c>
      <c r="AK237" t="n">
        <v>5</v>
      </c>
      <c r="AL237" t="n">
        <v>2</v>
      </c>
      <c r="AM237" t="n">
        <v>2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HYPERLINK("https://creighton-primo.hosted.exlibrisgroup.com/primo-explore/search?tab=default_tab&amp;search_scope=EVERYTHING&amp;vid=01CRU&amp;lang=en_US&amp;offset=0&amp;query=any,contains,991004011259702656","Catalog Record")</f>
        <v/>
      </c>
      <c r="AT237">
        <f>HYPERLINK("http://www.worldcat.org/oclc/47716428","WorldCat Record")</f>
        <v/>
      </c>
      <c r="AU237" t="inlineStr">
        <is>
          <t>9593013532:eng</t>
        </is>
      </c>
      <c r="AV237" t="inlineStr">
        <is>
          <t>47716428</t>
        </is>
      </c>
      <c r="AW237" t="inlineStr">
        <is>
          <t>991004011259702656</t>
        </is>
      </c>
      <c r="AX237" t="inlineStr">
        <is>
          <t>991004011259702656</t>
        </is>
      </c>
      <c r="AY237" t="inlineStr">
        <is>
          <t>2272371660002656</t>
        </is>
      </c>
      <c r="AZ237" t="inlineStr">
        <is>
          <t>BOOK</t>
        </is>
      </c>
      <c r="BB237" t="inlineStr">
        <is>
          <t>9781571132420</t>
        </is>
      </c>
      <c r="BC237" t="inlineStr">
        <is>
          <t>32285004740501</t>
        </is>
      </c>
      <c r="BD237" t="inlineStr">
        <is>
          <t>893794376</t>
        </is>
      </c>
    </row>
    <row r="238">
      <c r="A238" t="inlineStr">
        <is>
          <t>No</t>
        </is>
      </c>
      <c r="B238" t="inlineStr">
        <is>
          <t>PT571 .S37</t>
        </is>
      </c>
      <c r="C238" t="inlineStr">
        <is>
          <t>0                      PT 0571000S  37</t>
        </is>
      </c>
      <c r="D238" t="inlineStr">
        <is>
          <t>Interpretationen.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Schillemeit, Jost compiler.</t>
        </is>
      </c>
      <c r="L238" t="inlineStr">
        <is>
          <t>(Frankfurt a.M., Hamburg) Fischer Bücherei (1965-</t>
        </is>
      </c>
      <c r="M238" t="inlineStr">
        <is>
          <t>1965</t>
        </is>
      </c>
      <c r="O238" t="inlineStr">
        <is>
          <t>ger</t>
        </is>
      </c>
      <c r="P238" t="inlineStr">
        <is>
          <t xml:space="preserve">gw </t>
        </is>
      </c>
      <c r="Q238" t="inlineStr">
        <is>
          <t>Fischer Bücherei ; 695</t>
        </is>
      </c>
      <c r="R238" t="inlineStr">
        <is>
          <t xml:space="preserve">PT </t>
        </is>
      </c>
      <c r="S238" t="n">
        <v>2</v>
      </c>
      <c r="T238" t="n">
        <v>2</v>
      </c>
      <c r="U238" t="inlineStr">
        <is>
          <t>2000-08-28</t>
        </is>
      </c>
      <c r="V238" t="inlineStr">
        <is>
          <t>2000-08-28</t>
        </is>
      </c>
      <c r="W238" t="inlineStr">
        <is>
          <t>1997-07-01</t>
        </is>
      </c>
      <c r="X238" t="inlineStr">
        <is>
          <t>1997-07-01</t>
        </is>
      </c>
      <c r="Y238" t="n">
        <v>305</v>
      </c>
      <c r="Z238" t="n">
        <v>247</v>
      </c>
      <c r="AA238" t="n">
        <v>250</v>
      </c>
      <c r="AB238" t="n">
        <v>2</v>
      </c>
      <c r="AC238" t="n">
        <v>2</v>
      </c>
      <c r="AD238" t="n">
        <v>13</v>
      </c>
      <c r="AE238" t="n">
        <v>13</v>
      </c>
      <c r="AF238" t="n">
        <v>2</v>
      </c>
      <c r="AG238" t="n">
        <v>2</v>
      </c>
      <c r="AH238" t="n">
        <v>5</v>
      </c>
      <c r="AI238" t="n">
        <v>5</v>
      </c>
      <c r="AJ238" t="n">
        <v>8</v>
      </c>
      <c r="AK238" t="n">
        <v>8</v>
      </c>
      <c r="AL238" t="n">
        <v>1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HYPERLINK("http://catalog.hathitrust.org/Record/001778147","HathiTrust Record")</f>
        <v/>
      </c>
      <c r="AS238">
        <f>HYPERLINK("https://creighton-primo.hosted.exlibrisgroup.com/primo-explore/search?tab=default_tab&amp;search_scope=EVERYTHING&amp;vid=01CRU&amp;lang=en_US&amp;offset=0&amp;query=any,contains,991003258849702656","Catalog Record")</f>
        <v/>
      </c>
      <c r="AT238">
        <f>HYPERLINK("http://www.worldcat.org/oclc/784438","WorldCat Record")</f>
        <v/>
      </c>
      <c r="AU238" t="inlineStr">
        <is>
          <t>10201348352:ger</t>
        </is>
      </c>
      <c r="AV238" t="inlineStr">
        <is>
          <t>784438</t>
        </is>
      </c>
      <c r="AW238" t="inlineStr">
        <is>
          <t>991003258849702656</t>
        </is>
      </c>
      <c r="AX238" t="inlineStr">
        <is>
          <t>991003258849702656</t>
        </is>
      </c>
      <c r="AY238" t="inlineStr">
        <is>
          <t>2261923850002656</t>
        </is>
      </c>
      <c r="AZ238" t="inlineStr">
        <is>
          <t>BOOK</t>
        </is>
      </c>
      <c r="BC238" t="inlineStr">
        <is>
          <t>32285002871134</t>
        </is>
      </c>
      <c r="BD238" t="inlineStr">
        <is>
          <t>893805577</t>
        </is>
      </c>
    </row>
    <row r="239">
      <c r="A239" t="inlineStr">
        <is>
          <t>No</t>
        </is>
      </c>
      <c r="B239" t="inlineStr">
        <is>
          <t>PT643 .K5</t>
        </is>
      </c>
      <c r="C239" t="inlineStr">
        <is>
          <t>0                      PT 0643000K  5</t>
        </is>
      </c>
      <c r="D239" t="inlineStr">
        <is>
          <t>Drama of the storm and stress, by Mark O. Kistler.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Kistler, Mark O. (Mark Oliver), 1918-1995.</t>
        </is>
      </c>
      <c r="L239" t="inlineStr">
        <is>
          <t>New York, Twayne Publishers [c1969]</t>
        </is>
      </c>
      <c r="M239" t="inlineStr">
        <is>
          <t>1969</t>
        </is>
      </c>
      <c r="O239" t="inlineStr">
        <is>
          <t>eng</t>
        </is>
      </c>
      <c r="P239" t="inlineStr">
        <is>
          <t>nyu</t>
        </is>
      </c>
      <c r="Q239" t="inlineStr">
        <is>
          <t>Twayne's world authors series, TWAS 83. German literature</t>
        </is>
      </c>
      <c r="R239" t="inlineStr">
        <is>
          <t xml:space="preserve">PT </t>
        </is>
      </c>
      <c r="S239" t="n">
        <v>2</v>
      </c>
      <c r="T239" t="n">
        <v>2</v>
      </c>
      <c r="U239" t="inlineStr">
        <is>
          <t>1999-01-26</t>
        </is>
      </c>
      <c r="V239" t="inlineStr">
        <is>
          <t>1999-01-26</t>
        </is>
      </c>
      <c r="W239" t="inlineStr">
        <is>
          <t>1997-07-02</t>
        </is>
      </c>
      <c r="X239" t="inlineStr">
        <is>
          <t>1997-07-02</t>
        </is>
      </c>
      <c r="Y239" t="n">
        <v>832</v>
      </c>
      <c r="Z239" t="n">
        <v>742</v>
      </c>
      <c r="AA239" t="n">
        <v>781</v>
      </c>
      <c r="AB239" t="n">
        <v>7</v>
      </c>
      <c r="AC239" t="n">
        <v>7</v>
      </c>
      <c r="AD239" t="n">
        <v>34</v>
      </c>
      <c r="AE239" t="n">
        <v>36</v>
      </c>
      <c r="AF239" t="n">
        <v>11</v>
      </c>
      <c r="AG239" t="n">
        <v>12</v>
      </c>
      <c r="AH239" t="n">
        <v>9</v>
      </c>
      <c r="AI239" t="n">
        <v>10</v>
      </c>
      <c r="AJ239" t="n">
        <v>18</v>
      </c>
      <c r="AK239" t="n">
        <v>20</v>
      </c>
      <c r="AL239" t="n">
        <v>6</v>
      </c>
      <c r="AM239" t="n">
        <v>6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HYPERLINK("http://catalog.hathitrust.org/Record/001030170","HathiTrust Record")</f>
        <v/>
      </c>
      <c r="AS239">
        <f>HYPERLINK("https://creighton-primo.hosted.exlibrisgroup.com/primo-explore/search?tab=default_tab&amp;search_scope=EVERYTHING&amp;vid=01CRU&amp;lang=en_US&amp;offset=0&amp;query=any,contains,991000205299702656","Catalog Record")</f>
        <v/>
      </c>
      <c r="AT239">
        <f>HYPERLINK("http://www.worldcat.org/oclc/64753","WorldCat Record")</f>
        <v/>
      </c>
      <c r="AU239" t="inlineStr">
        <is>
          <t>1229155:eng</t>
        </is>
      </c>
      <c r="AV239" t="inlineStr">
        <is>
          <t>64753</t>
        </is>
      </c>
      <c r="AW239" t="inlineStr">
        <is>
          <t>991000205299702656</t>
        </is>
      </c>
      <c r="AX239" t="inlineStr">
        <is>
          <t>991000205299702656</t>
        </is>
      </c>
      <c r="AY239" t="inlineStr">
        <is>
          <t>2255591140002656</t>
        </is>
      </c>
      <c r="AZ239" t="inlineStr">
        <is>
          <t>BOOK</t>
        </is>
      </c>
      <c r="BC239" t="inlineStr">
        <is>
          <t>32285002871258</t>
        </is>
      </c>
      <c r="BD239" t="inlineStr">
        <is>
          <t>893796510</t>
        </is>
      </c>
    </row>
    <row r="240">
      <c r="A240" t="inlineStr">
        <is>
          <t>No</t>
        </is>
      </c>
      <c r="B240" t="inlineStr">
        <is>
          <t>PT652 .K3 1970</t>
        </is>
      </c>
      <c r="C240" t="inlineStr">
        <is>
          <t>0                      PT 0652000K  3           1970</t>
        </is>
      </c>
      <c r="D240" t="inlineStr">
        <is>
          <t>German dramatists of the 19th century.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Kaufmann, F. W. (Friedrich Wilhelm)</t>
        </is>
      </c>
      <c r="L240" t="inlineStr">
        <is>
          <t>Freeport, N.Y., Books for Libraries Press [1970]</t>
        </is>
      </c>
      <c r="M240" t="inlineStr">
        <is>
          <t>1970</t>
        </is>
      </c>
      <c r="O240" t="inlineStr">
        <is>
          <t>eng</t>
        </is>
      </c>
      <c r="P240" t="inlineStr">
        <is>
          <t>nyu</t>
        </is>
      </c>
      <c r="Q240" t="inlineStr">
        <is>
          <t>Essay index reprint series</t>
        </is>
      </c>
      <c r="R240" t="inlineStr">
        <is>
          <t xml:space="preserve">PT </t>
        </is>
      </c>
      <c r="S240" t="n">
        <v>2</v>
      </c>
      <c r="T240" t="n">
        <v>2</v>
      </c>
      <c r="U240" t="inlineStr">
        <is>
          <t>1997-10-29</t>
        </is>
      </c>
      <c r="V240" t="inlineStr">
        <is>
          <t>1997-10-29</t>
        </is>
      </c>
      <c r="W240" t="inlineStr">
        <is>
          <t>1997-10-28</t>
        </is>
      </c>
      <c r="X240" t="inlineStr">
        <is>
          <t>1997-10-28</t>
        </is>
      </c>
      <c r="Y240" t="n">
        <v>322</v>
      </c>
      <c r="Z240" t="n">
        <v>302</v>
      </c>
      <c r="AA240" t="n">
        <v>469</v>
      </c>
      <c r="AB240" t="n">
        <v>3</v>
      </c>
      <c r="AC240" t="n">
        <v>4</v>
      </c>
      <c r="AD240" t="n">
        <v>17</v>
      </c>
      <c r="AE240" t="n">
        <v>20</v>
      </c>
      <c r="AF240" t="n">
        <v>6</v>
      </c>
      <c r="AG240" t="n">
        <v>7</v>
      </c>
      <c r="AH240" t="n">
        <v>5</v>
      </c>
      <c r="AI240" t="n">
        <v>6</v>
      </c>
      <c r="AJ240" t="n">
        <v>8</v>
      </c>
      <c r="AK240" t="n">
        <v>9</v>
      </c>
      <c r="AL240" t="n">
        <v>2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HYPERLINK("https://creighton-primo.hosted.exlibrisgroup.com/primo-explore/search?tab=default_tab&amp;search_scope=EVERYTHING&amp;vid=01CRU&amp;lang=en_US&amp;offset=0&amp;query=any,contains,991000436539702656","Catalog Record")</f>
        <v/>
      </c>
      <c r="AT240">
        <f>HYPERLINK("http://www.worldcat.org/oclc/76124","WorldCat Record")</f>
        <v/>
      </c>
      <c r="AU240" t="inlineStr">
        <is>
          <t>141424416:eng</t>
        </is>
      </c>
      <c r="AV240" t="inlineStr">
        <is>
          <t>76124</t>
        </is>
      </c>
      <c r="AW240" t="inlineStr">
        <is>
          <t>991000436539702656</t>
        </is>
      </c>
      <c r="AX240" t="inlineStr">
        <is>
          <t>991000436539702656</t>
        </is>
      </c>
      <c r="AY240" t="inlineStr">
        <is>
          <t>2255481970002656</t>
        </is>
      </c>
      <c r="AZ240" t="inlineStr">
        <is>
          <t>BOOK</t>
        </is>
      </c>
      <c r="BB240" t="inlineStr">
        <is>
          <t>9780836915785</t>
        </is>
      </c>
      <c r="BC240" t="inlineStr">
        <is>
          <t>32285003257937</t>
        </is>
      </c>
      <c r="BD240" t="inlineStr">
        <is>
          <t>893689687</t>
        </is>
      </c>
    </row>
    <row r="241">
      <c r="A241" t="inlineStr">
        <is>
          <t>No</t>
        </is>
      </c>
      <c r="B241" t="inlineStr">
        <is>
          <t>PT666 .C36 1983</t>
        </is>
      </c>
      <c r="C241" t="inlineStr">
        <is>
          <t>0                      PT 0666000C  36          1983</t>
        </is>
      </c>
      <c r="D241" t="inlineStr">
        <is>
          <t>New German dramatists : a study of Peter Handke, Franz Xaver Kroetz, Rainer Werner Fassbinder, Heiner Müller, Thomas Brasch, Thomas Bernhard, and Botho Strauss / Denis Calandra.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Calandra, Denis.</t>
        </is>
      </c>
      <c r="L241" t="inlineStr">
        <is>
          <t>New York : Grove Press, 1983.</t>
        </is>
      </c>
      <c r="M241" t="inlineStr">
        <is>
          <t>1983</t>
        </is>
      </c>
      <c r="O241" t="inlineStr">
        <is>
          <t>eng</t>
        </is>
      </c>
      <c r="P241" t="inlineStr">
        <is>
          <t>nyu</t>
        </is>
      </c>
      <c r="Q241" t="inlineStr">
        <is>
          <t>Grove Press modern dramatists</t>
        </is>
      </c>
      <c r="R241" t="inlineStr">
        <is>
          <t xml:space="preserve">PT </t>
        </is>
      </c>
      <c r="S241" t="n">
        <v>4</v>
      </c>
      <c r="T241" t="n">
        <v>4</v>
      </c>
      <c r="U241" t="inlineStr">
        <is>
          <t>1995-01-23</t>
        </is>
      </c>
      <c r="V241" t="inlineStr">
        <is>
          <t>1995-01-23</t>
        </is>
      </c>
      <c r="W241" t="inlineStr">
        <is>
          <t>1991-01-22</t>
        </is>
      </c>
      <c r="X241" t="inlineStr">
        <is>
          <t>1991-01-22</t>
        </is>
      </c>
      <c r="Y241" t="n">
        <v>389</v>
      </c>
      <c r="Z241" t="n">
        <v>364</v>
      </c>
      <c r="AA241" t="n">
        <v>405</v>
      </c>
      <c r="AB241" t="n">
        <v>4</v>
      </c>
      <c r="AC241" t="n">
        <v>4</v>
      </c>
      <c r="AD241" t="n">
        <v>22</v>
      </c>
      <c r="AE241" t="n">
        <v>22</v>
      </c>
      <c r="AF241" t="n">
        <v>8</v>
      </c>
      <c r="AG241" t="n">
        <v>8</v>
      </c>
      <c r="AH241" t="n">
        <v>6</v>
      </c>
      <c r="AI241" t="n">
        <v>6</v>
      </c>
      <c r="AJ241" t="n">
        <v>13</v>
      </c>
      <c r="AK241" t="n">
        <v>13</v>
      </c>
      <c r="AL241" t="n">
        <v>3</v>
      </c>
      <c r="AM241" t="n">
        <v>3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HYPERLINK("https://creighton-primo.hosted.exlibrisgroup.com/primo-explore/search?tab=default_tab&amp;search_scope=EVERYTHING&amp;vid=01CRU&amp;lang=en_US&amp;offset=0&amp;query=any,contains,991000265829702656","Catalog Record")</f>
        <v/>
      </c>
      <c r="AT241">
        <f>HYPERLINK("http://www.worldcat.org/oclc/9829641","WorldCat Record")</f>
        <v/>
      </c>
      <c r="AU241" t="inlineStr">
        <is>
          <t>796662611:eng</t>
        </is>
      </c>
      <c r="AV241" t="inlineStr">
        <is>
          <t>9829641</t>
        </is>
      </c>
      <c r="AW241" t="inlineStr">
        <is>
          <t>991000265829702656</t>
        </is>
      </c>
      <c r="AX241" t="inlineStr">
        <is>
          <t>991000265829702656</t>
        </is>
      </c>
      <c r="AY241" t="inlineStr">
        <is>
          <t>2271658530002656</t>
        </is>
      </c>
      <c r="AZ241" t="inlineStr">
        <is>
          <t>BOOK</t>
        </is>
      </c>
      <c r="BB241" t="inlineStr">
        <is>
          <t>9780394624877</t>
        </is>
      </c>
      <c r="BC241" t="inlineStr">
        <is>
          <t>32285000478452</t>
        </is>
      </c>
      <c r="BD241" t="inlineStr">
        <is>
          <t>893496094</t>
        </is>
      </c>
    </row>
    <row r="242">
      <c r="A242" t="inlineStr">
        <is>
          <t>No</t>
        </is>
      </c>
      <c r="B242" t="inlineStr">
        <is>
          <t>PT668 .A55</t>
        </is>
      </c>
      <c r="C242" t="inlineStr">
        <is>
          <t>0                      PT 0668000A  55</t>
        </is>
      </c>
      <c r="D242" t="inlineStr">
        <is>
          <t>Zuschauer im Drama; Brecht, Dürrenmatt, Handke.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Angermeyer, Hans Christoph.</t>
        </is>
      </c>
      <c r="L242" t="inlineStr">
        <is>
          <t>[Frankfurt am Main] Athenäum Verlag [c1971]</t>
        </is>
      </c>
      <c r="M242" t="inlineStr">
        <is>
          <t>1971</t>
        </is>
      </c>
      <c r="O242" t="inlineStr">
        <is>
          <t>ger</t>
        </is>
      </c>
      <c r="P242" t="inlineStr">
        <is>
          <t xml:space="preserve">gw </t>
        </is>
      </c>
      <c r="Q242" t="inlineStr">
        <is>
          <t>Literatur und Reflexion ; Bd. 5</t>
        </is>
      </c>
      <c r="R242" t="inlineStr">
        <is>
          <t xml:space="preserve">PT </t>
        </is>
      </c>
      <c r="S242" t="n">
        <v>4</v>
      </c>
      <c r="T242" t="n">
        <v>4</v>
      </c>
      <c r="U242" t="inlineStr">
        <is>
          <t>1999-10-24</t>
        </is>
      </c>
      <c r="V242" t="inlineStr">
        <is>
          <t>1999-10-24</t>
        </is>
      </c>
      <c r="W242" t="inlineStr">
        <is>
          <t>1997-07-02</t>
        </is>
      </c>
      <c r="X242" t="inlineStr">
        <is>
          <t>1997-07-02</t>
        </is>
      </c>
      <c r="Y242" t="n">
        <v>241</v>
      </c>
      <c r="Z242" t="n">
        <v>150</v>
      </c>
      <c r="AA242" t="n">
        <v>153</v>
      </c>
      <c r="AB242" t="n">
        <v>2</v>
      </c>
      <c r="AC242" t="n">
        <v>2</v>
      </c>
      <c r="AD242" t="n">
        <v>7</v>
      </c>
      <c r="AE242" t="n">
        <v>7</v>
      </c>
      <c r="AF242" t="n">
        <v>1</v>
      </c>
      <c r="AG242" t="n">
        <v>1</v>
      </c>
      <c r="AH242" t="n">
        <v>3</v>
      </c>
      <c r="AI242" t="n">
        <v>3</v>
      </c>
      <c r="AJ242" t="n">
        <v>5</v>
      </c>
      <c r="AK242" t="n">
        <v>5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HYPERLINK("http://catalog.hathitrust.org/Record/001190921","HathiTrust Record")</f>
        <v/>
      </c>
      <c r="AS242">
        <f>HYPERLINK("https://creighton-primo.hosted.exlibrisgroup.com/primo-explore/search?tab=default_tab&amp;search_scope=EVERYTHING&amp;vid=01CRU&amp;lang=en_US&amp;offset=0&amp;query=any,contains,991002738439702656","Catalog Record")</f>
        <v/>
      </c>
      <c r="AT242">
        <f>HYPERLINK("http://www.worldcat.org/oclc/420150","WorldCat Record")</f>
        <v/>
      </c>
      <c r="AU242" t="inlineStr">
        <is>
          <t>232586695:ger</t>
        </is>
      </c>
      <c r="AV242" t="inlineStr">
        <is>
          <t>420150</t>
        </is>
      </c>
      <c r="AW242" t="inlineStr">
        <is>
          <t>991002738439702656</t>
        </is>
      </c>
      <c r="AX242" t="inlineStr">
        <is>
          <t>991002738439702656</t>
        </is>
      </c>
      <c r="AY242" t="inlineStr">
        <is>
          <t>2270526710002656</t>
        </is>
      </c>
      <c r="AZ242" t="inlineStr">
        <is>
          <t>BOOK</t>
        </is>
      </c>
      <c r="BC242" t="inlineStr">
        <is>
          <t>32285002871282</t>
        </is>
      </c>
      <c r="BD242" t="inlineStr">
        <is>
          <t>893603950</t>
        </is>
      </c>
    </row>
    <row r="243">
      <c r="A243" t="inlineStr">
        <is>
          <t>No</t>
        </is>
      </c>
      <c r="B243" t="inlineStr">
        <is>
          <t>PT668 .B4 1984</t>
        </is>
      </c>
      <c r="C243" t="inlineStr">
        <is>
          <t>0                      PT 0668000B  4           1984</t>
        </is>
      </c>
      <c r="D243" t="inlineStr">
        <is>
          <t>German expressionist drama : Ernst Toller and Georg Kaiser / Renate Benson.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Benson, Renate, 1938-</t>
        </is>
      </c>
      <c r="L243" t="inlineStr">
        <is>
          <t>New York : Grove Press, 1984.</t>
        </is>
      </c>
      <c r="M243" t="inlineStr">
        <is>
          <t>1984</t>
        </is>
      </c>
      <c r="N243" t="inlineStr">
        <is>
          <t>1st hardcover ed.</t>
        </is>
      </c>
      <c r="O243" t="inlineStr">
        <is>
          <t>eng</t>
        </is>
      </c>
      <c r="P243" t="inlineStr">
        <is>
          <t>nyu</t>
        </is>
      </c>
      <c r="Q243" t="inlineStr">
        <is>
          <t>Grove Press modern dramatists</t>
        </is>
      </c>
      <c r="R243" t="inlineStr">
        <is>
          <t xml:space="preserve">PT </t>
        </is>
      </c>
      <c r="S243" t="n">
        <v>4</v>
      </c>
      <c r="T243" t="n">
        <v>4</v>
      </c>
      <c r="U243" t="inlineStr">
        <is>
          <t>2005-09-22</t>
        </is>
      </c>
      <c r="V243" t="inlineStr">
        <is>
          <t>2005-09-22</t>
        </is>
      </c>
      <c r="W243" t="inlineStr">
        <is>
          <t>1991-01-22</t>
        </is>
      </c>
      <c r="X243" t="inlineStr">
        <is>
          <t>1991-01-22</t>
        </is>
      </c>
      <c r="Y243" t="n">
        <v>233</v>
      </c>
      <c r="Z243" t="n">
        <v>210</v>
      </c>
      <c r="AA243" t="n">
        <v>289</v>
      </c>
      <c r="AB243" t="n">
        <v>2</v>
      </c>
      <c r="AC243" t="n">
        <v>3</v>
      </c>
      <c r="AD243" t="n">
        <v>8</v>
      </c>
      <c r="AE243" t="n">
        <v>12</v>
      </c>
      <c r="AF243" t="n">
        <v>2</v>
      </c>
      <c r="AG243" t="n">
        <v>2</v>
      </c>
      <c r="AH243" t="n">
        <v>2</v>
      </c>
      <c r="AI243" t="n">
        <v>3</v>
      </c>
      <c r="AJ243" t="n">
        <v>5</v>
      </c>
      <c r="AK243" t="n">
        <v>8</v>
      </c>
      <c r="AL243" t="n">
        <v>1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HYPERLINK("https://creighton-primo.hosted.exlibrisgroup.com/primo-explore/search?tab=default_tab&amp;search_scope=EVERYTHING&amp;vid=01CRU&amp;lang=en_US&amp;offset=0&amp;query=any,contains,991000516759702656","Catalog Record")</f>
        <v/>
      </c>
      <c r="AT243">
        <f>HYPERLINK("http://www.worldcat.org/oclc/11290859","WorldCat Record")</f>
        <v/>
      </c>
      <c r="AU243" t="inlineStr">
        <is>
          <t>815018144:eng</t>
        </is>
      </c>
      <c r="AV243" t="inlineStr">
        <is>
          <t>11290859</t>
        </is>
      </c>
      <c r="AW243" t="inlineStr">
        <is>
          <t>991000516759702656</t>
        </is>
      </c>
      <c r="AX243" t="inlineStr">
        <is>
          <t>991000516759702656</t>
        </is>
      </c>
      <c r="AY243" t="inlineStr">
        <is>
          <t>2264249510002656</t>
        </is>
      </c>
      <c r="AZ243" t="inlineStr">
        <is>
          <t>BOOK</t>
        </is>
      </c>
      <c r="BB243" t="inlineStr">
        <is>
          <t>9780394622682</t>
        </is>
      </c>
      <c r="BC243" t="inlineStr">
        <is>
          <t>32285000478486</t>
        </is>
      </c>
      <c r="BD243" t="inlineStr">
        <is>
          <t>893890758</t>
        </is>
      </c>
    </row>
    <row r="244">
      <c r="A244" t="inlineStr">
        <is>
          <t>No</t>
        </is>
      </c>
      <c r="B244" t="inlineStr">
        <is>
          <t>PT668 .H33 2003</t>
        </is>
      </c>
      <c r="C244" t="inlineStr">
        <is>
          <t>0                      PT 0668000H  33          2003</t>
        </is>
      </c>
      <c r="D244" t="inlineStr">
        <is>
          <t>Modern German political drama, 1980-2000 / Birgit Haas.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Haas, Birgit.</t>
        </is>
      </c>
      <c r="L244" t="inlineStr">
        <is>
          <t>Rochester, N.Y. : Camden House, c2003.</t>
        </is>
      </c>
      <c r="M244" t="inlineStr">
        <is>
          <t>2003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PT </t>
        </is>
      </c>
      <c r="S244" t="n">
        <v>3</v>
      </c>
      <c r="T244" t="n">
        <v>3</v>
      </c>
      <c r="U244" t="inlineStr">
        <is>
          <t>2008-03-24</t>
        </is>
      </c>
      <c r="V244" t="inlineStr">
        <is>
          <t>2008-03-24</t>
        </is>
      </c>
      <c r="W244" t="inlineStr">
        <is>
          <t>2005-05-11</t>
        </is>
      </c>
      <c r="X244" t="inlineStr">
        <is>
          <t>2005-05-11</t>
        </is>
      </c>
      <c r="Y244" t="n">
        <v>313</v>
      </c>
      <c r="Z244" t="n">
        <v>239</v>
      </c>
      <c r="AA244" t="n">
        <v>429</v>
      </c>
      <c r="AB244" t="n">
        <v>2</v>
      </c>
      <c r="AC244" t="n">
        <v>2</v>
      </c>
      <c r="AD244" t="n">
        <v>18</v>
      </c>
      <c r="AE244" t="n">
        <v>26</v>
      </c>
      <c r="AF244" t="n">
        <v>10</v>
      </c>
      <c r="AG244" t="n">
        <v>13</v>
      </c>
      <c r="AH244" t="n">
        <v>5</v>
      </c>
      <c r="AI244" t="n">
        <v>7</v>
      </c>
      <c r="AJ244" t="n">
        <v>10</v>
      </c>
      <c r="AK244" t="n">
        <v>15</v>
      </c>
      <c r="AL244" t="n">
        <v>1</v>
      </c>
      <c r="AM244" t="n">
        <v>1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HYPERLINK("https://creighton-primo.hosted.exlibrisgroup.com/primo-explore/search?tab=default_tab&amp;search_scope=EVERYTHING&amp;vid=01CRU&amp;lang=en_US&amp;offset=0&amp;query=any,contains,991004500399702656","Catalog Record")</f>
        <v/>
      </c>
      <c r="AT244">
        <f>HYPERLINK("http://www.worldcat.org/oclc/52601502","WorldCat Record")</f>
        <v/>
      </c>
      <c r="AU244" t="inlineStr">
        <is>
          <t>782187:eng</t>
        </is>
      </c>
      <c r="AV244" t="inlineStr">
        <is>
          <t>52601502</t>
        </is>
      </c>
      <c r="AW244" t="inlineStr">
        <is>
          <t>991004500399702656</t>
        </is>
      </c>
      <c r="AX244" t="inlineStr">
        <is>
          <t>991004500399702656</t>
        </is>
      </c>
      <c r="AY244" t="inlineStr">
        <is>
          <t>2265978110002656</t>
        </is>
      </c>
      <c r="AZ244" t="inlineStr">
        <is>
          <t>BOOK</t>
        </is>
      </c>
      <c r="BB244" t="inlineStr">
        <is>
          <t>9781571132857</t>
        </is>
      </c>
      <c r="BC244" t="inlineStr">
        <is>
          <t>32285005037675</t>
        </is>
      </c>
      <c r="BD244" t="inlineStr">
        <is>
          <t>893612424</t>
        </is>
      </c>
    </row>
    <row r="245">
      <c r="A245" t="inlineStr">
        <is>
          <t>No</t>
        </is>
      </c>
      <c r="B245" t="inlineStr">
        <is>
          <t>PT67.R436 Z4713 2001</t>
        </is>
      </c>
      <c r="C245" t="inlineStr">
        <is>
          <t>0                      PT 0067000R  436                Z  4713        2001</t>
        </is>
      </c>
      <c r="D245" t="inlineStr">
        <is>
          <t>The author of himself : the life of Marcel Reich-Ranicki / Marcel Reich-Ranicki ; translated from the German by Ewald Osers ; with a foreword by Jack Zipes.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Reich-Ranicki, Marcel.</t>
        </is>
      </c>
      <c r="L245" t="inlineStr">
        <is>
          <t>Princeton, N.J. : Princeton University Press, c2001.</t>
        </is>
      </c>
      <c r="M245" t="inlineStr">
        <is>
          <t>2001</t>
        </is>
      </c>
      <c r="O245" t="inlineStr">
        <is>
          <t>eng</t>
        </is>
      </c>
      <c r="P245" t="inlineStr">
        <is>
          <t>nju</t>
        </is>
      </c>
      <c r="R245" t="inlineStr">
        <is>
          <t xml:space="preserve">PT </t>
        </is>
      </c>
      <c r="S245" t="n">
        <v>1</v>
      </c>
      <c r="T245" t="n">
        <v>1</v>
      </c>
      <c r="U245" t="inlineStr">
        <is>
          <t>2002-03-26</t>
        </is>
      </c>
      <c r="V245" t="inlineStr">
        <is>
          <t>2002-03-26</t>
        </is>
      </c>
      <c r="W245" t="inlineStr">
        <is>
          <t>2002-03-26</t>
        </is>
      </c>
      <c r="X245" t="inlineStr">
        <is>
          <t>2002-03-26</t>
        </is>
      </c>
      <c r="Y245" t="n">
        <v>331</v>
      </c>
      <c r="Z245" t="n">
        <v>305</v>
      </c>
      <c r="AA245" t="n">
        <v>514</v>
      </c>
      <c r="AB245" t="n">
        <v>2</v>
      </c>
      <c r="AC245" t="n">
        <v>3</v>
      </c>
      <c r="AD245" t="n">
        <v>12</v>
      </c>
      <c r="AE245" t="n">
        <v>29</v>
      </c>
      <c r="AF245" t="n">
        <v>7</v>
      </c>
      <c r="AG245" t="n">
        <v>14</v>
      </c>
      <c r="AH245" t="n">
        <v>3</v>
      </c>
      <c r="AI245" t="n">
        <v>8</v>
      </c>
      <c r="AJ245" t="n">
        <v>3</v>
      </c>
      <c r="AK245" t="n">
        <v>13</v>
      </c>
      <c r="AL245" t="n">
        <v>1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HYPERLINK("https://creighton-primo.hosted.exlibrisgroup.com/primo-explore/search?tab=default_tab&amp;search_scope=EVERYTHING&amp;vid=01CRU&amp;lang=en_US&amp;offset=0&amp;query=any,contains,991003755709702656","Catalog Record")</f>
        <v/>
      </c>
      <c r="AT245">
        <f>HYPERLINK("http://www.worldcat.org/oclc/47915502","WorldCat Record")</f>
        <v/>
      </c>
      <c r="AU245" t="inlineStr">
        <is>
          <t>4494934118:eng</t>
        </is>
      </c>
      <c r="AV245" t="inlineStr">
        <is>
          <t>47915502</t>
        </is>
      </c>
      <c r="AW245" t="inlineStr">
        <is>
          <t>991003755709702656</t>
        </is>
      </c>
      <c r="AX245" t="inlineStr">
        <is>
          <t>991003755709702656</t>
        </is>
      </c>
      <c r="AY245" t="inlineStr">
        <is>
          <t>2268070380002656</t>
        </is>
      </c>
      <c r="AZ245" t="inlineStr">
        <is>
          <t>BOOK</t>
        </is>
      </c>
      <c r="BB245" t="inlineStr">
        <is>
          <t>9780691090405</t>
        </is>
      </c>
      <c r="BC245" t="inlineStr">
        <is>
          <t>32285004464649</t>
        </is>
      </c>
      <c r="BD245" t="inlineStr">
        <is>
          <t>893894081</t>
        </is>
      </c>
    </row>
    <row r="246">
      <c r="A246" t="inlineStr">
        <is>
          <t>No</t>
        </is>
      </c>
      <c r="B246" t="inlineStr">
        <is>
          <t>PT693 .M46 2003</t>
        </is>
      </c>
      <c r="C246" t="inlineStr">
        <is>
          <t>0                      PT 0693000M  46          2003</t>
        </is>
      </c>
      <c r="D246" t="inlineStr">
        <is>
          <t>The historical experience in German drama : from Gryphius to Brecht / Alan Menhennet.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Menhennet, Alan.</t>
        </is>
      </c>
      <c r="L246" t="inlineStr">
        <is>
          <t>Rochester, NY : Camden House, 2003.</t>
        </is>
      </c>
      <c r="M246" t="inlineStr">
        <is>
          <t>2003</t>
        </is>
      </c>
      <c r="O246" t="inlineStr">
        <is>
          <t>eng</t>
        </is>
      </c>
      <c r="P246" t="inlineStr">
        <is>
          <t>nyu</t>
        </is>
      </c>
      <c r="Q246" t="inlineStr">
        <is>
          <t>Studies in German literature, linguistics, and culture</t>
        </is>
      </c>
      <c r="R246" t="inlineStr">
        <is>
          <t xml:space="preserve">PT </t>
        </is>
      </c>
      <c r="S246" t="n">
        <v>1</v>
      </c>
      <c r="T246" t="n">
        <v>1</v>
      </c>
      <c r="U246" t="inlineStr">
        <is>
          <t>2005-05-12</t>
        </is>
      </c>
      <c r="V246" t="inlineStr">
        <is>
          <t>2005-05-12</t>
        </is>
      </c>
      <c r="W246" t="inlineStr">
        <is>
          <t>2005-05-12</t>
        </is>
      </c>
      <c r="X246" t="inlineStr">
        <is>
          <t>2005-05-12</t>
        </is>
      </c>
      <c r="Y246" t="n">
        <v>222</v>
      </c>
      <c r="Z246" t="n">
        <v>176</v>
      </c>
      <c r="AA246" t="n">
        <v>395</v>
      </c>
      <c r="AB246" t="n">
        <v>2</v>
      </c>
      <c r="AC246" t="n">
        <v>2</v>
      </c>
      <c r="AD246" t="n">
        <v>12</v>
      </c>
      <c r="AE246" t="n">
        <v>22</v>
      </c>
      <c r="AF246" t="n">
        <v>4</v>
      </c>
      <c r="AG246" t="n">
        <v>9</v>
      </c>
      <c r="AH246" t="n">
        <v>4</v>
      </c>
      <c r="AI246" t="n">
        <v>7</v>
      </c>
      <c r="AJ246" t="n">
        <v>8</v>
      </c>
      <c r="AK246" t="n">
        <v>14</v>
      </c>
      <c r="AL246" t="n">
        <v>1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HYPERLINK("https://creighton-primo.hosted.exlibrisgroup.com/primo-explore/search?tab=default_tab&amp;search_scope=EVERYTHING&amp;vid=01CRU&amp;lang=en_US&amp;offset=0&amp;query=any,contains,991004498129702656","Catalog Record")</f>
        <v/>
      </c>
      <c r="AT246">
        <f>HYPERLINK("http://www.worldcat.org/oclc/50155808","WorldCat Record")</f>
        <v/>
      </c>
      <c r="AU246" t="inlineStr">
        <is>
          <t>803082833:eng</t>
        </is>
      </c>
      <c r="AV246" t="inlineStr">
        <is>
          <t>50155808</t>
        </is>
      </c>
      <c r="AW246" t="inlineStr">
        <is>
          <t>991004498129702656</t>
        </is>
      </c>
      <c r="AX246" t="inlineStr">
        <is>
          <t>991004498129702656</t>
        </is>
      </c>
      <c r="AY246" t="inlineStr">
        <is>
          <t>2268845050002656</t>
        </is>
      </c>
      <c r="AZ246" t="inlineStr">
        <is>
          <t>BOOK</t>
        </is>
      </c>
      <c r="BB246" t="inlineStr">
        <is>
          <t>9781571132550</t>
        </is>
      </c>
      <c r="BC246" t="inlineStr">
        <is>
          <t>32285005037402</t>
        </is>
      </c>
      <c r="BD246" t="inlineStr">
        <is>
          <t>893436349</t>
        </is>
      </c>
    </row>
    <row r="247">
      <c r="A247" t="inlineStr">
        <is>
          <t>No</t>
        </is>
      </c>
      <c r="B247" t="inlineStr">
        <is>
          <t>PT7048 .G7</t>
        </is>
      </c>
      <c r="C247" t="inlineStr">
        <is>
          <t>0                      PT 7048000G  7</t>
        </is>
      </c>
      <c r="D247" t="inlineStr">
        <is>
          <t>The golden horns : mythic imagination and the Nordic past / John L. Greenway.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Greenway, John.</t>
        </is>
      </c>
      <c r="L247" t="inlineStr">
        <is>
          <t>Athens : University of Georgia Press, c1977.</t>
        </is>
      </c>
      <c r="M247" t="inlineStr">
        <is>
          <t>1977</t>
        </is>
      </c>
      <c r="O247" t="inlineStr">
        <is>
          <t>eng</t>
        </is>
      </c>
      <c r="P247" t="inlineStr">
        <is>
          <t>gau</t>
        </is>
      </c>
      <c r="R247" t="inlineStr">
        <is>
          <t xml:space="preserve">PT </t>
        </is>
      </c>
      <c r="S247" t="n">
        <v>1</v>
      </c>
      <c r="T247" t="n">
        <v>1</v>
      </c>
      <c r="U247" t="inlineStr">
        <is>
          <t>2008-04-28</t>
        </is>
      </c>
      <c r="V247" t="inlineStr">
        <is>
          <t>2008-04-28</t>
        </is>
      </c>
      <c r="W247" t="inlineStr">
        <is>
          <t>1997-07-22</t>
        </is>
      </c>
      <c r="X247" t="inlineStr">
        <is>
          <t>1997-07-22</t>
        </is>
      </c>
      <c r="Y247" t="n">
        <v>648</v>
      </c>
      <c r="Z247" t="n">
        <v>570</v>
      </c>
      <c r="AA247" t="n">
        <v>573</v>
      </c>
      <c r="AB247" t="n">
        <v>4</v>
      </c>
      <c r="AC247" t="n">
        <v>4</v>
      </c>
      <c r="AD247" t="n">
        <v>23</v>
      </c>
      <c r="AE247" t="n">
        <v>23</v>
      </c>
      <c r="AF247" t="n">
        <v>8</v>
      </c>
      <c r="AG247" t="n">
        <v>8</v>
      </c>
      <c r="AH247" t="n">
        <v>7</v>
      </c>
      <c r="AI247" t="n">
        <v>7</v>
      </c>
      <c r="AJ247" t="n">
        <v>9</v>
      </c>
      <c r="AK247" t="n">
        <v>9</v>
      </c>
      <c r="AL247" t="n">
        <v>3</v>
      </c>
      <c r="AM247" t="n">
        <v>3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HYPERLINK("http://catalog.hathitrust.org/Record/000251613","HathiTrust Record")</f>
        <v/>
      </c>
      <c r="AS247">
        <f>HYPERLINK("https://creighton-primo.hosted.exlibrisgroup.com/primo-explore/search?tab=default_tab&amp;search_scope=EVERYTHING&amp;vid=01CRU&amp;lang=en_US&amp;offset=0&amp;query=any,contains,991004318019702656","Catalog Record")</f>
        <v/>
      </c>
      <c r="AT247">
        <f>HYPERLINK("http://www.worldcat.org/oclc/3012402","WorldCat Record")</f>
        <v/>
      </c>
      <c r="AU247" t="inlineStr">
        <is>
          <t>865016536:eng</t>
        </is>
      </c>
      <c r="AV247" t="inlineStr">
        <is>
          <t>3012402</t>
        </is>
      </c>
      <c r="AW247" t="inlineStr">
        <is>
          <t>991004318019702656</t>
        </is>
      </c>
      <c r="AX247" t="inlineStr">
        <is>
          <t>991004318019702656</t>
        </is>
      </c>
      <c r="AY247" t="inlineStr">
        <is>
          <t>2269357140002656</t>
        </is>
      </c>
      <c r="AZ247" t="inlineStr">
        <is>
          <t>BOOK</t>
        </is>
      </c>
      <c r="BB247" t="inlineStr">
        <is>
          <t>9780820303840</t>
        </is>
      </c>
      <c r="BC247" t="inlineStr">
        <is>
          <t>32285002973435</t>
        </is>
      </c>
      <c r="BD247" t="inlineStr">
        <is>
          <t>893782103</t>
        </is>
      </c>
    </row>
    <row r="248">
      <c r="A248" t="inlineStr">
        <is>
          <t>No</t>
        </is>
      </c>
      <c r="B248" t="inlineStr">
        <is>
          <t>PT7092.E5 H3 1965</t>
        </is>
      </c>
      <c r="C248" t="inlineStr">
        <is>
          <t>0                      PT 7092000E  5                  H  3           1965</t>
        </is>
      </c>
      <c r="D248" t="inlineStr">
        <is>
          <t>An anthology of Scandinavian literature, from the Viking period to the twentieth century.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Hallberg Hallmundsson, 1930-2011, editor.</t>
        </is>
      </c>
      <c r="L248" t="inlineStr">
        <is>
          <t>New York, Collier Books [1965]</t>
        </is>
      </c>
      <c r="M248" t="inlineStr">
        <is>
          <t>1965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PT </t>
        </is>
      </c>
      <c r="S248" t="n">
        <v>6</v>
      </c>
      <c r="T248" t="n">
        <v>6</v>
      </c>
      <c r="U248" t="inlineStr">
        <is>
          <t>1999-12-04</t>
        </is>
      </c>
      <c r="V248" t="inlineStr">
        <is>
          <t>1999-12-04</t>
        </is>
      </c>
      <c r="W248" t="inlineStr">
        <is>
          <t>1997-07-22</t>
        </is>
      </c>
      <c r="X248" t="inlineStr">
        <is>
          <t>1997-07-22</t>
        </is>
      </c>
      <c r="Y248" t="n">
        <v>597</v>
      </c>
      <c r="Z248" t="n">
        <v>552</v>
      </c>
      <c r="AA248" t="n">
        <v>561</v>
      </c>
      <c r="AB248" t="n">
        <v>6</v>
      </c>
      <c r="AC248" t="n">
        <v>6</v>
      </c>
      <c r="AD248" t="n">
        <v>18</v>
      </c>
      <c r="AE248" t="n">
        <v>18</v>
      </c>
      <c r="AF248" t="n">
        <v>6</v>
      </c>
      <c r="AG248" t="n">
        <v>6</v>
      </c>
      <c r="AH248" t="n">
        <v>3</v>
      </c>
      <c r="AI248" t="n">
        <v>3</v>
      </c>
      <c r="AJ248" t="n">
        <v>6</v>
      </c>
      <c r="AK248" t="n">
        <v>6</v>
      </c>
      <c r="AL248" t="n">
        <v>5</v>
      </c>
      <c r="AM248" t="n">
        <v>5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HYPERLINK("https://creighton-primo.hosted.exlibrisgroup.com/primo-explore/search?tab=default_tab&amp;search_scope=EVERYTHING&amp;vid=01CRU&amp;lang=en_US&amp;offset=0&amp;query=any,contains,991002551379702656","Catalog Record")</f>
        <v/>
      </c>
      <c r="AT248">
        <f>HYPERLINK("http://www.worldcat.org/oclc/369771","WorldCat Record")</f>
        <v/>
      </c>
      <c r="AU248" t="inlineStr">
        <is>
          <t>367551551:eng</t>
        </is>
      </c>
      <c r="AV248" t="inlineStr">
        <is>
          <t>369771</t>
        </is>
      </c>
      <c r="AW248" t="inlineStr">
        <is>
          <t>991002551379702656</t>
        </is>
      </c>
      <c r="AX248" t="inlineStr">
        <is>
          <t>991002551379702656</t>
        </is>
      </c>
      <c r="AY248" t="inlineStr">
        <is>
          <t>2268198340002656</t>
        </is>
      </c>
      <c r="AZ248" t="inlineStr">
        <is>
          <t>BOOK</t>
        </is>
      </c>
      <c r="BC248" t="inlineStr">
        <is>
          <t>32285002973500</t>
        </is>
      </c>
      <c r="BD248" t="inlineStr">
        <is>
          <t>893257438</t>
        </is>
      </c>
    </row>
    <row r="249">
      <c r="A249" t="inlineStr">
        <is>
          <t>No</t>
        </is>
      </c>
      <c r="B249" t="inlineStr">
        <is>
          <t>PT7154 .T87</t>
        </is>
      </c>
      <c r="C249" t="inlineStr">
        <is>
          <t>0                      PT 7154000T  87</t>
        </is>
      </c>
      <c r="D249" t="inlineStr">
        <is>
          <t>Origins of Icelandic literature / by G. Turville-Petre.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Turville-Petre, Gabriel.</t>
        </is>
      </c>
      <c r="L249" t="inlineStr">
        <is>
          <t>Oxford : Clarendon Press, 1953.</t>
        </is>
      </c>
      <c r="M249" t="inlineStr">
        <is>
          <t>1953</t>
        </is>
      </c>
      <c r="O249" t="inlineStr">
        <is>
          <t>eng</t>
        </is>
      </c>
      <c r="P249" t="inlineStr">
        <is>
          <t>enk</t>
        </is>
      </c>
      <c r="R249" t="inlineStr">
        <is>
          <t xml:space="preserve">PT </t>
        </is>
      </c>
      <c r="S249" t="n">
        <v>0</v>
      </c>
      <c r="T249" t="n">
        <v>0</v>
      </c>
      <c r="U249" t="inlineStr">
        <is>
          <t>2005-10-06</t>
        </is>
      </c>
      <c r="V249" t="inlineStr">
        <is>
          <t>2005-10-06</t>
        </is>
      </c>
      <c r="W249" t="inlineStr">
        <is>
          <t>1999-11-18</t>
        </is>
      </c>
      <c r="X249" t="inlineStr">
        <is>
          <t>1999-11-18</t>
        </is>
      </c>
      <c r="Y249" t="n">
        <v>417</v>
      </c>
      <c r="Z249" t="n">
        <v>292</v>
      </c>
      <c r="AA249" t="n">
        <v>368</v>
      </c>
      <c r="AB249" t="n">
        <v>2</v>
      </c>
      <c r="AC249" t="n">
        <v>3</v>
      </c>
      <c r="AD249" t="n">
        <v>13</v>
      </c>
      <c r="AE249" t="n">
        <v>16</v>
      </c>
      <c r="AF249" t="n">
        <v>3</v>
      </c>
      <c r="AG249" t="n">
        <v>4</v>
      </c>
      <c r="AH249" t="n">
        <v>4</v>
      </c>
      <c r="AI249" t="n">
        <v>4</v>
      </c>
      <c r="AJ249" t="n">
        <v>8</v>
      </c>
      <c r="AK249" t="n">
        <v>10</v>
      </c>
      <c r="AL249" t="n">
        <v>1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HYPERLINK("http://catalog.hathitrust.org/Record/001199771","HathiTrust Record")</f>
        <v/>
      </c>
      <c r="AS249">
        <f>HYPERLINK("https://creighton-primo.hosted.exlibrisgroup.com/primo-explore/search?tab=default_tab&amp;search_scope=EVERYTHING&amp;vid=01CRU&amp;lang=en_US&amp;offset=0&amp;query=any,contains,991002237589702656","Catalog Record")</f>
        <v/>
      </c>
      <c r="AT249">
        <f>HYPERLINK("http://www.worldcat.org/oclc/296321","WorldCat Record")</f>
        <v/>
      </c>
      <c r="AU249" t="inlineStr">
        <is>
          <t>1494457:eng</t>
        </is>
      </c>
      <c r="AV249" t="inlineStr">
        <is>
          <t>296321</t>
        </is>
      </c>
      <c r="AW249" t="inlineStr">
        <is>
          <t>991002237589702656</t>
        </is>
      </c>
      <c r="AX249" t="inlineStr">
        <is>
          <t>991002237589702656</t>
        </is>
      </c>
      <c r="AY249" t="inlineStr">
        <is>
          <t>2262684400002656</t>
        </is>
      </c>
      <c r="AZ249" t="inlineStr">
        <is>
          <t>BOOK</t>
        </is>
      </c>
      <c r="BC249" t="inlineStr">
        <is>
          <t>32285003625026</t>
        </is>
      </c>
      <c r="BD249" t="inlineStr">
        <is>
          <t>893710043</t>
        </is>
      </c>
    </row>
    <row r="250">
      <c r="A250" t="inlineStr">
        <is>
          <t>No</t>
        </is>
      </c>
      <c r="B250" t="inlineStr">
        <is>
          <t>PT7160 .O4</t>
        </is>
      </c>
      <c r="C250" t="inlineStr">
        <is>
          <t>0                      PT 7160000O  4</t>
        </is>
      </c>
      <c r="D250" t="inlineStr">
        <is>
          <t>Old Norse literature and mythology : a symposium / edited by Edgar C. Polomé.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Austin : Published for the Dept. of Germanic Languages of the University of Texas at Austin by the University of Texas Press, [1969]</t>
        </is>
      </c>
      <c r="M250" t="inlineStr">
        <is>
          <t>1969</t>
        </is>
      </c>
      <c r="O250" t="inlineStr">
        <is>
          <t>eng</t>
        </is>
      </c>
      <c r="P250" t="inlineStr">
        <is>
          <t>txu</t>
        </is>
      </c>
      <c r="R250" t="inlineStr">
        <is>
          <t xml:space="preserve">PT </t>
        </is>
      </c>
      <c r="S250" t="n">
        <v>2</v>
      </c>
      <c r="T250" t="n">
        <v>2</v>
      </c>
      <c r="U250" t="inlineStr">
        <is>
          <t>1997-05-30</t>
        </is>
      </c>
      <c r="V250" t="inlineStr">
        <is>
          <t>1997-05-30</t>
        </is>
      </c>
      <c r="W250" t="inlineStr">
        <is>
          <t>1990-12-28</t>
        </is>
      </c>
      <c r="X250" t="inlineStr">
        <is>
          <t>1990-12-28</t>
        </is>
      </c>
      <c r="Y250" t="n">
        <v>804</v>
      </c>
      <c r="Z250" t="n">
        <v>724</v>
      </c>
      <c r="AA250" t="n">
        <v>728</v>
      </c>
      <c r="AB250" t="n">
        <v>6</v>
      </c>
      <c r="AC250" t="n">
        <v>6</v>
      </c>
      <c r="AD250" t="n">
        <v>32</v>
      </c>
      <c r="AE250" t="n">
        <v>32</v>
      </c>
      <c r="AF250" t="n">
        <v>11</v>
      </c>
      <c r="AG250" t="n">
        <v>11</v>
      </c>
      <c r="AH250" t="n">
        <v>6</v>
      </c>
      <c r="AI250" t="n">
        <v>6</v>
      </c>
      <c r="AJ250" t="n">
        <v>14</v>
      </c>
      <c r="AK250" t="n">
        <v>14</v>
      </c>
      <c r="AL250" t="n">
        <v>5</v>
      </c>
      <c r="AM250" t="n">
        <v>5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HYPERLINK("http://catalog.hathitrust.org/Record/001112626","HathiTrust Record")</f>
        <v/>
      </c>
      <c r="AS250">
        <f>HYPERLINK("https://creighton-primo.hosted.exlibrisgroup.com/primo-explore/search?tab=default_tab&amp;search_scope=EVERYTHING&amp;vid=01CRU&amp;lang=en_US&amp;offset=0&amp;query=any,contains,991001075559702656","Catalog Record")</f>
        <v/>
      </c>
      <c r="AT250">
        <f>HYPERLINK("http://www.worldcat.org/oclc/179322","WorldCat Record")</f>
        <v/>
      </c>
      <c r="AU250" t="inlineStr">
        <is>
          <t>918013029:eng</t>
        </is>
      </c>
      <c r="AV250" t="inlineStr">
        <is>
          <t>179322</t>
        </is>
      </c>
      <c r="AW250" t="inlineStr">
        <is>
          <t>991001075559702656</t>
        </is>
      </c>
      <c r="AX250" t="inlineStr">
        <is>
          <t>991001075559702656</t>
        </is>
      </c>
      <c r="AY250" t="inlineStr">
        <is>
          <t>2265123380002656</t>
        </is>
      </c>
      <c r="AZ250" t="inlineStr">
        <is>
          <t>BOOK</t>
        </is>
      </c>
      <c r="BB250" t="inlineStr">
        <is>
          <t>9780292783867</t>
        </is>
      </c>
      <c r="BC250" t="inlineStr">
        <is>
          <t>32285000426535</t>
        </is>
      </c>
      <c r="BD250" t="inlineStr">
        <is>
          <t>893614755</t>
        </is>
      </c>
    </row>
    <row r="251">
      <c r="A251" t="inlineStr">
        <is>
          <t>No</t>
        </is>
      </c>
      <c r="B251" t="inlineStr">
        <is>
          <t>PT7181 .S24 1989</t>
        </is>
      </c>
      <c r="C251" t="inlineStr">
        <is>
          <t>0                      PT 7181000S  24          1989</t>
        </is>
      </c>
      <c r="D251" t="inlineStr">
        <is>
          <t>Sagas of the Icelanders : a book of essays / edited by John Tucker.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New York : Garland Pub., 1989.</t>
        </is>
      </c>
      <c r="M251" t="inlineStr">
        <is>
          <t>1989</t>
        </is>
      </c>
      <c r="O251" t="inlineStr">
        <is>
          <t>eng</t>
        </is>
      </c>
      <c r="P251" t="inlineStr">
        <is>
          <t>nyu</t>
        </is>
      </c>
      <c r="Q251" t="inlineStr">
        <is>
          <t>Garland reference library of the humanities ; vol. 758</t>
        </is>
      </c>
      <c r="R251" t="inlineStr">
        <is>
          <t xml:space="preserve">PT </t>
        </is>
      </c>
      <c r="S251" t="n">
        <v>5</v>
      </c>
      <c r="T251" t="n">
        <v>5</v>
      </c>
      <c r="U251" t="inlineStr">
        <is>
          <t>2009-11-25</t>
        </is>
      </c>
      <c r="V251" t="inlineStr">
        <is>
          <t>2009-11-25</t>
        </is>
      </c>
      <c r="W251" t="inlineStr">
        <is>
          <t>1990-11-05</t>
        </is>
      </c>
      <c r="X251" t="inlineStr">
        <is>
          <t>1990-11-05</t>
        </is>
      </c>
      <c r="Y251" t="n">
        <v>339</v>
      </c>
      <c r="Z251" t="n">
        <v>268</v>
      </c>
      <c r="AA251" t="n">
        <v>274</v>
      </c>
      <c r="AB251" t="n">
        <v>3</v>
      </c>
      <c r="AC251" t="n">
        <v>3</v>
      </c>
      <c r="AD251" t="n">
        <v>15</v>
      </c>
      <c r="AE251" t="n">
        <v>15</v>
      </c>
      <c r="AF251" t="n">
        <v>2</v>
      </c>
      <c r="AG251" t="n">
        <v>2</v>
      </c>
      <c r="AH251" t="n">
        <v>6</v>
      </c>
      <c r="AI251" t="n">
        <v>6</v>
      </c>
      <c r="AJ251" t="n">
        <v>7</v>
      </c>
      <c r="AK251" t="n">
        <v>7</v>
      </c>
      <c r="AL251" t="n">
        <v>2</v>
      </c>
      <c r="AM251" t="n">
        <v>2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HYPERLINK("http://catalog.hathitrust.org/Record/006808199","HathiTrust Record")</f>
        <v/>
      </c>
      <c r="AS251">
        <f>HYPERLINK("https://creighton-primo.hosted.exlibrisgroup.com/primo-explore/search?tab=default_tab&amp;search_scope=EVERYTHING&amp;vid=01CRU&amp;lang=en_US&amp;offset=0&amp;query=any,contains,991001374629702656","Catalog Record")</f>
        <v/>
      </c>
      <c r="AT251">
        <f>HYPERLINK("http://www.worldcat.org/oclc/18590012","WorldCat Record")</f>
        <v/>
      </c>
      <c r="AU251" t="inlineStr">
        <is>
          <t>836730368:eng</t>
        </is>
      </c>
      <c r="AV251" t="inlineStr">
        <is>
          <t>18590012</t>
        </is>
      </c>
      <c r="AW251" t="inlineStr">
        <is>
          <t>991001374629702656</t>
        </is>
      </c>
      <c r="AX251" t="inlineStr">
        <is>
          <t>991001374629702656</t>
        </is>
      </c>
      <c r="AY251" t="inlineStr">
        <is>
          <t>2262142640002656</t>
        </is>
      </c>
      <c r="AZ251" t="inlineStr">
        <is>
          <t>BOOK</t>
        </is>
      </c>
      <c r="BB251" t="inlineStr">
        <is>
          <t>9780824083878</t>
        </is>
      </c>
      <c r="BC251" t="inlineStr">
        <is>
          <t>32285000313428</t>
        </is>
      </c>
      <c r="BD251" t="inlineStr">
        <is>
          <t>893225809</t>
        </is>
      </c>
    </row>
    <row r="252">
      <c r="A252" t="inlineStr">
        <is>
          <t>No</t>
        </is>
      </c>
      <c r="B252" t="inlineStr">
        <is>
          <t>PT7183 .A45</t>
        </is>
      </c>
      <c r="C252" t="inlineStr">
        <is>
          <t>0                      PT 7183000A  45</t>
        </is>
      </c>
      <c r="D252" t="inlineStr">
        <is>
          <t>The Icelandic family saga; an analytic reading [by] Theodore M. Andersson.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Andersson, Theodore Murdock, 1934-</t>
        </is>
      </c>
      <c r="L252" t="inlineStr">
        <is>
          <t>Cambridge, Harvard University Press, 1967.</t>
        </is>
      </c>
      <c r="M252" t="inlineStr">
        <is>
          <t>1967</t>
        </is>
      </c>
      <c r="O252" t="inlineStr">
        <is>
          <t>eng</t>
        </is>
      </c>
      <c r="P252" t="inlineStr">
        <is>
          <t>mau</t>
        </is>
      </c>
      <c r="Q252" t="inlineStr">
        <is>
          <t>Harvard studies in comparative literature ; 28</t>
        </is>
      </c>
      <c r="R252" t="inlineStr">
        <is>
          <t xml:space="preserve">PT </t>
        </is>
      </c>
      <c r="S252" t="n">
        <v>1</v>
      </c>
      <c r="T252" t="n">
        <v>1</v>
      </c>
      <c r="U252" t="inlineStr">
        <is>
          <t>2009-11-25</t>
        </is>
      </c>
      <c r="V252" t="inlineStr">
        <is>
          <t>2009-11-25</t>
        </is>
      </c>
      <c r="W252" t="inlineStr">
        <is>
          <t>1997-07-22</t>
        </is>
      </c>
      <c r="X252" t="inlineStr">
        <is>
          <t>1997-07-22</t>
        </is>
      </c>
      <c r="Y252" t="n">
        <v>612</v>
      </c>
      <c r="Z252" t="n">
        <v>497</v>
      </c>
      <c r="AA252" t="n">
        <v>504</v>
      </c>
      <c r="AB252" t="n">
        <v>5</v>
      </c>
      <c r="AC252" t="n">
        <v>5</v>
      </c>
      <c r="AD252" t="n">
        <v>26</v>
      </c>
      <c r="AE252" t="n">
        <v>26</v>
      </c>
      <c r="AF252" t="n">
        <v>7</v>
      </c>
      <c r="AG252" t="n">
        <v>7</v>
      </c>
      <c r="AH252" t="n">
        <v>6</v>
      </c>
      <c r="AI252" t="n">
        <v>6</v>
      </c>
      <c r="AJ252" t="n">
        <v>14</v>
      </c>
      <c r="AK252" t="n">
        <v>14</v>
      </c>
      <c r="AL252" t="n">
        <v>4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HYPERLINK("http://catalog.hathitrust.org/Record/001113425","HathiTrust Record")</f>
        <v/>
      </c>
      <c r="AS252">
        <f>HYPERLINK("https://creighton-primo.hosted.exlibrisgroup.com/primo-explore/search?tab=default_tab&amp;search_scope=EVERYTHING&amp;vid=01CRU&amp;lang=en_US&amp;offset=0&amp;query=any,contains,991003365869702656","Catalog Record")</f>
        <v/>
      </c>
      <c r="AT252">
        <f>HYPERLINK("http://www.worldcat.org/oclc/901971","WorldCat Record")</f>
        <v/>
      </c>
      <c r="AU252" t="inlineStr">
        <is>
          <t>198332350:eng</t>
        </is>
      </c>
      <c r="AV252" t="inlineStr">
        <is>
          <t>901971</t>
        </is>
      </c>
      <c r="AW252" t="inlineStr">
        <is>
          <t>991003365869702656</t>
        </is>
      </c>
      <c r="AX252" t="inlineStr">
        <is>
          <t>991003365869702656</t>
        </is>
      </c>
      <c r="AY252" t="inlineStr">
        <is>
          <t>2265720550002656</t>
        </is>
      </c>
      <c r="AZ252" t="inlineStr">
        <is>
          <t>BOOK</t>
        </is>
      </c>
      <c r="BC252" t="inlineStr">
        <is>
          <t>32285002973567</t>
        </is>
      </c>
      <c r="BD252" t="inlineStr">
        <is>
          <t>893598531</t>
        </is>
      </c>
    </row>
    <row r="253">
      <c r="A253" t="inlineStr">
        <is>
          <t>No</t>
        </is>
      </c>
      <c r="B253" t="inlineStr">
        <is>
          <t>PT7269.A4 L5 1974</t>
        </is>
      </c>
      <c r="C253" t="inlineStr">
        <is>
          <t>0                      PT 7269000A  4                  L  5           1974</t>
        </is>
      </c>
      <c r="D253" t="inlineStr">
        <is>
          <t>The origin of the Icelandic family sagas. Translated from the Norwegian by A. G. Jayne.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Liestøl, Knut, 1881-1952.</t>
        </is>
      </c>
      <c r="L253" t="inlineStr">
        <is>
          <t>Westport, Conn., Greenwood Press [1974]</t>
        </is>
      </c>
      <c r="M253" t="inlineStr">
        <is>
          <t>1974</t>
        </is>
      </c>
      <c r="O253" t="inlineStr">
        <is>
          <t>eng</t>
        </is>
      </c>
      <c r="P253" t="inlineStr">
        <is>
          <t>ctu</t>
        </is>
      </c>
      <c r="R253" t="inlineStr">
        <is>
          <t xml:space="preserve">PT </t>
        </is>
      </c>
      <c r="S253" t="n">
        <v>1</v>
      </c>
      <c r="T253" t="n">
        <v>1</v>
      </c>
      <c r="U253" t="inlineStr">
        <is>
          <t>2009-11-30</t>
        </is>
      </c>
      <c r="V253" t="inlineStr">
        <is>
          <t>2009-11-30</t>
        </is>
      </c>
      <c r="W253" t="inlineStr">
        <is>
          <t>1997-07-22</t>
        </is>
      </c>
      <c r="X253" t="inlineStr">
        <is>
          <t>1997-07-22</t>
        </is>
      </c>
      <c r="Y253" t="n">
        <v>110</v>
      </c>
      <c r="Z253" t="n">
        <v>98</v>
      </c>
      <c r="AA253" t="n">
        <v>200</v>
      </c>
      <c r="AB253" t="n">
        <v>2</v>
      </c>
      <c r="AC253" t="n">
        <v>3</v>
      </c>
      <c r="AD253" t="n">
        <v>7</v>
      </c>
      <c r="AE253" t="n">
        <v>10</v>
      </c>
      <c r="AF253" t="n">
        <v>0</v>
      </c>
      <c r="AG253" t="n">
        <v>1</v>
      </c>
      <c r="AH253" t="n">
        <v>2</v>
      </c>
      <c r="AI253" t="n">
        <v>2</v>
      </c>
      <c r="AJ253" t="n">
        <v>5</v>
      </c>
      <c r="AK253" t="n">
        <v>7</v>
      </c>
      <c r="AL253" t="n">
        <v>1</v>
      </c>
      <c r="AM253" t="n">
        <v>2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HYPERLINK("http://catalog.hathitrust.org/Record/006808208","HathiTrust Record")</f>
        <v/>
      </c>
      <c r="AS253">
        <f>HYPERLINK("https://creighton-primo.hosted.exlibrisgroup.com/primo-explore/search?tab=default_tab&amp;search_scope=EVERYTHING&amp;vid=01CRU&amp;lang=en_US&amp;offset=0&amp;query=any,contains,991003501079702656","Catalog Record")</f>
        <v/>
      </c>
      <c r="AT253">
        <f>HYPERLINK("http://www.worldcat.org/oclc/1053988","WorldCat Record")</f>
        <v/>
      </c>
      <c r="AU253" t="inlineStr">
        <is>
          <t>138072698:eng</t>
        </is>
      </c>
      <c r="AV253" t="inlineStr">
        <is>
          <t>1053988</t>
        </is>
      </c>
      <c r="AW253" t="inlineStr">
        <is>
          <t>991003501079702656</t>
        </is>
      </c>
      <c r="AX253" t="inlineStr">
        <is>
          <t>991003501079702656</t>
        </is>
      </c>
      <c r="AY253" t="inlineStr">
        <is>
          <t>2270583410002656</t>
        </is>
      </c>
      <c r="AZ253" t="inlineStr">
        <is>
          <t>BOOK</t>
        </is>
      </c>
      <c r="BB253" t="inlineStr">
        <is>
          <t>9780837172538</t>
        </is>
      </c>
      <c r="BC253" t="inlineStr">
        <is>
          <t>32285002973625</t>
        </is>
      </c>
      <c r="BD253" t="inlineStr">
        <is>
          <t>893512011</t>
        </is>
      </c>
    </row>
    <row r="254">
      <c r="A254" t="inlineStr">
        <is>
          <t>No</t>
        </is>
      </c>
      <c r="B254" t="inlineStr">
        <is>
          <t>PT731 .S38 2000</t>
        </is>
      </c>
      <c r="C254" t="inlineStr">
        <is>
          <t>0                      PT 0731000S  38          2000</t>
        </is>
      </c>
      <c r="D254" t="inlineStr">
        <is>
          <t>Narratives of America and the frontier in nineteenth-century German literature / Jerry Schuchalter.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Schuchalter, Jerry, 1945-</t>
        </is>
      </c>
      <c r="L254" t="inlineStr">
        <is>
          <t>New York : P. Lang, c2000.</t>
        </is>
      </c>
      <c r="M254" t="inlineStr">
        <is>
          <t>2000</t>
        </is>
      </c>
      <c r="O254" t="inlineStr">
        <is>
          <t>eng</t>
        </is>
      </c>
      <c r="P254" t="inlineStr">
        <is>
          <t>nyu</t>
        </is>
      </c>
      <c r="Q254" t="inlineStr">
        <is>
          <t>North American studies in nineteenth-century German literature ; v. 25</t>
        </is>
      </c>
      <c r="R254" t="inlineStr">
        <is>
          <t xml:space="preserve">PT </t>
        </is>
      </c>
      <c r="S254" t="n">
        <v>1</v>
      </c>
      <c r="T254" t="n">
        <v>1</v>
      </c>
      <c r="U254" t="inlineStr">
        <is>
          <t>2005-03-22</t>
        </is>
      </c>
      <c r="V254" t="inlineStr">
        <is>
          <t>2005-03-22</t>
        </is>
      </c>
      <c r="W254" t="inlineStr">
        <is>
          <t>2005-03-22</t>
        </is>
      </c>
      <c r="X254" t="inlineStr">
        <is>
          <t>2005-03-22</t>
        </is>
      </c>
      <c r="Y254" t="n">
        <v>182</v>
      </c>
      <c r="Z254" t="n">
        <v>150</v>
      </c>
      <c r="AA254" t="n">
        <v>156</v>
      </c>
      <c r="AB254" t="n">
        <v>2</v>
      </c>
      <c r="AC254" t="n">
        <v>2</v>
      </c>
      <c r="AD254" t="n">
        <v>8</v>
      </c>
      <c r="AE254" t="n">
        <v>8</v>
      </c>
      <c r="AF254" t="n">
        <v>2</v>
      </c>
      <c r="AG254" t="n">
        <v>2</v>
      </c>
      <c r="AH254" t="n">
        <v>3</v>
      </c>
      <c r="AI254" t="n">
        <v>3</v>
      </c>
      <c r="AJ254" t="n">
        <v>5</v>
      </c>
      <c r="AK254" t="n">
        <v>5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HYPERLINK("http://catalog.hathitrust.org/Record/007141579","HathiTrust Record")</f>
        <v/>
      </c>
      <c r="AS254">
        <f>HYPERLINK("https://creighton-primo.hosted.exlibrisgroup.com/primo-explore/search?tab=default_tab&amp;search_scope=EVERYTHING&amp;vid=01CRU&amp;lang=en_US&amp;offset=0&amp;query=any,contains,991004498149702656","Catalog Record")</f>
        <v/>
      </c>
      <c r="AT254">
        <f>HYPERLINK("http://www.worldcat.org/oclc/40979970","WorldCat Record")</f>
        <v/>
      </c>
      <c r="AU254" t="inlineStr">
        <is>
          <t>5218501551:eng</t>
        </is>
      </c>
      <c r="AV254" t="inlineStr">
        <is>
          <t>40979970</t>
        </is>
      </c>
      <c r="AW254" t="inlineStr">
        <is>
          <t>991004498149702656</t>
        </is>
      </c>
      <c r="AX254" t="inlineStr">
        <is>
          <t>991004498149702656</t>
        </is>
      </c>
      <c r="AY254" t="inlineStr">
        <is>
          <t>2266651580002656</t>
        </is>
      </c>
      <c r="AZ254" t="inlineStr">
        <is>
          <t>BOOK</t>
        </is>
      </c>
      <c r="BB254" t="inlineStr">
        <is>
          <t>9780820444772</t>
        </is>
      </c>
      <c r="BC254" t="inlineStr">
        <is>
          <t>32285005043632</t>
        </is>
      </c>
      <c r="BD254" t="inlineStr">
        <is>
          <t>893500647</t>
        </is>
      </c>
    </row>
    <row r="255">
      <c r="A255" t="inlineStr">
        <is>
          <t>No</t>
        </is>
      </c>
      <c r="B255" t="inlineStr">
        <is>
          <t>PT747.S6 K8</t>
        </is>
      </c>
      <c r="C255" t="inlineStr">
        <is>
          <t>0                      PT 0747000S  6                  K  8</t>
        </is>
      </c>
      <c r="D255" t="inlineStr">
        <is>
          <t>Die deutsche Novelle im 20. Jahrhundert / Josef Kunz, unter bibliograph. Mitw. von Rainer Schönhaar.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Kunz, Josef, 1906-1990.</t>
        </is>
      </c>
      <c r="L255" t="inlineStr">
        <is>
          <t>Berlin : E. Schmidt, 1977.</t>
        </is>
      </c>
      <c r="M255" t="inlineStr">
        <is>
          <t>1977</t>
        </is>
      </c>
      <c r="N255" t="inlineStr">
        <is>
          <t>1. Aufl.</t>
        </is>
      </c>
      <c r="O255" t="inlineStr">
        <is>
          <t>ger</t>
        </is>
      </c>
      <c r="P255" t="inlineStr">
        <is>
          <t xml:space="preserve">gw </t>
        </is>
      </c>
      <c r="Q255" t="inlineStr">
        <is>
          <t>Grundlagen der Germanistik ; 23</t>
        </is>
      </c>
      <c r="R255" t="inlineStr">
        <is>
          <t xml:space="preserve">PT </t>
        </is>
      </c>
      <c r="S255" t="n">
        <v>4</v>
      </c>
      <c r="T255" t="n">
        <v>4</v>
      </c>
      <c r="U255" t="inlineStr">
        <is>
          <t>2000-08-28</t>
        </is>
      </c>
      <c r="V255" t="inlineStr">
        <is>
          <t>2000-08-28</t>
        </is>
      </c>
      <c r="W255" t="inlineStr">
        <is>
          <t>1991-01-22</t>
        </is>
      </c>
      <c r="X255" t="inlineStr">
        <is>
          <t>1991-01-22</t>
        </is>
      </c>
      <c r="Y255" t="n">
        <v>380</v>
      </c>
      <c r="Z255" t="n">
        <v>216</v>
      </c>
      <c r="AA255" t="n">
        <v>217</v>
      </c>
      <c r="AB255" t="n">
        <v>2</v>
      </c>
      <c r="AC255" t="n">
        <v>2</v>
      </c>
      <c r="AD255" t="n">
        <v>7</v>
      </c>
      <c r="AE255" t="n">
        <v>7</v>
      </c>
      <c r="AF255" t="n">
        <v>1</v>
      </c>
      <c r="AG255" t="n">
        <v>1</v>
      </c>
      <c r="AH255" t="n">
        <v>3</v>
      </c>
      <c r="AI255" t="n">
        <v>3</v>
      </c>
      <c r="AJ255" t="n">
        <v>4</v>
      </c>
      <c r="AK255" t="n">
        <v>4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HYPERLINK("http://catalog.hathitrust.org/Record/000090263","HathiTrust Record")</f>
        <v/>
      </c>
      <c r="AS255">
        <f>HYPERLINK("https://creighton-primo.hosted.exlibrisgroup.com/primo-explore/search?tab=default_tab&amp;search_scope=EVERYTHING&amp;vid=01CRU&amp;lang=en_US&amp;offset=0&amp;query=any,contains,991004464759702656","Catalog Record")</f>
        <v/>
      </c>
      <c r="AT255">
        <f>HYPERLINK("http://www.worldcat.org/oclc/3561599","WorldCat Record")</f>
        <v/>
      </c>
      <c r="AU255" t="inlineStr">
        <is>
          <t>478995469:ger</t>
        </is>
      </c>
      <c r="AV255" t="inlineStr">
        <is>
          <t>3561599</t>
        </is>
      </c>
      <c r="AW255" t="inlineStr">
        <is>
          <t>991004464759702656</t>
        </is>
      </c>
      <c r="AX255" t="inlineStr">
        <is>
          <t>991004464759702656</t>
        </is>
      </c>
      <c r="AY255" t="inlineStr">
        <is>
          <t>2266497730002656</t>
        </is>
      </c>
      <c r="AZ255" t="inlineStr">
        <is>
          <t>BOOK</t>
        </is>
      </c>
      <c r="BB255" t="inlineStr">
        <is>
          <t>9783503012237</t>
        </is>
      </c>
      <c r="BC255" t="inlineStr">
        <is>
          <t>32285000478585</t>
        </is>
      </c>
      <c r="BD255" t="inlineStr">
        <is>
          <t>893417650</t>
        </is>
      </c>
    </row>
    <row r="256">
      <c r="A256" t="inlineStr">
        <is>
          <t>No</t>
        </is>
      </c>
      <c r="B256" t="inlineStr">
        <is>
          <t>PT749.N3 B63 2000</t>
        </is>
      </c>
      <c r="C256" t="inlineStr">
        <is>
          <t>0                      PT 0749000N  3                  B  63          2000</t>
        </is>
      </c>
      <c r="D256" t="inlineStr">
        <is>
          <t>Heimat, a German dream : regional loyalties and national identity in German culture, 1890-1990 / Elizabeth Boa and Rachel Palfreyman.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Boa, Elizabeth.</t>
        </is>
      </c>
      <c r="L256" t="inlineStr">
        <is>
          <t>Oxford ; New York : Oxford University Press, 2000.</t>
        </is>
      </c>
      <c r="M256" t="inlineStr">
        <is>
          <t>2000</t>
        </is>
      </c>
      <c r="O256" t="inlineStr">
        <is>
          <t>eng</t>
        </is>
      </c>
      <c r="P256" t="inlineStr">
        <is>
          <t>enk</t>
        </is>
      </c>
      <c r="Q256" t="inlineStr">
        <is>
          <t>Oxford studies in modern European culture</t>
        </is>
      </c>
      <c r="R256" t="inlineStr">
        <is>
          <t xml:space="preserve">PT </t>
        </is>
      </c>
      <c r="S256" t="n">
        <v>3</v>
      </c>
      <c r="T256" t="n">
        <v>3</v>
      </c>
      <c r="U256" t="inlineStr">
        <is>
          <t>2006-03-07</t>
        </is>
      </c>
      <c r="V256" t="inlineStr">
        <is>
          <t>2006-03-07</t>
        </is>
      </c>
      <c r="W256" t="inlineStr">
        <is>
          <t>2002-04-04</t>
        </is>
      </c>
      <c r="X256" t="inlineStr">
        <is>
          <t>2002-04-04</t>
        </is>
      </c>
      <c r="Y256" t="n">
        <v>345</v>
      </c>
      <c r="Z256" t="n">
        <v>243</v>
      </c>
      <c r="AA256" t="n">
        <v>249</v>
      </c>
      <c r="AB256" t="n">
        <v>5</v>
      </c>
      <c r="AC256" t="n">
        <v>5</v>
      </c>
      <c r="AD256" t="n">
        <v>18</v>
      </c>
      <c r="AE256" t="n">
        <v>18</v>
      </c>
      <c r="AF256" t="n">
        <v>7</v>
      </c>
      <c r="AG256" t="n">
        <v>7</v>
      </c>
      <c r="AH256" t="n">
        <v>5</v>
      </c>
      <c r="AI256" t="n">
        <v>5</v>
      </c>
      <c r="AJ256" t="n">
        <v>5</v>
      </c>
      <c r="AK256" t="n">
        <v>5</v>
      </c>
      <c r="AL256" t="n">
        <v>4</v>
      </c>
      <c r="AM256" t="n">
        <v>4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HYPERLINK("https://creighton-primo.hosted.exlibrisgroup.com/primo-explore/search?tab=default_tab&amp;search_scope=EVERYTHING&amp;vid=01CRU&amp;lang=en_US&amp;offset=0&amp;query=any,contains,991003761549702656","Catalog Record")</f>
        <v/>
      </c>
      <c r="AT256">
        <f>HYPERLINK("http://www.worldcat.org/oclc/50155793","WorldCat Record")</f>
        <v/>
      </c>
      <c r="AU256" t="inlineStr">
        <is>
          <t>808308805:eng</t>
        </is>
      </c>
      <c r="AV256" t="inlineStr">
        <is>
          <t>50155793</t>
        </is>
      </c>
      <c r="AW256" t="inlineStr">
        <is>
          <t>991003761549702656</t>
        </is>
      </c>
      <c r="AX256" t="inlineStr">
        <is>
          <t>991003761549702656</t>
        </is>
      </c>
      <c r="AY256" t="inlineStr">
        <is>
          <t>2256491580002656</t>
        </is>
      </c>
      <c r="AZ256" t="inlineStr">
        <is>
          <t>BOOK</t>
        </is>
      </c>
      <c r="BB256" t="inlineStr">
        <is>
          <t>9780198159223</t>
        </is>
      </c>
      <c r="BC256" t="inlineStr">
        <is>
          <t>32285004476866</t>
        </is>
      </c>
      <c r="BD256" t="inlineStr">
        <is>
          <t>893875133</t>
        </is>
      </c>
    </row>
    <row r="257">
      <c r="A257" t="inlineStr">
        <is>
          <t>No</t>
        </is>
      </c>
      <c r="B257" t="inlineStr">
        <is>
          <t>PT763 .R6</t>
        </is>
      </c>
      <c r="C257" t="inlineStr">
        <is>
          <t>0                      PT 0763000R  6</t>
        </is>
      </c>
      <c r="D257" t="inlineStr">
        <is>
          <t>Romane und Erzählungen des bürgerlichen Realismus : neue Interpretationen / hrsg. von Horst Denkler.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Stuttgart : Reclam, 1980.</t>
        </is>
      </c>
      <c r="M257" t="inlineStr">
        <is>
          <t>1980</t>
        </is>
      </c>
      <c r="O257" t="inlineStr">
        <is>
          <t>ger</t>
        </is>
      </c>
      <c r="P257" t="inlineStr">
        <is>
          <t xml:space="preserve">gw </t>
        </is>
      </c>
      <c r="R257" t="inlineStr">
        <is>
          <t xml:space="preserve">PT </t>
        </is>
      </c>
      <c r="S257" t="n">
        <v>0</v>
      </c>
      <c r="T257" t="n">
        <v>0</v>
      </c>
      <c r="U257" t="inlineStr">
        <is>
          <t>2002-01-03</t>
        </is>
      </c>
      <c r="V257" t="inlineStr">
        <is>
          <t>2002-01-03</t>
        </is>
      </c>
      <c r="W257" t="inlineStr">
        <is>
          <t>1991-01-22</t>
        </is>
      </c>
      <c r="X257" t="inlineStr">
        <is>
          <t>1991-01-22</t>
        </is>
      </c>
      <c r="Y257" t="n">
        <v>345</v>
      </c>
      <c r="Z257" t="n">
        <v>182</v>
      </c>
      <c r="AA257" t="n">
        <v>184</v>
      </c>
      <c r="AB257" t="n">
        <v>2</v>
      </c>
      <c r="AC257" t="n">
        <v>2</v>
      </c>
      <c r="AD257" t="n">
        <v>8</v>
      </c>
      <c r="AE257" t="n">
        <v>8</v>
      </c>
      <c r="AF257" t="n">
        <v>1</v>
      </c>
      <c r="AG257" t="n">
        <v>1</v>
      </c>
      <c r="AH257" t="n">
        <v>4</v>
      </c>
      <c r="AI257" t="n">
        <v>4</v>
      </c>
      <c r="AJ257" t="n">
        <v>5</v>
      </c>
      <c r="AK257" t="n">
        <v>5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HYPERLINK("http://catalog.hathitrust.org/Record/000147324","HathiTrust Record")</f>
        <v/>
      </c>
      <c r="AS257">
        <f>HYPERLINK("https://creighton-primo.hosted.exlibrisgroup.com/primo-explore/search?tab=default_tab&amp;search_scope=EVERYTHING&amp;vid=01CRU&amp;lang=en_US&amp;offset=0&amp;query=any,contains,991005013949702656","Catalog Record")</f>
        <v/>
      </c>
      <c r="AT257">
        <f>HYPERLINK("http://www.worldcat.org/oclc/6612890","WorldCat Record")</f>
        <v/>
      </c>
      <c r="AU257" t="inlineStr">
        <is>
          <t>859876838:ger</t>
        </is>
      </c>
      <c r="AV257" t="inlineStr">
        <is>
          <t>6612890</t>
        </is>
      </c>
      <c r="AW257" t="inlineStr">
        <is>
          <t>991005013949702656</t>
        </is>
      </c>
      <c r="AX257" t="inlineStr">
        <is>
          <t>991005013949702656</t>
        </is>
      </c>
      <c r="AY257" t="inlineStr">
        <is>
          <t>2255439880002656</t>
        </is>
      </c>
      <c r="AZ257" t="inlineStr">
        <is>
          <t>BOOK</t>
        </is>
      </c>
      <c r="BB257" t="inlineStr">
        <is>
          <t>9783150102923</t>
        </is>
      </c>
      <c r="BC257" t="inlineStr">
        <is>
          <t>32285000478668</t>
        </is>
      </c>
      <c r="BD257" t="inlineStr">
        <is>
          <t>893895742</t>
        </is>
      </c>
    </row>
    <row r="258">
      <c r="A258" t="inlineStr">
        <is>
          <t>No</t>
        </is>
      </c>
      <c r="B258" t="inlineStr">
        <is>
          <t>PT771 .W45 2000</t>
        </is>
      </c>
      <c r="C258" t="inlineStr">
        <is>
          <t>0                      PT 0771000W  45          2000</t>
        </is>
      </c>
      <c r="D258" t="inlineStr">
        <is>
          <t>The one-eyed man : social reality in the German novel 1848-1968 / Alfred D. White.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White, Alfred D.</t>
        </is>
      </c>
      <c r="L258" t="inlineStr">
        <is>
          <t>Oxford ; New York : P. Lang, c2000.</t>
        </is>
      </c>
      <c r="M258" t="inlineStr">
        <is>
          <t>2000</t>
        </is>
      </c>
      <c r="O258" t="inlineStr">
        <is>
          <t>eng</t>
        </is>
      </c>
      <c r="P258" t="inlineStr">
        <is>
          <t>enk</t>
        </is>
      </c>
      <c r="Q258" t="inlineStr">
        <is>
          <t>German linguistic and cultural studies, 1422-1454 ; v. 5</t>
        </is>
      </c>
      <c r="R258" t="inlineStr">
        <is>
          <t xml:space="preserve">PT </t>
        </is>
      </c>
      <c r="S258" t="n">
        <v>1</v>
      </c>
      <c r="T258" t="n">
        <v>1</v>
      </c>
      <c r="U258" t="inlineStr">
        <is>
          <t>2001-02-20</t>
        </is>
      </c>
      <c r="V258" t="inlineStr">
        <is>
          <t>2001-02-20</t>
        </is>
      </c>
      <c r="W258" t="inlineStr">
        <is>
          <t>2001-02-20</t>
        </is>
      </c>
      <c r="X258" t="inlineStr">
        <is>
          <t>2001-02-20</t>
        </is>
      </c>
      <c r="Y258" t="n">
        <v>140</v>
      </c>
      <c r="Z258" t="n">
        <v>88</v>
      </c>
      <c r="AA258" t="n">
        <v>93</v>
      </c>
      <c r="AB258" t="n">
        <v>2</v>
      </c>
      <c r="AC258" t="n">
        <v>2</v>
      </c>
      <c r="AD258" t="n">
        <v>6</v>
      </c>
      <c r="AE258" t="n">
        <v>6</v>
      </c>
      <c r="AF258" t="n">
        <v>0</v>
      </c>
      <c r="AG258" t="n">
        <v>0</v>
      </c>
      <c r="AH258" t="n">
        <v>3</v>
      </c>
      <c r="AI258" t="n">
        <v>3</v>
      </c>
      <c r="AJ258" t="n">
        <v>4</v>
      </c>
      <c r="AK258" t="n">
        <v>4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HYPERLINK("https://creighton-primo.hosted.exlibrisgroup.com/primo-explore/search?tab=default_tab&amp;search_scope=EVERYTHING&amp;vid=01CRU&amp;lang=en_US&amp;offset=0&amp;query=any,contains,991003475929702656","Catalog Record")</f>
        <v/>
      </c>
      <c r="AT258">
        <f>HYPERLINK("http://www.worldcat.org/oclc/44509402","WorldCat Record")</f>
        <v/>
      </c>
      <c r="AU258" t="inlineStr">
        <is>
          <t>257147899:eng</t>
        </is>
      </c>
      <c r="AV258" t="inlineStr">
        <is>
          <t>44509402</t>
        </is>
      </c>
      <c r="AW258" t="inlineStr">
        <is>
          <t>991003475929702656</t>
        </is>
      </c>
      <c r="AX258" t="inlineStr">
        <is>
          <t>991003475929702656</t>
        </is>
      </c>
      <c r="AY258" t="inlineStr">
        <is>
          <t>2255990870002656</t>
        </is>
      </c>
      <c r="AZ258" t="inlineStr">
        <is>
          <t>BOOK</t>
        </is>
      </c>
      <c r="BB258" t="inlineStr">
        <is>
          <t>9780820450681</t>
        </is>
      </c>
      <c r="BC258" t="inlineStr">
        <is>
          <t>32285004295423</t>
        </is>
      </c>
      <c r="BD258" t="inlineStr">
        <is>
          <t>893623523</t>
        </is>
      </c>
    </row>
    <row r="259">
      <c r="A259" t="inlineStr">
        <is>
          <t>No</t>
        </is>
      </c>
      <c r="B259" t="inlineStr">
        <is>
          <t>PT772 .M593 1987</t>
        </is>
      </c>
      <c r="C259" t="inlineStr">
        <is>
          <t>0                      PT 0772000M  593         1987</t>
        </is>
      </c>
      <c r="D259" t="inlineStr">
        <is>
          <t>The Modern German novel / edited by Keith Bullivant.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Leamington Spa ; New York : Berg ; New York : Distributed exclusively in the US and Canada by St. Martin's Press, 1987.</t>
        </is>
      </c>
      <c r="M259" t="inlineStr">
        <is>
          <t>1987</t>
        </is>
      </c>
      <c r="O259" t="inlineStr">
        <is>
          <t>eng</t>
        </is>
      </c>
      <c r="P259" t="inlineStr">
        <is>
          <t>enk</t>
        </is>
      </c>
      <c r="R259" t="inlineStr">
        <is>
          <t xml:space="preserve">PT </t>
        </is>
      </c>
      <c r="S259" t="n">
        <v>2</v>
      </c>
      <c r="T259" t="n">
        <v>2</v>
      </c>
      <c r="U259" t="inlineStr">
        <is>
          <t>1997-12-15</t>
        </is>
      </c>
      <c r="V259" t="inlineStr">
        <is>
          <t>1997-12-15</t>
        </is>
      </c>
      <c r="W259" t="inlineStr">
        <is>
          <t>1997-05-05</t>
        </is>
      </c>
      <c r="X259" t="inlineStr">
        <is>
          <t>1997-05-05</t>
        </is>
      </c>
      <c r="Y259" t="n">
        <v>606</v>
      </c>
      <c r="Z259" t="n">
        <v>472</v>
      </c>
      <c r="AA259" t="n">
        <v>482</v>
      </c>
      <c r="AB259" t="n">
        <v>5</v>
      </c>
      <c r="AC259" t="n">
        <v>5</v>
      </c>
      <c r="AD259" t="n">
        <v>23</v>
      </c>
      <c r="AE259" t="n">
        <v>23</v>
      </c>
      <c r="AF259" t="n">
        <v>8</v>
      </c>
      <c r="AG259" t="n">
        <v>8</v>
      </c>
      <c r="AH259" t="n">
        <v>7</v>
      </c>
      <c r="AI259" t="n">
        <v>7</v>
      </c>
      <c r="AJ259" t="n">
        <v>10</v>
      </c>
      <c r="AK259" t="n">
        <v>10</v>
      </c>
      <c r="AL259" t="n">
        <v>4</v>
      </c>
      <c r="AM259" t="n">
        <v>4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HYPERLINK("http://catalog.hathitrust.org/Record/000832817","HathiTrust Record")</f>
        <v/>
      </c>
      <c r="AS259">
        <f>HYPERLINK("https://creighton-primo.hosted.exlibrisgroup.com/primo-explore/search?tab=default_tab&amp;search_scope=EVERYTHING&amp;vid=01CRU&amp;lang=en_US&amp;offset=0&amp;query=any,contains,991000975159702656","Catalog Record")</f>
        <v/>
      </c>
      <c r="AT259">
        <f>HYPERLINK("http://www.worldcat.org/oclc/15014904","WorldCat Record")</f>
        <v/>
      </c>
      <c r="AU259" t="inlineStr">
        <is>
          <t>54902179:eng</t>
        </is>
      </c>
      <c r="AV259" t="inlineStr">
        <is>
          <t>15014904</t>
        </is>
      </c>
      <c r="AW259" t="inlineStr">
        <is>
          <t>991000975159702656</t>
        </is>
      </c>
      <c r="AX259" t="inlineStr">
        <is>
          <t>991000975159702656</t>
        </is>
      </c>
      <c r="AY259" t="inlineStr">
        <is>
          <t>2272187890002656</t>
        </is>
      </c>
      <c r="AZ259" t="inlineStr">
        <is>
          <t>BOOK</t>
        </is>
      </c>
      <c r="BB259" t="inlineStr">
        <is>
          <t>9780854965229</t>
        </is>
      </c>
      <c r="BC259" t="inlineStr">
        <is>
          <t>32285002544301</t>
        </is>
      </c>
      <c r="BD259" t="inlineStr">
        <is>
          <t>893426221</t>
        </is>
      </c>
    </row>
    <row r="260">
      <c r="A260" t="inlineStr">
        <is>
          <t>No</t>
        </is>
      </c>
      <c r="B260" t="inlineStr">
        <is>
          <t>PT80 .H64 1984</t>
        </is>
      </c>
      <c r="C260" t="inlineStr">
        <is>
          <t>0                      PT 0080000H  64          1984</t>
        </is>
      </c>
      <c r="D260" t="inlineStr">
        <is>
          <t>Reception theory : a critical introduction / Robert C. Holub.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Holub, Robert C.</t>
        </is>
      </c>
      <c r="L260" t="inlineStr">
        <is>
          <t>London ; New York : Methuen, 1984.</t>
        </is>
      </c>
      <c r="M260" t="inlineStr">
        <is>
          <t>1984</t>
        </is>
      </c>
      <c r="O260" t="inlineStr">
        <is>
          <t>eng</t>
        </is>
      </c>
      <c r="P260" t="inlineStr">
        <is>
          <t>enk</t>
        </is>
      </c>
      <c r="Q260" t="inlineStr">
        <is>
          <t>New accents</t>
        </is>
      </c>
      <c r="R260" t="inlineStr">
        <is>
          <t xml:space="preserve">PT </t>
        </is>
      </c>
      <c r="S260" t="n">
        <v>3</v>
      </c>
      <c r="T260" t="n">
        <v>3</v>
      </c>
      <c r="U260" t="inlineStr">
        <is>
          <t>2004-09-17</t>
        </is>
      </c>
      <c r="V260" t="inlineStr">
        <is>
          <t>2004-09-17</t>
        </is>
      </c>
      <c r="W260" t="inlineStr">
        <is>
          <t>1991-01-21</t>
        </is>
      </c>
      <c r="X260" t="inlineStr">
        <is>
          <t>1991-01-21</t>
        </is>
      </c>
      <c r="Y260" t="n">
        <v>778</v>
      </c>
      <c r="Z260" t="n">
        <v>544</v>
      </c>
      <c r="AA260" t="n">
        <v>551</v>
      </c>
      <c r="AB260" t="n">
        <v>5</v>
      </c>
      <c r="AC260" t="n">
        <v>5</v>
      </c>
      <c r="AD260" t="n">
        <v>31</v>
      </c>
      <c r="AE260" t="n">
        <v>31</v>
      </c>
      <c r="AF260" t="n">
        <v>12</v>
      </c>
      <c r="AG260" t="n">
        <v>12</v>
      </c>
      <c r="AH260" t="n">
        <v>8</v>
      </c>
      <c r="AI260" t="n">
        <v>8</v>
      </c>
      <c r="AJ260" t="n">
        <v>14</v>
      </c>
      <c r="AK260" t="n">
        <v>14</v>
      </c>
      <c r="AL260" t="n">
        <v>4</v>
      </c>
      <c r="AM260" t="n">
        <v>4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HYPERLINK("http://catalog.hathitrust.org/Record/000320809","HathiTrust Record")</f>
        <v/>
      </c>
      <c r="AS260">
        <f>HYPERLINK("https://creighton-primo.hosted.exlibrisgroup.com/primo-explore/search?tab=default_tab&amp;search_scope=EVERYTHING&amp;vid=01CRU&amp;lang=en_US&amp;offset=0&amp;query=any,contains,991000256859702656","Catalog Record")</f>
        <v/>
      </c>
      <c r="AT260">
        <f>HYPERLINK("http://www.worldcat.org/oclc/9783456","WorldCat Record")</f>
        <v/>
      </c>
      <c r="AU260" t="inlineStr">
        <is>
          <t>836626200:eng</t>
        </is>
      </c>
      <c r="AV260" t="inlineStr">
        <is>
          <t>9783456</t>
        </is>
      </c>
      <c r="AW260" t="inlineStr">
        <is>
          <t>991000256859702656</t>
        </is>
      </c>
      <c r="AX260" t="inlineStr">
        <is>
          <t>991000256859702656</t>
        </is>
      </c>
      <c r="AY260" t="inlineStr">
        <is>
          <t>2266967380002656</t>
        </is>
      </c>
      <c r="AZ260" t="inlineStr">
        <is>
          <t>BOOK</t>
        </is>
      </c>
      <c r="BB260" t="inlineStr">
        <is>
          <t>9780416335903</t>
        </is>
      </c>
      <c r="BC260" t="inlineStr">
        <is>
          <t>32285000477777</t>
        </is>
      </c>
      <c r="BD260" t="inlineStr">
        <is>
          <t>893890550</t>
        </is>
      </c>
    </row>
    <row r="261">
      <c r="A261" t="inlineStr">
        <is>
          <t>No</t>
        </is>
      </c>
      <c r="B261" t="inlineStr">
        <is>
          <t>PT8119 .B6532 1975</t>
        </is>
      </c>
      <c r="C261" t="inlineStr">
        <is>
          <t>0                      PT 8119000B  6532        1975</t>
        </is>
      </c>
      <c r="D261" t="inlineStr">
        <is>
          <t>Hans Christian Andersen : the story of his life and work, 1805- 75 / Elias Bredsdorff.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Bredsdorff, Elias.</t>
        </is>
      </c>
      <c r="L261" t="inlineStr">
        <is>
          <t>New York : Scribner, c1975.</t>
        </is>
      </c>
      <c r="M261" t="inlineStr">
        <is>
          <t>1975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PT </t>
        </is>
      </c>
      <c r="S261" t="n">
        <v>2</v>
      </c>
      <c r="T261" t="n">
        <v>2</v>
      </c>
      <c r="U261" t="inlineStr">
        <is>
          <t>1995-11-30</t>
        </is>
      </c>
      <c r="V261" t="inlineStr">
        <is>
          <t>1995-11-30</t>
        </is>
      </c>
      <c r="W261" t="inlineStr">
        <is>
          <t>1990-03-26</t>
        </is>
      </c>
      <c r="X261" t="inlineStr">
        <is>
          <t>1990-03-26</t>
        </is>
      </c>
      <c r="Y261" t="n">
        <v>932</v>
      </c>
      <c r="Z261" t="n">
        <v>896</v>
      </c>
      <c r="AA261" t="n">
        <v>1127</v>
      </c>
      <c r="AB261" t="n">
        <v>5</v>
      </c>
      <c r="AC261" t="n">
        <v>9</v>
      </c>
      <c r="AD261" t="n">
        <v>23</v>
      </c>
      <c r="AE261" t="n">
        <v>32</v>
      </c>
      <c r="AF261" t="n">
        <v>11</v>
      </c>
      <c r="AG261" t="n">
        <v>13</v>
      </c>
      <c r="AH261" t="n">
        <v>6</v>
      </c>
      <c r="AI261" t="n">
        <v>7</v>
      </c>
      <c r="AJ261" t="n">
        <v>8</v>
      </c>
      <c r="AK261" t="n">
        <v>13</v>
      </c>
      <c r="AL261" t="n">
        <v>4</v>
      </c>
      <c r="AM261" t="n">
        <v>7</v>
      </c>
      <c r="AN261" t="n">
        <v>0</v>
      </c>
      <c r="AO261" t="n">
        <v>0</v>
      </c>
      <c r="AP261" t="inlineStr">
        <is>
          <t>No</t>
        </is>
      </c>
      <c r="AQ261" t="inlineStr">
        <is>
          <t>No</t>
        </is>
      </c>
      <c r="AS261">
        <f>HYPERLINK("https://creighton-primo.hosted.exlibrisgroup.com/primo-explore/search?tab=default_tab&amp;search_scope=EVERYTHING&amp;vid=01CRU&amp;lang=en_US&amp;offset=0&amp;query=any,contains,991003903889702656","Catalog Record")</f>
        <v/>
      </c>
      <c r="AT261">
        <f>HYPERLINK("http://www.worldcat.org/oclc/1832654","WorldCat Record")</f>
        <v/>
      </c>
      <c r="AU261" t="inlineStr">
        <is>
          <t>350390223:eng</t>
        </is>
      </c>
      <c r="AV261" t="inlineStr">
        <is>
          <t>1832654</t>
        </is>
      </c>
      <c r="AW261" t="inlineStr">
        <is>
          <t>991003903889702656</t>
        </is>
      </c>
      <c r="AX261" t="inlineStr">
        <is>
          <t>991003903889702656</t>
        </is>
      </c>
      <c r="AY261" t="inlineStr">
        <is>
          <t>2260461240002656</t>
        </is>
      </c>
      <c r="AZ261" t="inlineStr">
        <is>
          <t>BOOK</t>
        </is>
      </c>
      <c r="BB261" t="inlineStr">
        <is>
          <t>9780684144573</t>
        </is>
      </c>
      <c r="BC261" t="inlineStr">
        <is>
          <t>32285000093319</t>
        </is>
      </c>
      <c r="BD261" t="inlineStr">
        <is>
          <t>893627877</t>
        </is>
      </c>
    </row>
    <row r="262">
      <c r="A262" t="inlineStr">
        <is>
          <t>No</t>
        </is>
      </c>
      <c r="B262" t="inlineStr">
        <is>
          <t>PT8120 .G74</t>
        </is>
      </c>
      <c r="C262" t="inlineStr">
        <is>
          <t>0                      PT 8120000G  74</t>
        </is>
      </c>
      <c r="D262" t="inlineStr">
        <is>
          <t>Hans Christian Andersen / by Bo Grønbech.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Grønbech, Bo.</t>
        </is>
      </c>
      <c r="L262" t="inlineStr">
        <is>
          <t>Boston : Twayne Publishers, 1980.</t>
        </is>
      </c>
      <c r="M262" t="inlineStr">
        <is>
          <t>1980</t>
        </is>
      </c>
      <c r="O262" t="inlineStr">
        <is>
          <t>eng</t>
        </is>
      </c>
      <c r="P262" t="inlineStr">
        <is>
          <t>mau</t>
        </is>
      </c>
      <c r="Q262" t="inlineStr">
        <is>
          <t>Twayne's world authors series ; TWAS 612 : Denmark</t>
        </is>
      </c>
      <c r="R262" t="inlineStr">
        <is>
          <t xml:space="preserve">PT </t>
        </is>
      </c>
      <c r="S262" t="n">
        <v>2</v>
      </c>
      <c r="T262" t="n">
        <v>2</v>
      </c>
      <c r="U262" t="inlineStr">
        <is>
          <t>1995-11-30</t>
        </is>
      </c>
      <c r="V262" t="inlineStr">
        <is>
          <t>1995-11-30</t>
        </is>
      </c>
      <c r="W262" t="inlineStr">
        <is>
          <t>1991-02-08</t>
        </is>
      </c>
      <c r="X262" t="inlineStr">
        <is>
          <t>1991-02-08</t>
        </is>
      </c>
      <c r="Y262" t="n">
        <v>683</v>
      </c>
      <c r="Z262" t="n">
        <v>623</v>
      </c>
      <c r="AA262" t="n">
        <v>772</v>
      </c>
      <c r="AB262" t="n">
        <v>5</v>
      </c>
      <c r="AC262" t="n">
        <v>7</v>
      </c>
      <c r="AD262" t="n">
        <v>20</v>
      </c>
      <c r="AE262" t="n">
        <v>27</v>
      </c>
      <c r="AF262" t="n">
        <v>6</v>
      </c>
      <c r="AG262" t="n">
        <v>9</v>
      </c>
      <c r="AH262" t="n">
        <v>5</v>
      </c>
      <c r="AI262" t="n">
        <v>6</v>
      </c>
      <c r="AJ262" t="n">
        <v>9</v>
      </c>
      <c r="AK262" t="n">
        <v>10</v>
      </c>
      <c r="AL262" t="n">
        <v>4</v>
      </c>
      <c r="AM262" t="n">
        <v>6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HYPERLINK("http://catalog.hathitrust.org/Record/000723938","HathiTrust Record")</f>
        <v/>
      </c>
      <c r="AS262">
        <f>HYPERLINK("https://creighton-primo.hosted.exlibrisgroup.com/primo-explore/search?tab=default_tab&amp;search_scope=EVERYTHING&amp;vid=01CRU&amp;lang=en_US&amp;offset=0&amp;query=any,contains,991004947339702656","Catalog Record")</f>
        <v/>
      </c>
      <c r="AT262">
        <f>HYPERLINK("http://www.worldcat.org/oclc/6222694","WorldCat Record")</f>
        <v/>
      </c>
      <c r="AU262" t="inlineStr">
        <is>
          <t>4211173620:eng</t>
        </is>
      </c>
      <c r="AV262" t="inlineStr">
        <is>
          <t>6222694</t>
        </is>
      </c>
      <c r="AW262" t="inlineStr">
        <is>
          <t>991004947339702656</t>
        </is>
      </c>
      <c r="AX262" t="inlineStr">
        <is>
          <t>991004947339702656</t>
        </is>
      </c>
      <c r="AY262" t="inlineStr">
        <is>
          <t>2266709550002656</t>
        </is>
      </c>
      <c r="AZ262" t="inlineStr">
        <is>
          <t>BOOK</t>
        </is>
      </c>
      <c r="BB262" t="inlineStr">
        <is>
          <t>9780805764543</t>
        </is>
      </c>
      <c r="BC262" t="inlineStr">
        <is>
          <t>32285000488915</t>
        </is>
      </c>
      <c r="BD262" t="inlineStr">
        <is>
          <t>893319806</t>
        </is>
      </c>
    </row>
    <row r="263">
      <c r="A263" t="inlineStr">
        <is>
          <t>No</t>
        </is>
      </c>
      <c r="B263" t="inlineStr">
        <is>
          <t>PT8175.B545 Z54 1990</t>
        </is>
      </c>
      <c r="C263" t="inlineStr">
        <is>
          <t>0                      PT 8175000B  545                Z  54          1990</t>
        </is>
      </c>
      <c r="D263" t="inlineStr">
        <is>
          <t>Isak Dinesen and the engendering of narrative / Susan Hardy Aiken.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Aiken, Susan Hardy, 1943-</t>
        </is>
      </c>
      <c r="L263" t="inlineStr">
        <is>
          <t>Chicago : University of Chicago Press, c1990.</t>
        </is>
      </c>
      <c r="M263" t="inlineStr">
        <is>
          <t>1990</t>
        </is>
      </c>
      <c r="O263" t="inlineStr">
        <is>
          <t>eng</t>
        </is>
      </c>
      <c r="P263" t="inlineStr">
        <is>
          <t>ilu</t>
        </is>
      </c>
      <c r="Q263" t="inlineStr">
        <is>
          <t>Women in culture and society</t>
        </is>
      </c>
      <c r="R263" t="inlineStr">
        <is>
          <t xml:space="preserve">PT </t>
        </is>
      </c>
      <c r="S263" t="n">
        <v>4</v>
      </c>
      <c r="T263" t="n">
        <v>4</v>
      </c>
      <c r="U263" t="inlineStr">
        <is>
          <t>1995-04-18</t>
        </is>
      </c>
      <c r="V263" t="inlineStr">
        <is>
          <t>1995-04-18</t>
        </is>
      </c>
      <c r="W263" t="inlineStr">
        <is>
          <t>1991-01-24</t>
        </is>
      </c>
      <c r="X263" t="inlineStr">
        <is>
          <t>1991-01-24</t>
        </is>
      </c>
      <c r="Y263" t="n">
        <v>378</v>
      </c>
      <c r="Z263" t="n">
        <v>311</v>
      </c>
      <c r="AA263" t="n">
        <v>316</v>
      </c>
      <c r="AB263" t="n">
        <v>5</v>
      </c>
      <c r="AC263" t="n">
        <v>5</v>
      </c>
      <c r="AD263" t="n">
        <v>19</v>
      </c>
      <c r="AE263" t="n">
        <v>19</v>
      </c>
      <c r="AF263" t="n">
        <v>3</v>
      </c>
      <c r="AG263" t="n">
        <v>3</v>
      </c>
      <c r="AH263" t="n">
        <v>6</v>
      </c>
      <c r="AI263" t="n">
        <v>6</v>
      </c>
      <c r="AJ263" t="n">
        <v>9</v>
      </c>
      <c r="AK263" t="n">
        <v>9</v>
      </c>
      <c r="AL263" t="n">
        <v>4</v>
      </c>
      <c r="AM263" t="n">
        <v>4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HYPERLINK("https://creighton-primo.hosted.exlibrisgroup.com/primo-explore/search?tab=default_tab&amp;search_scope=EVERYTHING&amp;vid=01CRU&amp;lang=en_US&amp;offset=0&amp;query=any,contains,991001594399702656","Catalog Record")</f>
        <v/>
      </c>
      <c r="AT263">
        <f>HYPERLINK("http://www.worldcat.org/oclc/20596055","WorldCat Record")</f>
        <v/>
      </c>
      <c r="AU263" t="inlineStr">
        <is>
          <t>22754717:eng</t>
        </is>
      </c>
      <c r="AV263" t="inlineStr">
        <is>
          <t>20596055</t>
        </is>
      </c>
      <c r="AW263" t="inlineStr">
        <is>
          <t>991001594399702656</t>
        </is>
      </c>
      <c r="AX263" t="inlineStr">
        <is>
          <t>991001594399702656</t>
        </is>
      </c>
      <c r="AY263" t="inlineStr">
        <is>
          <t>2268890990002656</t>
        </is>
      </c>
      <c r="AZ263" t="inlineStr">
        <is>
          <t>BOOK</t>
        </is>
      </c>
      <c r="BB263" t="inlineStr">
        <is>
          <t>9780226011134</t>
        </is>
      </c>
      <c r="BC263" t="inlineStr">
        <is>
          <t>32285000460179</t>
        </is>
      </c>
      <c r="BD263" t="inlineStr">
        <is>
          <t>893684420</t>
        </is>
      </c>
    </row>
    <row r="264">
      <c r="A264" t="inlineStr">
        <is>
          <t>No</t>
        </is>
      </c>
      <c r="B264" t="inlineStr">
        <is>
          <t>PT8175.B545 Z75</t>
        </is>
      </c>
      <c r="C264" t="inlineStr">
        <is>
          <t>0                      PT 8175000B  545                Z  75</t>
        </is>
      </c>
      <c r="D264" t="inlineStr">
        <is>
          <t>The gayety of vision; a study of Isak Dinesen's art [by] Robert Langbaum.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Langbaum, Robert Woodrow, 1924-</t>
        </is>
      </c>
      <c r="L264" t="inlineStr">
        <is>
          <t>New York, Random House [1965, c1964]</t>
        </is>
      </c>
      <c r="M264" t="inlineStr">
        <is>
          <t>1965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PT </t>
        </is>
      </c>
      <c r="S264" t="n">
        <v>1</v>
      </c>
      <c r="T264" t="n">
        <v>1</v>
      </c>
      <c r="U264" t="inlineStr">
        <is>
          <t>2004-07-02</t>
        </is>
      </c>
      <c r="V264" t="inlineStr">
        <is>
          <t>2004-07-02</t>
        </is>
      </c>
      <c r="W264" t="inlineStr">
        <is>
          <t>1997-07-22</t>
        </is>
      </c>
      <c r="X264" t="inlineStr">
        <is>
          <t>1997-07-22</t>
        </is>
      </c>
      <c r="Y264" t="n">
        <v>534</v>
      </c>
      <c r="Z264" t="n">
        <v>515</v>
      </c>
      <c r="AA264" t="n">
        <v>617</v>
      </c>
      <c r="AB264" t="n">
        <v>3</v>
      </c>
      <c r="AC264" t="n">
        <v>3</v>
      </c>
      <c r="AD264" t="n">
        <v>17</v>
      </c>
      <c r="AE264" t="n">
        <v>19</v>
      </c>
      <c r="AF264" t="n">
        <v>8</v>
      </c>
      <c r="AG264" t="n">
        <v>8</v>
      </c>
      <c r="AH264" t="n">
        <v>2</v>
      </c>
      <c r="AI264" t="n">
        <v>2</v>
      </c>
      <c r="AJ264" t="n">
        <v>12</v>
      </c>
      <c r="AK264" t="n">
        <v>14</v>
      </c>
      <c r="AL264" t="n">
        <v>2</v>
      </c>
      <c r="AM264" t="n">
        <v>2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HYPERLINK("http://catalog.hathitrust.org/Record/004506621","HathiTrust Record")</f>
        <v/>
      </c>
      <c r="AS264">
        <f>HYPERLINK("https://creighton-primo.hosted.exlibrisgroup.com/primo-explore/search?tab=default_tab&amp;search_scope=EVERYTHING&amp;vid=01CRU&amp;lang=en_US&amp;offset=0&amp;query=any,contains,991002236719702656","Catalog Record")</f>
        <v/>
      </c>
      <c r="AT264">
        <f>HYPERLINK("http://www.worldcat.org/oclc/296043","WorldCat Record")</f>
        <v/>
      </c>
      <c r="AU264" t="inlineStr">
        <is>
          <t>366222019:eng</t>
        </is>
      </c>
      <c r="AV264" t="inlineStr">
        <is>
          <t>296043</t>
        </is>
      </c>
      <c r="AW264" t="inlineStr">
        <is>
          <t>991002236719702656</t>
        </is>
      </c>
      <c r="AX264" t="inlineStr">
        <is>
          <t>991002236719702656</t>
        </is>
      </c>
      <c r="AY264" t="inlineStr">
        <is>
          <t>2266053970002656</t>
        </is>
      </c>
      <c r="AZ264" t="inlineStr">
        <is>
          <t>BOOK</t>
        </is>
      </c>
      <c r="BC264" t="inlineStr">
        <is>
          <t>32285002973914</t>
        </is>
      </c>
      <c r="BD264" t="inlineStr">
        <is>
          <t>893622051</t>
        </is>
      </c>
    </row>
    <row r="265">
      <c r="A265" t="inlineStr">
        <is>
          <t>No</t>
        </is>
      </c>
      <c r="B265" t="inlineStr">
        <is>
          <t>PT8175.B545 Z89 1982</t>
        </is>
      </c>
      <c r="C265" t="inlineStr">
        <is>
          <t>0                      PT 8175000B  545                Z  89          1982</t>
        </is>
      </c>
      <c r="D265" t="inlineStr">
        <is>
          <t>Isak Dinesen : the life of a storyteller / Judith Thurman.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Thurman, Judith, 1946-</t>
        </is>
      </c>
      <c r="L265" t="inlineStr">
        <is>
          <t>New York, N.Y. : St Martin's Press, c1982.</t>
        </is>
      </c>
      <c r="M265" t="inlineStr">
        <is>
          <t>1982</t>
        </is>
      </c>
      <c r="N265" t="inlineStr">
        <is>
          <t>1st ed.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PT </t>
        </is>
      </c>
      <c r="S265" t="n">
        <v>2</v>
      </c>
      <c r="T265" t="n">
        <v>2</v>
      </c>
      <c r="U265" t="inlineStr">
        <is>
          <t>1993-10-20</t>
        </is>
      </c>
      <c r="V265" t="inlineStr">
        <is>
          <t>1993-10-20</t>
        </is>
      </c>
      <c r="W265" t="inlineStr">
        <is>
          <t>1991-02-08</t>
        </is>
      </c>
      <c r="X265" t="inlineStr">
        <is>
          <t>1991-02-08</t>
        </is>
      </c>
      <c r="Y265" t="n">
        <v>1719</v>
      </c>
      <c r="Z265" t="n">
        <v>1609</v>
      </c>
      <c r="AA265" t="n">
        <v>1913</v>
      </c>
      <c r="AB265" t="n">
        <v>13</v>
      </c>
      <c r="AC265" t="n">
        <v>17</v>
      </c>
      <c r="AD265" t="n">
        <v>41</v>
      </c>
      <c r="AE265" t="n">
        <v>42</v>
      </c>
      <c r="AF265" t="n">
        <v>14</v>
      </c>
      <c r="AG265" t="n">
        <v>14</v>
      </c>
      <c r="AH265" t="n">
        <v>9</v>
      </c>
      <c r="AI265" t="n">
        <v>9</v>
      </c>
      <c r="AJ265" t="n">
        <v>20</v>
      </c>
      <c r="AK265" t="n">
        <v>20</v>
      </c>
      <c r="AL265" t="n">
        <v>7</v>
      </c>
      <c r="AM265" t="n">
        <v>8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HYPERLINK("https://creighton-primo.hosted.exlibrisgroup.com/primo-explore/search?tab=default_tab&amp;search_scope=EVERYTHING&amp;vid=01CRU&amp;lang=en_US&amp;offset=0&amp;query=any,contains,991005240329702656","Catalog Record")</f>
        <v/>
      </c>
      <c r="AT265">
        <f>HYPERLINK("http://www.worldcat.org/oclc/8410506","WorldCat Record")</f>
        <v/>
      </c>
      <c r="AU265" t="inlineStr">
        <is>
          <t>442862:eng</t>
        </is>
      </c>
      <c r="AV265" t="inlineStr">
        <is>
          <t>8410506</t>
        </is>
      </c>
      <c r="AW265" t="inlineStr">
        <is>
          <t>991005240329702656</t>
        </is>
      </c>
      <c r="AX265" t="inlineStr">
        <is>
          <t>991005240329702656</t>
        </is>
      </c>
      <c r="AY265" t="inlineStr">
        <is>
          <t>2259477240002656</t>
        </is>
      </c>
      <c r="AZ265" t="inlineStr">
        <is>
          <t>BOOK</t>
        </is>
      </c>
      <c r="BB265" t="inlineStr">
        <is>
          <t>9780312437374</t>
        </is>
      </c>
      <c r="BC265" t="inlineStr">
        <is>
          <t>32285000488964</t>
        </is>
      </c>
      <c r="BD265" t="inlineStr">
        <is>
          <t>893801987</t>
        </is>
      </c>
    </row>
    <row r="266">
      <c r="A266" t="inlineStr">
        <is>
          <t>No</t>
        </is>
      </c>
      <c r="B266" t="inlineStr">
        <is>
          <t>PT8175.B545 Z93</t>
        </is>
      </c>
      <c r="C266" t="inlineStr">
        <is>
          <t>0                      PT 8175000B  545                Z  93</t>
        </is>
      </c>
      <c r="D266" t="inlineStr">
        <is>
          <t>Isak Dinesen's aesthetics / [by] Thomas R. Whissen.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Whissen, Thomas R.</t>
        </is>
      </c>
      <c r="L266" t="inlineStr">
        <is>
          <t>Port Washington, N.Y. : Kennikat Press, 1973.</t>
        </is>
      </c>
      <c r="M266" t="inlineStr">
        <is>
          <t>1973</t>
        </is>
      </c>
      <c r="O266" t="inlineStr">
        <is>
          <t>eng</t>
        </is>
      </c>
      <c r="P266" t="inlineStr">
        <is>
          <t>nyu</t>
        </is>
      </c>
      <c r="Q266" t="inlineStr">
        <is>
          <t>Kennikat Press national university publications. Series in literary criticism</t>
        </is>
      </c>
      <c r="R266" t="inlineStr">
        <is>
          <t xml:space="preserve">PT </t>
        </is>
      </c>
      <c r="S266" t="n">
        <v>1</v>
      </c>
      <c r="T266" t="n">
        <v>1</v>
      </c>
      <c r="U266" t="inlineStr">
        <is>
          <t>1995-08-25</t>
        </is>
      </c>
      <c r="V266" t="inlineStr">
        <is>
          <t>1995-08-25</t>
        </is>
      </c>
      <c r="W266" t="inlineStr">
        <is>
          <t>1993-05-18</t>
        </is>
      </c>
      <c r="X266" t="inlineStr">
        <is>
          <t>1993-05-18</t>
        </is>
      </c>
      <c r="Y266" t="n">
        <v>523</v>
      </c>
      <c r="Z266" t="n">
        <v>469</v>
      </c>
      <c r="AA266" t="n">
        <v>476</v>
      </c>
      <c r="AB266" t="n">
        <v>3</v>
      </c>
      <c r="AC266" t="n">
        <v>3</v>
      </c>
      <c r="AD266" t="n">
        <v>16</v>
      </c>
      <c r="AE266" t="n">
        <v>16</v>
      </c>
      <c r="AF266" t="n">
        <v>3</v>
      </c>
      <c r="AG266" t="n">
        <v>3</v>
      </c>
      <c r="AH266" t="n">
        <v>3</v>
      </c>
      <c r="AI266" t="n">
        <v>3</v>
      </c>
      <c r="AJ266" t="n">
        <v>11</v>
      </c>
      <c r="AK266" t="n">
        <v>11</v>
      </c>
      <c r="AL266" t="n">
        <v>2</v>
      </c>
      <c r="AM266" t="n">
        <v>2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HYPERLINK("http://catalog.hathitrust.org/Record/001200353","HathiTrust Record")</f>
        <v/>
      </c>
      <c r="AS266">
        <f>HYPERLINK("https://creighton-primo.hosted.exlibrisgroup.com/primo-explore/search?tab=default_tab&amp;search_scope=EVERYTHING&amp;vid=01CRU&amp;lang=en_US&amp;offset=0&amp;query=any,contains,991003337029702656","Catalog Record")</f>
        <v/>
      </c>
      <c r="AT266">
        <f>HYPERLINK("http://www.worldcat.org/oclc/867562","WorldCat Record")</f>
        <v/>
      </c>
      <c r="AU266" t="inlineStr">
        <is>
          <t>458835:eng</t>
        </is>
      </c>
      <c r="AV266" t="inlineStr">
        <is>
          <t>867562</t>
        </is>
      </c>
      <c r="AW266" t="inlineStr">
        <is>
          <t>991003337029702656</t>
        </is>
      </c>
      <c r="AX266" t="inlineStr">
        <is>
          <t>991003337029702656</t>
        </is>
      </c>
      <c r="AY266" t="inlineStr">
        <is>
          <t>2265827640002656</t>
        </is>
      </c>
      <c r="AZ266" t="inlineStr">
        <is>
          <t>BOOK</t>
        </is>
      </c>
      <c r="BB266" t="inlineStr">
        <is>
          <t>9780804690591</t>
        </is>
      </c>
      <c r="BC266" t="inlineStr">
        <is>
          <t>32285001658342</t>
        </is>
      </c>
      <c r="BD266" t="inlineStr">
        <is>
          <t>893422475</t>
        </is>
      </c>
    </row>
    <row r="267">
      <c r="A267" t="inlineStr">
        <is>
          <t>No</t>
        </is>
      </c>
      <c r="B267" t="inlineStr">
        <is>
          <t>PT85 .D37 1989</t>
        </is>
      </c>
      <c r="C267" t="inlineStr">
        <is>
          <t>0                      PT 0085000D  37          1989</t>
        </is>
      </c>
      <c r="D267" t="inlineStr">
        <is>
          <t>Deutsche Literaturgeschichte : von den Anfängen bis zur Gegenwart / von Wolfgang Beutin ... [et al.].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Yes</t>
        </is>
      </c>
      <c r="J267" t="inlineStr">
        <is>
          <t>0</t>
        </is>
      </c>
      <c r="L267" t="inlineStr">
        <is>
          <t>Stuttgart : J.B. Metzler, c1989.</t>
        </is>
      </c>
      <c r="M267" t="inlineStr">
        <is>
          <t>1989</t>
        </is>
      </c>
      <c r="N267" t="inlineStr">
        <is>
          <t>3., überarbeitete Aufl.</t>
        </is>
      </c>
      <c r="O267" t="inlineStr">
        <is>
          <t>ger</t>
        </is>
      </c>
      <c r="P267" t="inlineStr">
        <is>
          <t xml:space="preserve">gw </t>
        </is>
      </c>
      <c r="R267" t="inlineStr">
        <is>
          <t xml:space="preserve">PT </t>
        </is>
      </c>
      <c r="S267" t="n">
        <v>4</v>
      </c>
      <c r="T267" t="n">
        <v>4</v>
      </c>
      <c r="U267" t="inlineStr">
        <is>
          <t>1999-01-27</t>
        </is>
      </c>
      <c r="V267" t="inlineStr">
        <is>
          <t>1999-01-27</t>
        </is>
      </c>
      <c r="W267" t="inlineStr">
        <is>
          <t>1991-05-30</t>
        </is>
      </c>
      <c r="X267" t="inlineStr">
        <is>
          <t>1991-05-30</t>
        </is>
      </c>
      <c r="Y267" t="n">
        <v>61</v>
      </c>
      <c r="Z267" t="n">
        <v>21</v>
      </c>
      <c r="AA267" t="n">
        <v>326</v>
      </c>
      <c r="AB267" t="n">
        <v>1</v>
      </c>
      <c r="AC267" t="n">
        <v>2</v>
      </c>
      <c r="AD267" t="n">
        <v>3</v>
      </c>
      <c r="AE267" t="n">
        <v>16</v>
      </c>
      <c r="AF267" t="n">
        <v>2</v>
      </c>
      <c r="AG267" t="n">
        <v>6</v>
      </c>
      <c r="AH267" t="n">
        <v>1</v>
      </c>
      <c r="AI267" t="n">
        <v>5</v>
      </c>
      <c r="AJ267" t="n">
        <v>1</v>
      </c>
      <c r="AK267" t="n">
        <v>10</v>
      </c>
      <c r="AL267" t="n">
        <v>0</v>
      </c>
      <c r="AM267" t="n">
        <v>1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HYPERLINK("https://creighton-primo.hosted.exlibrisgroup.com/primo-explore/search?tab=default_tab&amp;search_scope=EVERYTHING&amp;vid=01CRU&amp;lang=en_US&amp;offset=0&amp;query=any,contains,991001698079702656","Catalog Record")</f>
        <v/>
      </c>
      <c r="AT267">
        <f>HYPERLINK("http://www.worldcat.org/oclc/21510176","WorldCat Record")</f>
        <v/>
      </c>
      <c r="AU267" t="inlineStr">
        <is>
          <t>3841838156:ger</t>
        </is>
      </c>
      <c r="AV267" t="inlineStr">
        <is>
          <t>21510176</t>
        </is>
      </c>
      <c r="AW267" t="inlineStr">
        <is>
          <t>991001698079702656</t>
        </is>
      </c>
      <c r="AX267" t="inlineStr">
        <is>
          <t>991001698079702656</t>
        </is>
      </c>
      <c r="AY267" t="inlineStr">
        <is>
          <t>2269582670002656</t>
        </is>
      </c>
      <c r="AZ267" t="inlineStr">
        <is>
          <t>BOOK</t>
        </is>
      </c>
      <c r="BC267" t="inlineStr">
        <is>
          <t>32285000590371</t>
        </is>
      </c>
      <c r="BD267" t="inlineStr">
        <is>
          <t>893891755</t>
        </is>
      </c>
    </row>
    <row r="268">
      <c r="A268" t="inlineStr">
        <is>
          <t>No</t>
        </is>
      </c>
      <c r="B268" t="inlineStr">
        <is>
          <t>PT85 .D37 1994</t>
        </is>
      </c>
      <c r="C268" t="inlineStr">
        <is>
          <t>0                      PT 0085000D  37          1994</t>
        </is>
      </c>
      <c r="D268" t="inlineStr">
        <is>
          <t>Deutsche Literaturgeschichte : von den Anfängen bis zur Gegenwart / von Wolfgang Beutin ... [et al.].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L268" t="inlineStr">
        <is>
          <t>Stuttgart : J.B. Metzler, c1994.</t>
        </is>
      </c>
      <c r="M268" t="inlineStr">
        <is>
          <t>1994</t>
        </is>
      </c>
      <c r="N268" t="inlineStr">
        <is>
          <t>5., überarbeitete Aufl.</t>
        </is>
      </c>
      <c r="O268" t="inlineStr">
        <is>
          <t>ger</t>
        </is>
      </c>
      <c r="P268" t="inlineStr">
        <is>
          <t xml:space="preserve">gw </t>
        </is>
      </c>
      <c r="R268" t="inlineStr">
        <is>
          <t xml:space="preserve">PT </t>
        </is>
      </c>
      <c r="S268" t="n">
        <v>5</v>
      </c>
      <c r="T268" t="n">
        <v>5</v>
      </c>
      <c r="U268" t="inlineStr">
        <is>
          <t>1999-01-27</t>
        </is>
      </c>
      <c r="V268" t="inlineStr">
        <is>
          <t>1999-01-27</t>
        </is>
      </c>
      <c r="W268" t="inlineStr">
        <is>
          <t>1998-05-06</t>
        </is>
      </c>
      <c r="X268" t="inlineStr">
        <is>
          <t>1998-05-06</t>
        </is>
      </c>
      <c r="Y268" t="n">
        <v>127</v>
      </c>
      <c r="Z268" t="n">
        <v>56</v>
      </c>
      <c r="AA268" t="n">
        <v>326</v>
      </c>
      <c r="AB268" t="n">
        <v>2</v>
      </c>
      <c r="AC268" t="n">
        <v>2</v>
      </c>
      <c r="AD268" t="n">
        <v>3</v>
      </c>
      <c r="AE268" t="n">
        <v>16</v>
      </c>
      <c r="AF268" t="n">
        <v>0</v>
      </c>
      <c r="AG268" t="n">
        <v>6</v>
      </c>
      <c r="AH268" t="n">
        <v>2</v>
      </c>
      <c r="AI268" t="n">
        <v>5</v>
      </c>
      <c r="AJ268" t="n">
        <v>1</v>
      </c>
      <c r="AK268" t="n">
        <v>10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HYPERLINK("http://catalog.hathitrust.org/Record/003114576","HathiTrust Record")</f>
        <v/>
      </c>
      <c r="AS268">
        <f>HYPERLINK("https://creighton-primo.hosted.exlibrisgroup.com/primo-explore/search?tab=default_tab&amp;search_scope=EVERYTHING&amp;vid=01CRU&amp;lang=en_US&amp;offset=0&amp;query=any,contains,991002427629702656","Catalog Record")</f>
        <v/>
      </c>
      <c r="AT268">
        <f>HYPERLINK("http://www.worldcat.org/oclc/31613057","WorldCat Record")</f>
        <v/>
      </c>
      <c r="AU268" t="inlineStr">
        <is>
          <t>3841838156:ger</t>
        </is>
      </c>
      <c r="AV268" t="inlineStr">
        <is>
          <t>31613057</t>
        </is>
      </c>
      <c r="AW268" t="inlineStr">
        <is>
          <t>991002427629702656</t>
        </is>
      </c>
      <c r="AX268" t="inlineStr">
        <is>
          <t>991002427629702656</t>
        </is>
      </c>
      <c r="AY268" t="inlineStr">
        <is>
          <t>2258007790002656</t>
        </is>
      </c>
      <c r="AZ268" t="inlineStr">
        <is>
          <t>BOOK</t>
        </is>
      </c>
      <c r="BB268" t="inlineStr">
        <is>
          <t>9783476012869</t>
        </is>
      </c>
      <c r="BC268" t="inlineStr">
        <is>
          <t>32285003406476</t>
        </is>
      </c>
      <c r="BD268" t="inlineStr">
        <is>
          <t>893704065</t>
        </is>
      </c>
    </row>
    <row r="269">
      <c r="A269" t="inlineStr">
        <is>
          <t>No</t>
        </is>
      </c>
      <c r="B269" t="inlineStr">
        <is>
          <t>PT85 .G458 1998, v...</t>
        </is>
      </c>
      <c r="C269" t="inlineStr">
        <is>
          <t>0                      PT 0085000G  458         1998                                        v...</t>
        </is>
      </c>
      <c r="D269" t="inlineStr">
        <is>
          <t>Geschichte der deutschen Literatur : Kontinuität und Veränderung vom Mittelalter bis zur Gegenwart / herausgegeben von Ehrhard Bahr ; unter Mitarbeit von Wulf Köpke ... [et al.]</t>
        </is>
      </c>
      <c r="E269" t="inlineStr">
        <is>
          <t>V. 3</t>
        </is>
      </c>
      <c r="F269" t="inlineStr">
        <is>
          <t>Yes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L269" t="inlineStr">
        <is>
          <t>Tübingen : Francke, 1998-</t>
        </is>
      </c>
      <c r="M269" t="inlineStr">
        <is>
          <t>1998</t>
        </is>
      </c>
      <c r="N269" t="inlineStr">
        <is>
          <t>2. Aufl.</t>
        </is>
      </c>
      <c r="O269" t="inlineStr">
        <is>
          <t>ger</t>
        </is>
      </c>
      <c r="P269" t="inlineStr">
        <is>
          <t xml:space="preserve">gw </t>
        </is>
      </c>
      <c r="Q269" t="inlineStr">
        <is>
          <t>Uni-Taschenbücher ; 1463</t>
        </is>
      </c>
      <c r="R269" t="inlineStr">
        <is>
          <t xml:space="preserve">PT </t>
        </is>
      </c>
      <c r="S269" t="n">
        <v>2</v>
      </c>
      <c r="T269" t="n">
        <v>4</v>
      </c>
      <c r="U269" t="inlineStr">
        <is>
          <t>2000-08-28</t>
        </is>
      </c>
      <c r="V269" t="inlineStr">
        <is>
          <t>2000-08-28</t>
        </is>
      </c>
      <c r="W269" t="inlineStr">
        <is>
          <t>1999-04-29</t>
        </is>
      </c>
      <c r="X269" t="inlineStr">
        <is>
          <t>1999-04-29</t>
        </is>
      </c>
      <c r="Y269" t="n">
        <v>40</v>
      </c>
      <c r="Z269" t="n">
        <v>37</v>
      </c>
      <c r="AA269" t="n">
        <v>135</v>
      </c>
      <c r="AB269" t="n">
        <v>1</v>
      </c>
      <c r="AC269" t="n">
        <v>1</v>
      </c>
      <c r="AD269" t="n">
        <v>5</v>
      </c>
      <c r="AE269" t="n">
        <v>10</v>
      </c>
      <c r="AF269" t="n">
        <v>1</v>
      </c>
      <c r="AG269" t="n">
        <v>2</v>
      </c>
      <c r="AH269" t="n">
        <v>2</v>
      </c>
      <c r="AI269" t="n">
        <v>4</v>
      </c>
      <c r="AJ269" t="n">
        <v>3</v>
      </c>
      <c r="AK269" t="n">
        <v>7</v>
      </c>
      <c r="AL269" t="n">
        <v>0</v>
      </c>
      <c r="AM269" t="n">
        <v>0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HYPERLINK("http://catalog.hathitrust.org/Record/101991972","HathiTrust Record")</f>
        <v/>
      </c>
      <c r="AS269">
        <f>HYPERLINK("https://creighton-primo.hosted.exlibrisgroup.com/primo-explore/search?tab=default_tab&amp;search_scope=EVERYTHING&amp;vid=01CRU&amp;lang=en_US&amp;offset=0&amp;query=any,contains,991002939039702656","Catalog Record")</f>
        <v/>
      </c>
      <c r="AT269">
        <f>HYPERLINK("http://www.worldcat.org/oclc/39100014","WorldCat Record")</f>
        <v/>
      </c>
      <c r="AU269" t="inlineStr">
        <is>
          <t>4920519331:ger</t>
        </is>
      </c>
      <c r="AV269" t="inlineStr">
        <is>
          <t>39100014</t>
        </is>
      </c>
      <c r="AW269" t="inlineStr">
        <is>
          <t>991002939039702656</t>
        </is>
      </c>
      <c r="AX269" t="inlineStr">
        <is>
          <t>991002939039702656</t>
        </is>
      </c>
      <c r="AY269" t="inlineStr">
        <is>
          <t>2258676700002656</t>
        </is>
      </c>
      <c r="AZ269" t="inlineStr">
        <is>
          <t>BOOK</t>
        </is>
      </c>
      <c r="BB269" t="inlineStr">
        <is>
          <t>9783825214630</t>
        </is>
      </c>
      <c r="BC269" t="inlineStr">
        <is>
          <t>32285003557914</t>
        </is>
      </c>
      <c r="BD269" t="inlineStr">
        <is>
          <t>893227470</t>
        </is>
      </c>
    </row>
    <row r="270">
      <c r="A270" t="inlineStr">
        <is>
          <t>No</t>
        </is>
      </c>
      <c r="B270" t="inlineStr">
        <is>
          <t>PT85 .G458 1998, v...</t>
        </is>
      </c>
      <c r="C270" t="inlineStr">
        <is>
          <t>0                      PT 0085000G  458         1998                                        v...</t>
        </is>
      </c>
      <c r="D270" t="inlineStr">
        <is>
          <t>Geschichte der deutschen Literatur : Kontinuität und Veränderung vom Mittelalter bis zur Gegenwart / herausgegeben von Ehrhard Bahr ; unter Mitarbeit von Wulf Köpke ... [et al.]</t>
        </is>
      </c>
      <c r="E270" t="inlineStr">
        <is>
          <t>V. 2</t>
        </is>
      </c>
      <c r="F270" t="inlineStr">
        <is>
          <t>Yes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Tübingen : Francke, 1998-</t>
        </is>
      </c>
      <c r="M270" t="inlineStr">
        <is>
          <t>1998</t>
        </is>
      </c>
      <c r="N270" t="inlineStr">
        <is>
          <t>2. Aufl.</t>
        </is>
      </c>
      <c r="O270" t="inlineStr">
        <is>
          <t>ger</t>
        </is>
      </c>
      <c r="P270" t="inlineStr">
        <is>
          <t xml:space="preserve">gw </t>
        </is>
      </c>
      <c r="Q270" t="inlineStr">
        <is>
          <t>Uni-Taschenbücher ; 1463</t>
        </is>
      </c>
      <c r="R270" t="inlineStr">
        <is>
          <t xml:space="preserve">PT </t>
        </is>
      </c>
      <c r="S270" t="n">
        <v>2</v>
      </c>
      <c r="T270" t="n">
        <v>4</v>
      </c>
      <c r="U270" t="inlineStr">
        <is>
          <t>2000-08-28</t>
        </is>
      </c>
      <c r="V270" t="inlineStr">
        <is>
          <t>2000-08-28</t>
        </is>
      </c>
      <c r="W270" t="inlineStr">
        <is>
          <t>1999-04-29</t>
        </is>
      </c>
      <c r="X270" t="inlineStr">
        <is>
          <t>1999-04-29</t>
        </is>
      </c>
      <c r="Y270" t="n">
        <v>40</v>
      </c>
      <c r="Z270" t="n">
        <v>37</v>
      </c>
      <c r="AA270" t="n">
        <v>135</v>
      </c>
      <c r="AB270" t="n">
        <v>1</v>
      </c>
      <c r="AC270" t="n">
        <v>1</v>
      </c>
      <c r="AD270" t="n">
        <v>5</v>
      </c>
      <c r="AE270" t="n">
        <v>10</v>
      </c>
      <c r="AF270" t="n">
        <v>1</v>
      </c>
      <c r="AG270" t="n">
        <v>2</v>
      </c>
      <c r="AH270" t="n">
        <v>2</v>
      </c>
      <c r="AI270" t="n">
        <v>4</v>
      </c>
      <c r="AJ270" t="n">
        <v>3</v>
      </c>
      <c r="AK270" t="n">
        <v>7</v>
      </c>
      <c r="AL270" t="n">
        <v>0</v>
      </c>
      <c r="AM270" t="n">
        <v>0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HYPERLINK("http://catalog.hathitrust.org/Record/101991972","HathiTrust Record")</f>
        <v/>
      </c>
      <c r="AS270">
        <f>HYPERLINK("https://creighton-primo.hosted.exlibrisgroup.com/primo-explore/search?tab=default_tab&amp;search_scope=EVERYTHING&amp;vid=01CRU&amp;lang=en_US&amp;offset=0&amp;query=any,contains,991002939039702656","Catalog Record")</f>
        <v/>
      </c>
      <c r="AT270">
        <f>HYPERLINK("http://www.worldcat.org/oclc/39100014","WorldCat Record")</f>
        <v/>
      </c>
      <c r="AU270" t="inlineStr">
        <is>
          <t>4920519331:ger</t>
        </is>
      </c>
      <c r="AV270" t="inlineStr">
        <is>
          <t>39100014</t>
        </is>
      </c>
      <c r="AW270" t="inlineStr">
        <is>
          <t>991002939039702656</t>
        </is>
      </c>
      <c r="AX270" t="inlineStr">
        <is>
          <t>991002939039702656</t>
        </is>
      </c>
      <c r="AY270" t="inlineStr">
        <is>
          <t>2258676700002656</t>
        </is>
      </c>
      <c r="AZ270" t="inlineStr">
        <is>
          <t>BOOK</t>
        </is>
      </c>
      <c r="BB270" t="inlineStr">
        <is>
          <t>9783825214630</t>
        </is>
      </c>
      <c r="BC270" t="inlineStr">
        <is>
          <t>32285003557906</t>
        </is>
      </c>
      <c r="BD270" t="inlineStr">
        <is>
          <t>893251797</t>
        </is>
      </c>
    </row>
    <row r="271">
      <c r="A271" t="inlineStr">
        <is>
          <t>No</t>
        </is>
      </c>
      <c r="B271" t="inlineStr">
        <is>
          <t>PT85 .G46</t>
        </is>
      </c>
      <c r="C271" t="inlineStr">
        <is>
          <t>0                      PT 0085000G  46</t>
        </is>
      </c>
      <c r="D271" t="inlineStr">
        <is>
          <t>Geschichte der deutschen Literatur vom 18. [i.e. achtzehnten] Jahrhundert bis zur Gegenwart / Viktor Žmegač (Hrsg.).</t>
        </is>
      </c>
      <c r="E271" t="inlineStr">
        <is>
          <t>V. 1 PT. 1</t>
        </is>
      </c>
      <c r="F271" t="inlineStr">
        <is>
          <t>Yes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Königstein/Ts. : Athenäum-Verlag, 1978-</t>
        </is>
      </c>
      <c r="M271" t="inlineStr">
        <is>
          <t>1978</t>
        </is>
      </c>
      <c r="O271" t="inlineStr">
        <is>
          <t>ger</t>
        </is>
      </c>
      <c r="P271" t="inlineStr">
        <is>
          <t xml:space="preserve">gw </t>
        </is>
      </c>
      <c r="R271" t="inlineStr">
        <is>
          <t xml:space="preserve">PT </t>
        </is>
      </c>
      <c r="S271" t="n">
        <v>5</v>
      </c>
      <c r="T271" t="n">
        <v>6</v>
      </c>
      <c r="U271" t="inlineStr">
        <is>
          <t>1999-01-27</t>
        </is>
      </c>
      <c r="V271" t="inlineStr">
        <is>
          <t>1999-01-27</t>
        </is>
      </c>
      <c r="W271" t="inlineStr">
        <is>
          <t>1991-01-22</t>
        </is>
      </c>
      <c r="X271" t="inlineStr">
        <is>
          <t>1991-01-22</t>
        </is>
      </c>
      <c r="Y271" t="n">
        <v>150</v>
      </c>
      <c r="Z271" t="n">
        <v>108</v>
      </c>
      <c r="AA271" t="n">
        <v>183</v>
      </c>
      <c r="AB271" t="n">
        <v>1</v>
      </c>
      <c r="AC271" t="n">
        <v>1</v>
      </c>
      <c r="AD271" t="n">
        <v>3</v>
      </c>
      <c r="AE271" t="n">
        <v>5</v>
      </c>
      <c r="AF271" t="n">
        <v>0</v>
      </c>
      <c r="AG271" t="n">
        <v>1</v>
      </c>
      <c r="AH271" t="n">
        <v>3</v>
      </c>
      <c r="AI271" t="n">
        <v>3</v>
      </c>
      <c r="AJ271" t="n">
        <v>1</v>
      </c>
      <c r="AK271" t="n">
        <v>2</v>
      </c>
      <c r="AL271" t="n">
        <v>0</v>
      </c>
      <c r="AM271" t="n">
        <v>0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HYPERLINK("http://catalog.hathitrust.org/Record/000701721","HathiTrust Record")</f>
        <v/>
      </c>
      <c r="AS271">
        <f>HYPERLINK("https://creighton-primo.hosted.exlibrisgroup.com/primo-explore/search?tab=default_tab&amp;search_scope=EVERYTHING&amp;vid=01CRU&amp;lang=en_US&amp;offset=0&amp;query=any,contains,991004821719702656","Catalog Record")</f>
        <v/>
      </c>
      <c r="AT271">
        <f>HYPERLINK("http://www.worldcat.org/oclc/4756871","WorldCat Record")</f>
        <v/>
      </c>
      <c r="AU271" t="inlineStr">
        <is>
          <t>4916429832:ger</t>
        </is>
      </c>
      <c r="AV271" t="inlineStr">
        <is>
          <t>4756871</t>
        </is>
      </c>
      <c r="AW271" t="inlineStr">
        <is>
          <t>991004821719702656</t>
        </is>
      </c>
      <c r="AX271" t="inlineStr">
        <is>
          <t>991004821719702656</t>
        </is>
      </c>
      <c r="AY271" t="inlineStr">
        <is>
          <t>2266181900002656</t>
        </is>
      </c>
      <c r="AZ271" t="inlineStr">
        <is>
          <t>BOOK</t>
        </is>
      </c>
      <c r="BB271" t="inlineStr">
        <is>
          <t>9783761080177</t>
        </is>
      </c>
      <c r="BC271" t="inlineStr">
        <is>
          <t>32285000477785</t>
        </is>
      </c>
      <c r="BD271" t="inlineStr">
        <is>
          <t>893694380</t>
        </is>
      </c>
    </row>
    <row r="272">
      <c r="A272" t="inlineStr">
        <is>
          <t>No</t>
        </is>
      </c>
      <c r="B272" t="inlineStr">
        <is>
          <t>PT85 .G46</t>
        </is>
      </c>
      <c r="C272" t="inlineStr">
        <is>
          <t>0                      PT 0085000G  46</t>
        </is>
      </c>
      <c r="D272" t="inlineStr">
        <is>
          <t>Geschichte der deutschen Literatur vom 18. [i.e. achtzehnten] Jahrhundert bis zur Gegenwart / Viktor Žmegač (Hrsg.).</t>
        </is>
      </c>
      <c r="E272" t="inlineStr">
        <is>
          <t>V. 1 PT. 2</t>
        </is>
      </c>
      <c r="F272" t="inlineStr">
        <is>
          <t>Yes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Königstein/Ts. : Athenäum-Verlag, 1978-</t>
        </is>
      </c>
      <c r="M272" t="inlineStr">
        <is>
          <t>1978</t>
        </is>
      </c>
      <c r="O272" t="inlineStr">
        <is>
          <t>ger</t>
        </is>
      </c>
      <c r="P272" t="inlineStr">
        <is>
          <t xml:space="preserve">gw </t>
        </is>
      </c>
      <c r="R272" t="inlineStr">
        <is>
          <t xml:space="preserve">PT </t>
        </is>
      </c>
      <c r="S272" t="n">
        <v>0</v>
      </c>
      <c r="T272" t="n">
        <v>6</v>
      </c>
      <c r="V272" t="inlineStr">
        <is>
          <t>1999-01-27</t>
        </is>
      </c>
      <c r="W272" t="inlineStr">
        <is>
          <t>1991-01-22</t>
        </is>
      </c>
      <c r="X272" t="inlineStr">
        <is>
          <t>1991-01-22</t>
        </is>
      </c>
      <c r="Y272" t="n">
        <v>150</v>
      </c>
      <c r="Z272" t="n">
        <v>108</v>
      </c>
      <c r="AA272" t="n">
        <v>183</v>
      </c>
      <c r="AB272" t="n">
        <v>1</v>
      </c>
      <c r="AC272" t="n">
        <v>1</v>
      </c>
      <c r="AD272" t="n">
        <v>3</v>
      </c>
      <c r="AE272" t="n">
        <v>5</v>
      </c>
      <c r="AF272" t="n">
        <v>0</v>
      </c>
      <c r="AG272" t="n">
        <v>1</v>
      </c>
      <c r="AH272" t="n">
        <v>3</v>
      </c>
      <c r="AI272" t="n">
        <v>3</v>
      </c>
      <c r="AJ272" t="n">
        <v>1</v>
      </c>
      <c r="AK272" t="n">
        <v>2</v>
      </c>
      <c r="AL272" t="n">
        <v>0</v>
      </c>
      <c r="AM272" t="n">
        <v>0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HYPERLINK("http://catalog.hathitrust.org/Record/000701721","HathiTrust Record")</f>
        <v/>
      </c>
      <c r="AS272">
        <f>HYPERLINK("https://creighton-primo.hosted.exlibrisgroup.com/primo-explore/search?tab=default_tab&amp;search_scope=EVERYTHING&amp;vid=01CRU&amp;lang=en_US&amp;offset=0&amp;query=any,contains,991004821719702656","Catalog Record")</f>
        <v/>
      </c>
      <c r="AT272">
        <f>HYPERLINK("http://www.worldcat.org/oclc/4756871","WorldCat Record")</f>
        <v/>
      </c>
      <c r="AU272" t="inlineStr">
        <is>
          <t>4916429832:ger</t>
        </is>
      </c>
      <c r="AV272" t="inlineStr">
        <is>
          <t>4756871</t>
        </is>
      </c>
      <c r="AW272" t="inlineStr">
        <is>
          <t>991004821719702656</t>
        </is>
      </c>
      <c r="AX272" t="inlineStr">
        <is>
          <t>991004821719702656</t>
        </is>
      </c>
      <c r="AY272" t="inlineStr">
        <is>
          <t>2266181900002656</t>
        </is>
      </c>
      <c r="AZ272" t="inlineStr">
        <is>
          <t>BOOK</t>
        </is>
      </c>
      <c r="BB272" t="inlineStr">
        <is>
          <t>9783761080177</t>
        </is>
      </c>
      <c r="BC272" t="inlineStr">
        <is>
          <t>32285000477793</t>
        </is>
      </c>
      <c r="BD272" t="inlineStr">
        <is>
          <t>893706870</t>
        </is>
      </c>
    </row>
    <row r="273">
      <c r="A273" t="inlineStr">
        <is>
          <t>No</t>
        </is>
      </c>
      <c r="B273" t="inlineStr">
        <is>
          <t>PT85 .G46</t>
        </is>
      </c>
      <c r="C273" t="inlineStr">
        <is>
          <t>0                      PT 0085000G  46</t>
        </is>
      </c>
      <c r="D273" t="inlineStr">
        <is>
          <t>Geschichte der deutschen Literatur vom 18. [i.e. achtzehnten] Jahrhundert bis zur Gegenwart / Viktor Žmegač (Hrsg.).</t>
        </is>
      </c>
      <c r="E273" t="inlineStr">
        <is>
          <t>V. 2</t>
        </is>
      </c>
      <c r="F273" t="inlineStr">
        <is>
          <t>Yes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L273" t="inlineStr">
        <is>
          <t>Königstein/Ts. : Athenäum-Verlag, 1978-</t>
        </is>
      </c>
      <c r="M273" t="inlineStr">
        <is>
          <t>1978</t>
        </is>
      </c>
      <c r="O273" t="inlineStr">
        <is>
          <t>ger</t>
        </is>
      </c>
      <c r="P273" t="inlineStr">
        <is>
          <t xml:space="preserve">gw </t>
        </is>
      </c>
      <c r="R273" t="inlineStr">
        <is>
          <t xml:space="preserve">PT </t>
        </is>
      </c>
      <c r="S273" t="n">
        <v>1</v>
      </c>
      <c r="T273" t="n">
        <v>6</v>
      </c>
      <c r="V273" t="inlineStr">
        <is>
          <t>1999-01-27</t>
        </is>
      </c>
      <c r="W273" t="inlineStr">
        <is>
          <t>1991-01-22</t>
        </is>
      </c>
      <c r="X273" t="inlineStr">
        <is>
          <t>1991-01-22</t>
        </is>
      </c>
      <c r="Y273" t="n">
        <v>150</v>
      </c>
      <c r="Z273" t="n">
        <v>108</v>
      </c>
      <c r="AA273" t="n">
        <v>183</v>
      </c>
      <c r="AB273" t="n">
        <v>1</v>
      </c>
      <c r="AC273" t="n">
        <v>1</v>
      </c>
      <c r="AD273" t="n">
        <v>3</v>
      </c>
      <c r="AE273" t="n">
        <v>5</v>
      </c>
      <c r="AF273" t="n">
        <v>0</v>
      </c>
      <c r="AG273" t="n">
        <v>1</v>
      </c>
      <c r="AH273" t="n">
        <v>3</v>
      </c>
      <c r="AI273" t="n">
        <v>3</v>
      </c>
      <c r="AJ273" t="n">
        <v>1</v>
      </c>
      <c r="AK273" t="n">
        <v>2</v>
      </c>
      <c r="AL273" t="n">
        <v>0</v>
      </c>
      <c r="AM273" t="n">
        <v>0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HYPERLINK("http://catalog.hathitrust.org/Record/000701721","HathiTrust Record")</f>
        <v/>
      </c>
      <c r="AS273">
        <f>HYPERLINK("https://creighton-primo.hosted.exlibrisgroup.com/primo-explore/search?tab=default_tab&amp;search_scope=EVERYTHING&amp;vid=01CRU&amp;lang=en_US&amp;offset=0&amp;query=any,contains,991004821719702656","Catalog Record")</f>
        <v/>
      </c>
      <c r="AT273">
        <f>HYPERLINK("http://www.worldcat.org/oclc/4756871","WorldCat Record")</f>
        <v/>
      </c>
      <c r="AU273" t="inlineStr">
        <is>
          <t>4916429832:ger</t>
        </is>
      </c>
      <c r="AV273" t="inlineStr">
        <is>
          <t>4756871</t>
        </is>
      </c>
      <c r="AW273" t="inlineStr">
        <is>
          <t>991004821719702656</t>
        </is>
      </c>
      <c r="AX273" t="inlineStr">
        <is>
          <t>991004821719702656</t>
        </is>
      </c>
      <c r="AY273" t="inlineStr">
        <is>
          <t>2266181900002656</t>
        </is>
      </c>
      <c r="AZ273" t="inlineStr">
        <is>
          <t>BOOK</t>
        </is>
      </c>
      <c r="BB273" t="inlineStr">
        <is>
          <t>9783761080177</t>
        </is>
      </c>
      <c r="BC273" t="inlineStr">
        <is>
          <t>32285000477801</t>
        </is>
      </c>
      <c r="BD273" t="inlineStr">
        <is>
          <t>893700712</t>
        </is>
      </c>
    </row>
    <row r="274">
      <c r="A274" t="inlineStr">
        <is>
          <t>No</t>
        </is>
      </c>
      <c r="B274" t="inlineStr">
        <is>
          <t>PT8887 .B79 1984</t>
        </is>
      </c>
      <c r="C274" t="inlineStr">
        <is>
          <t>0                      PT 8887000B  79          1984</t>
        </is>
      </c>
      <c r="D274" t="inlineStr">
        <is>
          <t>An Ibsen companion : a dictionary-guide to the life, works, and critical reception of Henrik Ibsen / George B. Bryan.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Bryan, George B.</t>
        </is>
      </c>
      <c r="L274" t="inlineStr">
        <is>
          <t>Westport, Conn. : Greenwood Press, c1984.</t>
        </is>
      </c>
      <c r="M274" t="inlineStr">
        <is>
          <t>1984</t>
        </is>
      </c>
      <c r="O274" t="inlineStr">
        <is>
          <t>eng</t>
        </is>
      </c>
      <c r="P274" t="inlineStr">
        <is>
          <t>ctu</t>
        </is>
      </c>
      <c r="R274" t="inlineStr">
        <is>
          <t xml:space="preserve">PT </t>
        </is>
      </c>
      <c r="S274" t="n">
        <v>16</v>
      </c>
      <c r="T274" t="n">
        <v>16</v>
      </c>
      <c r="U274" t="inlineStr">
        <is>
          <t>2010-05-14</t>
        </is>
      </c>
      <c r="V274" t="inlineStr">
        <is>
          <t>2010-05-14</t>
        </is>
      </c>
      <c r="W274" t="inlineStr">
        <is>
          <t>1990-08-01</t>
        </is>
      </c>
      <c r="X274" t="inlineStr">
        <is>
          <t>1990-08-01</t>
        </is>
      </c>
      <c r="Y274" t="n">
        <v>773</v>
      </c>
      <c r="Z274" t="n">
        <v>645</v>
      </c>
      <c r="AA274" t="n">
        <v>647</v>
      </c>
      <c r="AB274" t="n">
        <v>5</v>
      </c>
      <c r="AC274" t="n">
        <v>5</v>
      </c>
      <c r="AD274" t="n">
        <v>28</v>
      </c>
      <c r="AE274" t="n">
        <v>28</v>
      </c>
      <c r="AF274" t="n">
        <v>9</v>
      </c>
      <c r="AG274" t="n">
        <v>9</v>
      </c>
      <c r="AH274" t="n">
        <v>7</v>
      </c>
      <c r="AI274" t="n">
        <v>7</v>
      </c>
      <c r="AJ274" t="n">
        <v>13</v>
      </c>
      <c r="AK274" t="n">
        <v>13</v>
      </c>
      <c r="AL274" t="n">
        <v>4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HYPERLINK("http://catalog.hathitrust.org/Record/000335731","HathiTrust Record")</f>
        <v/>
      </c>
      <c r="AS274">
        <f>HYPERLINK("https://creighton-primo.hosted.exlibrisgroup.com/primo-explore/search?tab=default_tab&amp;search_scope=EVERYTHING&amp;vid=01CRU&amp;lang=en_US&amp;offset=0&amp;query=any,contains,991000292299702656","Catalog Record")</f>
        <v/>
      </c>
      <c r="AT274">
        <f>HYPERLINK("http://www.worldcat.org/oclc/9970453","WorldCat Record")</f>
        <v/>
      </c>
      <c r="AU274" t="inlineStr">
        <is>
          <t>2603629:eng</t>
        </is>
      </c>
      <c r="AV274" t="inlineStr">
        <is>
          <t>9970453</t>
        </is>
      </c>
      <c r="AW274" t="inlineStr">
        <is>
          <t>991000292299702656</t>
        </is>
      </c>
      <c r="AX274" t="inlineStr">
        <is>
          <t>991000292299702656</t>
        </is>
      </c>
      <c r="AY274" t="inlineStr">
        <is>
          <t>2254894080002656</t>
        </is>
      </c>
      <c r="AZ274" t="inlineStr">
        <is>
          <t>BOOK</t>
        </is>
      </c>
      <c r="BB274" t="inlineStr">
        <is>
          <t>9780313235061</t>
        </is>
      </c>
      <c r="BC274" t="inlineStr">
        <is>
          <t>32285000262849</t>
        </is>
      </c>
      <c r="BD274" t="inlineStr">
        <is>
          <t>893771527</t>
        </is>
      </c>
    </row>
    <row r="275">
      <c r="A275" t="inlineStr">
        <is>
          <t>No</t>
        </is>
      </c>
      <c r="B275" t="inlineStr">
        <is>
          <t>PT8890 .D6 1972</t>
        </is>
      </c>
      <c r="C275" t="inlineStr">
        <is>
          <t>0                      PT 8890000D  6           1972</t>
        </is>
      </c>
      <c r="D275" t="inlineStr">
        <is>
          <t>A study of six plays by Ibsen / by Brian W. Downs.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Downs, Brian W. (Brian Westerdale), 1893-1984.</t>
        </is>
      </c>
      <c r="L275" t="inlineStr">
        <is>
          <t>New York : Octagon Books, 1972.</t>
        </is>
      </c>
      <c r="M275" t="inlineStr">
        <is>
          <t>1972</t>
        </is>
      </c>
      <c r="O275" t="inlineStr">
        <is>
          <t>eng</t>
        </is>
      </c>
      <c r="P275" t="inlineStr">
        <is>
          <t>nyu</t>
        </is>
      </c>
      <c r="R275" t="inlineStr">
        <is>
          <t xml:space="preserve">PT </t>
        </is>
      </c>
      <c r="S275" t="n">
        <v>12</v>
      </c>
      <c r="T275" t="n">
        <v>12</v>
      </c>
      <c r="U275" t="inlineStr">
        <is>
          <t>2006-03-13</t>
        </is>
      </c>
      <c r="V275" t="inlineStr">
        <is>
          <t>2006-03-13</t>
        </is>
      </c>
      <c r="W275" t="inlineStr">
        <is>
          <t>1990-07-26</t>
        </is>
      </c>
      <c r="X275" t="inlineStr">
        <is>
          <t>1990-07-26</t>
        </is>
      </c>
      <c r="Y275" t="n">
        <v>263</v>
      </c>
      <c r="Z275" t="n">
        <v>227</v>
      </c>
      <c r="AA275" t="n">
        <v>605</v>
      </c>
      <c r="AB275" t="n">
        <v>1</v>
      </c>
      <c r="AC275" t="n">
        <v>5</v>
      </c>
      <c r="AD275" t="n">
        <v>7</v>
      </c>
      <c r="AE275" t="n">
        <v>24</v>
      </c>
      <c r="AF275" t="n">
        <v>4</v>
      </c>
      <c r="AG275" t="n">
        <v>11</v>
      </c>
      <c r="AH275" t="n">
        <v>1</v>
      </c>
      <c r="AI275" t="n">
        <v>4</v>
      </c>
      <c r="AJ275" t="n">
        <v>4</v>
      </c>
      <c r="AK275" t="n">
        <v>11</v>
      </c>
      <c r="AL275" t="n">
        <v>0</v>
      </c>
      <c r="AM275" t="n">
        <v>4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HYPERLINK("http://catalog.hathitrust.org/Record/102072361","HathiTrust Record")</f>
        <v/>
      </c>
      <c r="AS275">
        <f>HYPERLINK("https://creighton-primo.hosted.exlibrisgroup.com/primo-explore/search?tab=default_tab&amp;search_scope=EVERYTHING&amp;vid=01CRU&amp;lang=en_US&amp;offset=0&amp;query=any,contains,991002896299702656","Catalog Record")</f>
        <v/>
      </c>
      <c r="AT275">
        <f>HYPERLINK("http://www.worldcat.org/oclc/514496","WorldCat Record")</f>
        <v/>
      </c>
      <c r="AU275" t="inlineStr">
        <is>
          <t>451128:eng</t>
        </is>
      </c>
      <c r="AV275" t="inlineStr">
        <is>
          <t>514496</t>
        </is>
      </c>
      <c r="AW275" t="inlineStr">
        <is>
          <t>991002896299702656</t>
        </is>
      </c>
      <c r="AX275" t="inlineStr">
        <is>
          <t>991002896299702656</t>
        </is>
      </c>
      <c r="AY275" t="inlineStr">
        <is>
          <t>2261959850002656</t>
        </is>
      </c>
      <c r="AZ275" t="inlineStr">
        <is>
          <t>BOOK</t>
        </is>
      </c>
      <c r="BB275" t="inlineStr">
        <is>
          <t>9780374922627</t>
        </is>
      </c>
      <c r="BC275" t="inlineStr">
        <is>
          <t>32285000250083</t>
        </is>
      </c>
      <c r="BD275" t="inlineStr">
        <is>
          <t>893329686</t>
        </is>
      </c>
    </row>
    <row r="276">
      <c r="A276" t="inlineStr">
        <is>
          <t>No</t>
        </is>
      </c>
      <c r="B276" t="inlineStr">
        <is>
          <t>PT8890 .F53</t>
        </is>
      </c>
      <c r="C276" t="inlineStr">
        <is>
          <t>0                      PT 8890000F  53</t>
        </is>
      </c>
      <c r="D276" t="inlineStr">
        <is>
          <t>Ibsen : a collection of critical essays.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Fjelde, Rolf editor.</t>
        </is>
      </c>
      <c r="L276" t="inlineStr">
        <is>
          <t>Englewood Cliffs, N.J. : Prentice-Hall, [1965]</t>
        </is>
      </c>
      <c r="M276" t="inlineStr">
        <is>
          <t>1965</t>
        </is>
      </c>
      <c r="O276" t="inlineStr">
        <is>
          <t>eng</t>
        </is>
      </c>
      <c r="P276" t="inlineStr">
        <is>
          <t>nju</t>
        </is>
      </c>
      <c r="Q276" t="inlineStr">
        <is>
          <t>A Spectrum book: Twentieth century views</t>
        </is>
      </c>
      <c r="R276" t="inlineStr">
        <is>
          <t xml:space="preserve">PT </t>
        </is>
      </c>
      <c r="S276" t="n">
        <v>14</v>
      </c>
      <c r="T276" t="n">
        <v>14</v>
      </c>
      <c r="U276" t="inlineStr">
        <is>
          <t>1999-03-20</t>
        </is>
      </c>
      <c r="V276" t="inlineStr">
        <is>
          <t>1999-03-20</t>
        </is>
      </c>
      <c r="W276" t="inlineStr">
        <is>
          <t>1990-07-26</t>
        </is>
      </c>
      <c r="X276" t="inlineStr">
        <is>
          <t>1990-07-26</t>
        </is>
      </c>
      <c r="Y276" t="n">
        <v>2117</v>
      </c>
      <c r="Z276" t="n">
        <v>1869</v>
      </c>
      <c r="AA276" t="n">
        <v>1883</v>
      </c>
      <c r="AB276" t="n">
        <v>16</v>
      </c>
      <c r="AC276" t="n">
        <v>16</v>
      </c>
      <c r="AD276" t="n">
        <v>52</v>
      </c>
      <c r="AE276" t="n">
        <v>52</v>
      </c>
      <c r="AF276" t="n">
        <v>22</v>
      </c>
      <c r="AG276" t="n">
        <v>22</v>
      </c>
      <c r="AH276" t="n">
        <v>9</v>
      </c>
      <c r="AI276" t="n">
        <v>9</v>
      </c>
      <c r="AJ276" t="n">
        <v>18</v>
      </c>
      <c r="AK276" t="n">
        <v>18</v>
      </c>
      <c r="AL276" t="n">
        <v>12</v>
      </c>
      <c r="AM276" t="n">
        <v>12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HYPERLINK("https://creighton-primo.hosted.exlibrisgroup.com/primo-explore/search?tab=default_tab&amp;search_scope=EVERYTHING&amp;vid=01CRU&amp;lang=en_US&amp;offset=0&amp;query=any,contains,991003180179702656","Catalog Record")</f>
        <v/>
      </c>
      <c r="AT276">
        <f>HYPERLINK("http://www.worldcat.org/oclc/711588","WorldCat Record")</f>
        <v/>
      </c>
      <c r="AU276" t="inlineStr">
        <is>
          <t>905886063:eng</t>
        </is>
      </c>
      <c r="AV276" t="inlineStr">
        <is>
          <t>711588</t>
        </is>
      </c>
      <c r="AW276" t="inlineStr">
        <is>
          <t>991003180179702656</t>
        </is>
      </c>
      <c r="AX276" t="inlineStr">
        <is>
          <t>991003180179702656</t>
        </is>
      </c>
      <c r="AY276" t="inlineStr">
        <is>
          <t>2261922540002656</t>
        </is>
      </c>
      <c r="AZ276" t="inlineStr">
        <is>
          <t>BOOK</t>
        </is>
      </c>
      <c r="BC276" t="inlineStr">
        <is>
          <t>32285000250075</t>
        </is>
      </c>
      <c r="BD276" t="inlineStr">
        <is>
          <t>893348404</t>
        </is>
      </c>
    </row>
    <row r="277">
      <c r="A277" t="inlineStr">
        <is>
          <t>No</t>
        </is>
      </c>
      <c r="B277" t="inlineStr">
        <is>
          <t>PT8890 .G794</t>
        </is>
      </c>
      <c r="C277" t="inlineStr">
        <is>
          <t>0                      PT 8890000G  794</t>
        </is>
      </c>
      <c r="D277" t="inlineStr">
        <is>
          <t>Ibsen, a dissenting view : a study of the last twelve plays / Ronald Gray.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Gray, Ronald D.</t>
        </is>
      </c>
      <c r="L277" t="inlineStr">
        <is>
          <t>Cambridge ; New York : Cambridge University Press, 1977.</t>
        </is>
      </c>
      <c r="M277" t="inlineStr">
        <is>
          <t>1977</t>
        </is>
      </c>
      <c r="O277" t="inlineStr">
        <is>
          <t>eng</t>
        </is>
      </c>
      <c r="P277" t="inlineStr">
        <is>
          <t>enk</t>
        </is>
      </c>
      <c r="R277" t="inlineStr">
        <is>
          <t xml:space="preserve">PT </t>
        </is>
      </c>
      <c r="S277" t="n">
        <v>18</v>
      </c>
      <c r="T277" t="n">
        <v>18</v>
      </c>
      <c r="U277" t="inlineStr">
        <is>
          <t>1999-03-20</t>
        </is>
      </c>
      <c r="V277" t="inlineStr">
        <is>
          <t>1999-03-20</t>
        </is>
      </c>
      <c r="W277" t="inlineStr">
        <is>
          <t>1990-07-27</t>
        </is>
      </c>
      <c r="X277" t="inlineStr">
        <is>
          <t>1990-07-27</t>
        </is>
      </c>
      <c r="Y277" t="n">
        <v>714</v>
      </c>
      <c r="Z277" t="n">
        <v>536</v>
      </c>
      <c r="AA277" t="n">
        <v>567</v>
      </c>
      <c r="AB277" t="n">
        <v>3</v>
      </c>
      <c r="AC277" t="n">
        <v>3</v>
      </c>
      <c r="AD277" t="n">
        <v>21</v>
      </c>
      <c r="AE277" t="n">
        <v>22</v>
      </c>
      <c r="AF277" t="n">
        <v>8</v>
      </c>
      <c r="AG277" t="n">
        <v>9</v>
      </c>
      <c r="AH277" t="n">
        <v>3</v>
      </c>
      <c r="AI277" t="n">
        <v>3</v>
      </c>
      <c r="AJ277" t="n">
        <v>12</v>
      </c>
      <c r="AK277" t="n">
        <v>12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HYPERLINK("https://creighton-primo.hosted.exlibrisgroup.com/primo-explore/search?tab=default_tab&amp;search_scope=EVERYTHING&amp;vid=01CRU&amp;lang=en_US&amp;offset=0&amp;query=any,contains,991004276029702656","Catalog Record")</f>
        <v/>
      </c>
      <c r="AT277">
        <f>HYPERLINK("http://www.worldcat.org/oclc/2894143","WorldCat Record")</f>
        <v/>
      </c>
      <c r="AU277" t="inlineStr">
        <is>
          <t>506192:eng</t>
        </is>
      </c>
      <c r="AV277" t="inlineStr">
        <is>
          <t>2894143</t>
        </is>
      </c>
      <c r="AW277" t="inlineStr">
        <is>
          <t>991004276029702656</t>
        </is>
      </c>
      <c r="AX277" t="inlineStr">
        <is>
          <t>991004276029702656</t>
        </is>
      </c>
      <c r="AY277" t="inlineStr">
        <is>
          <t>2269528920002656</t>
        </is>
      </c>
      <c r="AZ277" t="inlineStr">
        <is>
          <t>BOOK</t>
        </is>
      </c>
      <c r="BB277" t="inlineStr">
        <is>
          <t>9780521217026</t>
        </is>
      </c>
      <c r="BC277" t="inlineStr">
        <is>
          <t>32285000250067</t>
        </is>
      </c>
      <c r="BD277" t="inlineStr">
        <is>
          <t>893436102</t>
        </is>
      </c>
    </row>
    <row r="278">
      <c r="A278" t="inlineStr">
        <is>
          <t>No</t>
        </is>
      </c>
      <c r="B278" t="inlineStr">
        <is>
          <t>PT8890 .H413 1969b</t>
        </is>
      </c>
      <c r="C278" t="inlineStr">
        <is>
          <t>0                      PT 8890000H  413         1969b</t>
        </is>
      </c>
      <c r="D278" t="inlineStr">
        <is>
          <t>Ibsen, a portrait of the artist / by Hans Heiberg. Translated by Joan Tate.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Heiberg, Hans, 1904-</t>
        </is>
      </c>
      <c r="L278" t="inlineStr">
        <is>
          <t>Coral Gables, Fla. : University of Miami Press, c1969, 1972 printing.</t>
        </is>
      </c>
      <c r="M278" t="inlineStr">
        <is>
          <t>1969</t>
        </is>
      </c>
      <c r="O278" t="inlineStr">
        <is>
          <t>eng</t>
        </is>
      </c>
      <c r="P278" t="inlineStr">
        <is>
          <t>flu</t>
        </is>
      </c>
      <c r="R278" t="inlineStr">
        <is>
          <t xml:space="preserve">PT </t>
        </is>
      </c>
      <c r="S278" t="n">
        <v>10</v>
      </c>
      <c r="T278" t="n">
        <v>10</v>
      </c>
      <c r="U278" t="inlineStr">
        <is>
          <t>2000-03-20</t>
        </is>
      </c>
      <c r="V278" t="inlineStr">
        <is>
          <t>2000-03-20</t>
        </is>
      </c>
      <c r="W278" t="inlineStr">
        <is>
          <t>1991-02-08</t>
        </is>
      </c>
      <c r="X278" t="inlineStr">
        <is>
          <t>1991-02-08</t>
        </is>
      </c>
      <c r="Y278" t="n">
        <v>774</v>
      </c>
      <c r="Z278" t="n">
        <v>737</v>
      </c>
      <c r="AA278" t="n">
        <v>877</v>
      </c>
      <c r="AB278" t="n">
        <v>7</v>
      </c>
      <c r="AC278" t="n">
        <v>8</v>
      </c>
      <c r="AD278" t="n">
        <v>33</v>
      </c>
      <c r="AE278" t="n">
        <v>41</v>
      </c>
      <c r="AF278" t="n">
        <v>16</v>
      </c>
      <c r="AG278" t="n">
        <v>19</v>
      </c>
      <c r="AH278" t="n">
        <v>8</v>
      </c>
      <c r="AI278" t="n">
        <v>9</v>
      </c>
      <c r="AJ278" t="n">
        <v>12</v>
      </c>
      <c r="AK278" t="n">
        <v>16</v>
      </c>
      <c r="AL278" t="n">
        <v>6</v>
      </c>
      <c r="AM278" t="n">
        <v>7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HYPERLINK("https://creighton-primo.hosted.exlibrisgroup.com/primo-explore/search?tab=default_tab&amp;search_scope=EVERYTHING&amp;vid=01CRU&amp;lang=en_US&amp;offset=0&amp;query=any,contains,991000739149702656","Catalog Record")</f>
        <v/>
      </c>
      <c r="AT278">
        <f>HYPERLINK("http://www.worldcat.org/oclc/128715","WorldCat Record")</f>
        <v/>
      </c>
      <c r="AU278" t="inlineStr">
        <is>
          <t>4160014966:eng</t>
        </is>
      </c>
      <c r="AV278" t="inlineStr">
        <is>
          <t>128715</t>
        </is>
      </c>
      <c r="AW278" t="inlineStr">
        <is>
          <t>991000739149702656</t>
        </is>
      </c>
      <c r="AX278" t="inlineStr">
        <is>
          <t>991000739149702656</t>
        </is>
      </c>
      <c r="AY278" t="inlineStr">
        <is>
          <t>2261588310002656</t>
        </is>
      </c>
      <c r="AZ278" t="inlineStr">
        <is>
          <t>BOOK</t>
        </is>
      </c>
      <c r="BB278" t="inlineStr">
        <is>
          <t>9780870241567</t>
        </is>
      </c>
      <c r="BC278" t="inlineStr">
        <is>
          <t>32285000489095</t>
        </is>
      </c>
      <c r="BD278" t="inlineStr">
        <is>
          <t>893509065</t>
        </is>
      </c>
    </row>
    <row r="279">
      <c r="A279" t="inlineStr">
        <is>
          <t>No</t>
        </is>
      </c>
      <c r="B279" t="inlineStr">
        <is>
          <t>PT8890 .K62 1971</t>
        </is>
      </c>
      <c r="C279" t="inlineStr">
        <is>
          <t>0                      PT 8890000K  62          1971</t>
        </is>
      </c>
      <c r="D279" t="inlineStr">
        <is>
          <t>Life of Ibsen / translated and edited by Einar Haugen and A. E. Santaniello.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Koht, Halvdan, 1873-1965.</t>
        </is>
      </c>
      <c r="L279" t="inlineStr">
        <is>
          <t>New York : B. Blom, 1971.</t>
        </is>
      </c>
      <c r="M279" t="inlineStr">
        <is>
          <t>1971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PT </t>
        </is>
      </c>
      <c r="S279" t="n">
        <v>11</v>
      </c>
      <c r="T279" t="n">
        <v>11</v>
      </c>
      <c r="U279" t="inlineStr">
        <is>
          <t>2010-05-14</t>
        </is>
      </c>
      <c r="V279" t="inlineStr">
        <is>
          <t>2010-05-14</t>
        </is>
      </c>
      <c r="W279" t="inlineStr">
        <is>
          <t>1990-05-22</t>
        </is>
      </c>
      <c r="X279" t="inlineStr">
        <is>
          <t>1990-05-22</t>
        </is>
      </c>
      <c r="Y279" t="n">
        <v>953</v>
      </c>
      <c r="Z279" t="n">
        <v>859</v>
      </c>
      <c r="AA279" t="n">
        <v>1052</v>
      </c>
      <c r="AB279" t="n">
        <v>10</v>
      </c>
      <c r="AC279" t="n">
        <v>10</v>
      </c>
      <c r="AD279" t="n">
        <v>42</v>
      </c>
      <c r="AE279" t="n">
        <v>48</v>
      </c>
      <c r="AF279" t="n">
        <v>15</v>
      </c>
      <c r="AG279" t="n">
        <v>18</v>
      </c>
      <c r="AH279" t="n">
        <v>9</v>
      </c>
      <c r="AI279" t="n">
        <v>10</v>
      </c>
      <c r="AJ279" t="n">
        <v>16</v>
      </c>
      <c r="AK279" t="n">
        <v>20</v>
      </c>
      <c r="AL279" t="n">
        <v>9</v>
      </c>
      <c r="AM279" t="n">
        <v>9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HYPERLINK("http://catalog.hathitrust.org/Record/001030780","HathiTrust Record")</f>
        <v/>
      </c>
      <c r="AS279">
        <f>HYPERLINK("https://creighton-primo.hosted.exlibrisgroup.com/primo-explore/search?tab=default_tab&amp;search_scope=EVERYTHING&amp;vid=01CRU&amp;lang=en_US&amp;offset=0&amp;query=any,contains,991000653949702656","Catalog Record")</f>
        <v/>
      </c>
      <c r="AT279">
        <f>HYPERLINK("http://www.worldcat.org/oclc/114249","WorldCat Record")</f>
        <v/>
      </c>
      <c r="AU279" t="inlineStr">
        <is>
          <t>1634391:eng</t>
        </is>
      </c>
      <c r="AV279" t="inlineStr">
        <is>
          <t>114249</t>
        </is>
      </c>
      <c r="AW279" t="inlineStr">
        <is>
          <t>991000653949702656</t>
        </is>
      </c>
      <c r="AX279" t="inlineStr">
        <is>
          <t>991000653949702656</t>
        </is>
      </c>
      <c r="AY279" t="inlineStr">
        <is>
          <t>2259800900002656</t>
        </is>
      </c>
      <c r="AZ279" t="inlineStr">
        <is>
          <t>BOOK</t>
        </is>
      </c>
      <c r="BC279" t="inlineStr">
        <is>
          <t>32285000157734</t>
        </is>
      </c>
      <c r="BD279" t="inlineStr">
        <is>
          <t>893865558</t>
        </is>
      </c>
    </row>
    <row r="280">
      <c r="A280" t="inlineStr">
        <is>
          <t>No</t>
        </is>
      </c>
      <c r="B280" t="inlineStr">
        <is>
          <t>PT8890 .M46 1967</t>
        </is>
      </c>
      <c r="C280" t="inlineStr">
        <is>
          <t>0                      PT 8890000M  46          1967</t>
        </is>
      </c>
      <c r="D280" t="inlineStr">
        <is>
          <t>Henrik Ibsen / [by] Michael Meyer.</t>
        </is>
      </c>
      <c r="E280" t="inlineStr">
        <is>
          <t>V.1</t>
        </is>
      </c>
      <c r="F280" t="inlineStr">
        <is>
          <t>Yes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Meyer, Michael Leverson.</t>
        </is>
      </c>
      <c r="L280" t="inlineStr">
        <is>
          <t>London : Hart-Davis, 1967-1971.</t>
        </is>
      </c>
      <c r="M280" t="inlineStr">
        <is>
          <t>1967</t>
        </is>
      </c>
      <c r="O280" t="inlineStr">
        <is>
          <t>eng</t>
        </is>
      </c>
      <c r="P280" t="inlineStr">
        <is>
          <t>enk</t>
        </is>
      </c>
      <c r="R280" t="inlineStr">
        <is>
          <t xml:space="preserve">PT </t>
        </is>
      </c>
      <c r="S280" t="n">
        <v>6</v>
      </c>
      <c r="T280" t="n">
        <v>14</v>
      </c>
      <c r="U280" t="inlineStr">
        <is>
          <t>2005-07-05</t>
        </is>
      </c>
      <c r="V280" t="inlineStr">
        <is>
          <t>2010-05-14</t>
        </is>
      </c>
      <c r="W280" t="inlineStr">
        <is>
          <t>1990-05-03</t>
        </is>
      </c>
      <c r="X280" t="inlineStr">
        <is>
          <t>1991-02-08</t>
        </is>
      </c>
      <c r="Y280" t="n">
        <v>327</v>
      </c>
      <c r="Z280" t="n">
        <v>221</v>
      </c>
      <c r="AA280" t="n">
        <v>278</v>
      </c>
      <c r="AB280" t="n">
        <v>2</v>
      </c>
      <c r="AC280" t="n">
        <v>2</v>
      </c>
      <c r="AD280" t="n">
        <v>11</v>
      </c>
      <c r="AE280" t="n">
        <v>16</v>
      </c>
      <c r="AF280" t="n">
        <v>5</v>
      </c>
      <c r="AG280" t="n">
        <v>7</v>
      </c>
      <c r="AH280" t="n">
        <v>3</v>
      </c>
      <c r="AI280" t="n">
        <v>5</v>
      </c>
      <c r="AJ280" t="n">
        <v>4</v>
      </c>
      <c r="AK280" t="n">
        <v>8</v>
      </c>
      <c r="AL280" t="n">
        <v>1</v>
      </c>
      <c r="AM280" t="n">
        <v>1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HYPERLINK("http://catalog.hathitrust.org/Record/007128454","HathiTrust Record")</f>
        <v/>
      </c>
      <c r="AS280">
        <f>HYPERLINK("https://creighton-primo.hosted.exlibrisgroup.com/primo-explore/search?tab=default_tab&amp;search_scope=EVERYTHING&amp;vid=01CRU&amp;lang=en_US&amp;offset=0&amp;query=any,contains,991004186709702656","Catalog Record")</f>
        <v/>
      </c>
      <c r="AT280">
        <f>HYPERLINK("http://www.worldcat.org/oclc/288390","WorldCat Record")</f>
        <v/>
      </c>
      <c r="AU280" t="inlineStr">
        <is>
          <t>3945657281:eng</t>
        </is>
      </c>
      <c r="AV280" t="inlineStr">
        <is>
          <t>288390</t>
        </is>
      </c>
      <c r="AW280" t="inlineStr">
        <is>
          <t>991004186709702656</t>
        </is>
      </c>
      <c r="AX280" t="inlineStr">
        <is>
          <t>991004186709702656</t>
        </is>
      </c>
      <c r="AY280" t="inlineStr">
        <is>
          <t>2265110190002656</t>
        </is>
      </c>
      <c r="AZ280" t="inlineStr">
        <is>
          <t>BOOK</t>
        </is>
      </c>
      <c r="BB280" t="inlineStr">
        <is>
          <t>9780246640017</t>
        </is>
      </c>
      <c r="BC280" t="inlineStr">
        <is>
          <t>32285000148741</t>
        </is>
      </c>
      <c r="BD280" t="inlineStr">
        <is>
          <t>893718596</t>
        </is>
      </c>
    </row>
    <row r="281">
      <c r="A281" t="inlineStr">
        <is>
          <t>No</t>
        </is>
      </c>
      <c r="B281" t="inlineStr">
        <is>
          <t>PT8890 .M46 1967</t>
        </is>
      </c>
      <c r="C281" t="inlineStr">
        <is>
          <t>0                      PT 8890000M  46          1967</t>
        </is>
      </c>
      <c r="D281" t="inlineStr">
        <is>
          <t>Henrik Ibsen / [by] Michael Meyer.</t>
        </is>
      </c>
      <c r="E281" t="inlineStr">
        <is>
          <t>V.3</t>
        </is>
      </c>
      <c r="F281" t="inlineStr">
        <is>
          <t>Yes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Meyer, Michael Leverson.</t>
        </is>
      </c>
      <c r="L281" t="inlineStr">
        <is>
          <t>London : Hart-Davis, 1967-1971.</t>
        </is>
      </c>
      <c r="M281" t="inlineStr">
        <is>
          <t>1967</t>
        </is>
      </c>
      <c r="O281" t="inlineStr">
        <is>
          <t>eng</t>
        </is>
      </c>
      <c r="P281" t="inlineStr">
        <is>
          <t>enk</t>
        </is>
      </c>
      <c r="R281" t="inlineStr">
        <is>
          <t xml:space="preserve">PT </t>
        </is>
      </c>
      <c r="S281" t="n">
        <v>3</v>
      </c>
      <c r="T281" t="n">
        <v>14</v>
      </c>
      <c r="U281" t="inlineStr">
        <is>
          <t>2010-05-14</t>
        </is>
      </c>
      <c r="V281" t="inlineStr">
        <is>
          <t>2010-05-14</t>
        </is>
      </c>
      <c r="W281" t="inlineStr">
        <is>
          <t>1991-02-08</t>
        </is>
      </c>
      <c r="X281" t="inlineStr">
        <is>
          <t>1991-02-08</t>
        </is>
      </c>
      <c r="Y281" t="n">
        <v>327</v>
      </c>
      <c r="Z281" t="n">
        <v>221</v>
      </c>
      <c r="AA281" t="n">
        <v>278</v>
      </c>
      <c r="AB281" t="n">
        <v>2</v>
      </c>
      <c r="AC281" t="n">
        <v>2</v>
      </c>
      <c r="AD281" t="n">
        <v>11</v>
      </c>
      <c r="AE281" t="n">
        <v>16</v>
      </c>
      <c r="AF281" t="n">
        <v>5</v>
      </c>
      <c r="AG281" t="n">
        <v>7</v>
      </c>
      <c r="AH281" t="n">
        <v>3</v>
      </c>
      <c r="AI281" t="n">
        <v>5</v>
      </c>
      <c r="AJ281" t="n">
        <v>4</v>
      </c>
      <c r="AK281" t="n">
        <v>8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HYPERLINK("http://catalog.hathitrust.org/Record/007128454","HathiTrust Record")</f>
        <v/>
      </c>
      <c r="AS281">
        <f>HYPERLINK("https://creighton-primo.hosted.exlibrisgroup.com/primo-explore/search?tab=default_tab&amp;search_scope=EVERYTHING&amp;vid=01CRU&amp;lang=en_US&amp;offset=0&amp;query=any,contains,991004186709702656","Catalog Record")</f>
        <v/>
      </c>
      <c r="AT281">
        <f>HYPERLINK("http://www.worldcat.org/oclc/288390","WorldCat Record")</f>
        <v/>
      </c>
      <c r="AU281" t="inlineStr">
        <is>
          <t>3945657281:eng</t>
        </is>
      </c>
      <c r="AV281" t="inlineStr">
        <is>
          <t>288390</t>
        </is>
      </c>
      <c r="AW281" t="inlineStr">
        <is>
          <t>991004186709702656</t>
        </is>
      </c>
      <c r="AX281" t="inlineStr">
        <is>
          <t>991004186709702656</t>
        </is>
      </c>
      <c r="AY281" t="inlineStr">
        <is>
          <t>2265110190002656</t>
        </is>
      </c>
      <c r="AZ281" t="inlineStr">
        <is>
          <t>BOOK</t>
        </is>
      </c>
      <c r="BB281" t="inlineStr">
        <is>
          <t>9780246640017</t>
        </is>
      </c>
      <c r="BC281" t="inlineStr">
        <is>
          <t>32285000489111</t>
        </is>
      </c>
      <c r="BD281" t="inlineStr">
        <is>
          <t>893718595</t>
        </is>
      </c>
    </row>
    <row r="282">
      <c r="A282" t="inlineStr">
        <is>
          <t>No</t>
        </is>
      </c>
      <c r="B282" t="inlineStr">
        <is>
          <t>PT8890 .M46 1967</t>
        </is>
      </c>
      <c r="C282" t="inlineStr">
        <is>
          <t>0                      PT 8890000M  46          1967</t>
        </is>
      </c>
      <c r="D282" t="inlineStr">
        <is>
          <t>Henrik Ibsen / [by] Michael Meyer.</t>
        </is>
      </c>
      <c r="E282" t="inlineStr">
        <is>
          <t>V.2</t>
        </is>
      </c>
      <c r="F282" t="inlineStr">
        <is>
          <t>Yes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Meyer, Michael Leverson.</t>
        </is>
      </c>
      <c r="L282" t="inlineStr">
        <is>
          <t>London : Hart-Davis, 1967-1971.</t>
        </is>
      </c>
      <c r="M282" t="inlineStr">
        <is>
          <t>1967</t>
        </is>
      </c>
      <c r="O282" t="inlineStr">
        <is>
          <t>eng</t>
        </is>
      </c>
      <c r="P282" t="inlineStr">
        <is>
          <t>enk</t>
        </is>
      </c>
      <c r="R282" t="inlineStr">
        <is>
          <t xml:space="preserve">PT </t>
        </is>
      </c>
      <c r="S282" t="n">
        <v>5</v>
      </c>
      <c r="T282" t="n">
        <v>14</v>
      </c>
      <c r="U282" t="inlineStr">
        <is>
          <t>2010-05-14</t>
        </is>
      </c>
      <c r="V282" t="inlineStr">
        <is>
          <t>2010-05-14</t>
        </is>
      </c>
      <c r="W282" t="inlineStr">
        <is>
          <t>1991-02-08</t>
        </is>
      </c>
      <c r="X282" t="inlineStr">
        <is>
          <t>1991-02-08</t>
        </is>
      </c>
      <c r="Y282" t="n">
        <v>327</v>
      </c>
      <c r="Z282" t="n">
        <v>221</v>
      </c>
      <c r="AA282" t="n">
        <v>278</v>
      </c>
      <c r="AB282" t="n">
        <v>2</v>
      </c>
      <c r="AC282" t="n">
        <v>2</v>
      </c>
      <c r="AD282" t="n">
        <v>11</v>
      </c>
      <c r="AE282" t="n">
        <v>16</v>
      </c>
      <c r="AF282" t="n">
        <v>5</v>
      </c>
      <c r="AG282" t="n">
        <v>7</v>
      </c>
      <c r="AH282" t="n">
        <v>3</v>
      </c>
      <c r="AI282" t="n">
        <v>5</v>
      </c>
      <c r="AJ282" t="n">
        <v>4</v>
      </c>
      <c r="AK282" t="n">
        <v>8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HYPERLINK("http://catalog.hathitrust.org/Record/007128454","HathiTrust Record")</f>
        <v/>
      </c>
      <c r="AS282">
        <f>HYPERLINK("https://creighton-primo.hosted.exlibrisgroup.com/primo-explore/search?tab=default_tab&amp;search_scope=EVERYTHING&amp;vid=01CRU&amp;lang=en_US&amp;offset=0&amp;query=any,contains,991004186709702656","Catalog Record")</f>
        <v/>
      </c>
      <c r="AT282">
        <f>HYPERLINK("http://www.worldcat.org/oclc/288390","WorldCat Record")</f>
        <v/>
      </c>
      <c r="AU282" t="inlineStr">
        <is>
          <t>3945657281:eng</t>
        </is>
      </c>
      <c r="AV282" t="inlineStr">
        <is>
          <t>288390</t>
        </is>
      </c>
      <c r="AW282" t="inlineStr">
        <is>
          <t>991004186709702656</t>
        </is>
      </c>
      <c r="AX282" t="inlineStr">
        <is>
          <t>991004186709702656</t>
        </is>
      </c>
      <c r="AY282" t="inlineStr">
        <is>
          <t>2265110190002656</t>
        </is>
      </c>
      <c r="AZ282" t="inlineStr">
        <is>
          <t>BOOK</t>
        </is>
      </c>
      <c r="BB282" t="inlineStr">
        <is>
          <t>9780246640017</t>
        </is>
      </c>
      <c r="BC282" t="inlineStr">
        <is>
          <t>32285000489103</t>
        </is>
      </c>
      <c r="BD282" t="inlineStr">
        <is>
          <t>893718597</t>
        </is>
      </c>
    </row>
    <row r="283">
      <c r="A283" t="inlineStr">
        <is>
          <t>No</t>
        </is>
      </c>
      <c r="B283" t="inlineStr">
        <is>
          <t>PT8890 .M47</t>
        </is>
      </c>
      <c r="C283" t="inlineStr">
        <is>
          <t>0                      PT 8890000M  47</t>
        </is>
      </c>
      <c r="D283" t="inlineStr">
        <is>
          <t>Ibsen, a biography / [by] Michael Meyer.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Meyer, Michael Leverson.</t>
        </is>
      </c>
      <c r="L283" t="inlineStr">
        <is>
          <t>Garden City, N. Y. : Doubleday, 1971.</t>
        </is>
      </c>
      <c r="M283" t="inlineStr">
        <is>
          <t>1971</t>
        </is>
      </c>
      <c r="N283" t="inlineStr">
        <is>
          <t>[1st ed.]</t>
        </is>
      </c>
      <c r="O283" t="inlineStr">
        <is>
          <t>eng</t>
        </is>
      </c>
      <c r="P283" t="inlineStr">
        <is>
          <t>nyu</t>
        </is>
      </c>
      <c r="R283" t="inlineStr">
        <is>
          <t xml:space="preserve">PT </t>
        </is>
      </c>
      <c r="S283" t="n">
        <v>4</v>
      </c>
      <c r="T283" t="n">
        <v>4</v>
      </c>
      <c r="U283" t="inlineStr">
        <is>
          <t>2005-03-02</t>
        </is>
      </c>
      <c r="V283" t="inlineStr">
        <is>
          <t>2005-03-02</t>
        </is>
      </c>
      <c r="W283" t="inlineStr">
        <is>
          <t>1990-07-27</t>
        </is>
      </c>
      <c r="X283" t="inlineStr">
        <is>
          <t>1990-07-27</t>
        </is>
      </c>
      <c r="Y283" t="n">
        <v>1609</v>
      </c>
      <c r="Z283" t="n">
        <v>1506</v>
      </c>
      <c r="AA283" t="n">
        <v>1564</v>
      </c>
      <c r="AB283" t="n">
        <v>12</v>
      </c>
      <c r="AC283" t="n">
        <v>12</v>
      </c>
      <c r="AD283" t="n">
        <v>50</v>
      </c>
      <c r="AE283" t="n">
        <v>51</v>
      </c>
      <c r="AF283" t="n">
        <v>20</v>
      </c>
      <c r="AG283" t="n">
        <v>20</v>
      </c>
      <c r="AH283" t="n">
        <v>9</v>
      </c>
      <c r="AI283" t="n">
        <v>9</v>
      </c>
      <c r="AJ283" t="n">
        <v>21</v>
      </c>
      <c r="AK283" t="n">
        <v>22</v>
      </c>
      <c r="AL283" t="n">
        <v>10</v>
      </c>
      <c r="AM283" t="n">
        <v>10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HYPERLINK("http://catalog.hathitrust.org/Record/001030783","HathiTrust Record")</f>
        <v/>
      </c>
      <c r="AS283">
        <f>HYPERLINK("https://creighton-primo.hosted.exlibrisgroup.com/primo-explore/search?tab=default_tab&amp;search_scope=EVERYTHING&amp;vid=01CRU&amp;lang=en_US&amp;offset=0&amp;query=any,contains,991000893719702656","Catalog Record")</f>
        <v/>
      </c>
      <c r="AT283">
        <f>HYPERLINK("http://www.worldcat.org/oclc/155100","WorldCat Record")</f>
        <v/>
      </c>
      <c r="AU283" t="inlineStr">
        <is>
          <t>1185272:eng</t>
        </is>
      </c>
      <c r="AV283" t="inlineStr">
        <is>
          <t>155100</t>
        </is>
      </c>
      <c r="AW283" t="inlineStr">
        <is>
          <t>991000893719702656</t>
        </is>
      </c>
      <c r="AX283" t="inlineStr">
        <is>
          <t>991000893719702656</t>
        </is>
      </c>
      <c r="AY283" t="inlineStr">
        <is>
          <t>2256630010002656</t>
        </is>
      </c>
      <c r="AZ283" t="inlineStr">
        <is>
          <t>BOOK</t>
        </is>
      </c>
      <c r="BC283" t="inlineStr">
        <is>
          <t>32285000250059</t>
        </is>
      </c>
      <c r="BD283" t="inlineStr">
        <is>
          <t>893778343</t>
        </is>
      </c>
    </row>
    <row r="284">
      <c r="A284" t="inlineStr">
        <is>
          <t>No</t>
        </is>
      </c>
      <c r="B284" t="inlineStr">
        <is>
          <t>PT8890 .T48 1984</t>
        </is>
      </c>
      <c r="C284" t="inlineStr">
        <is>
          <t>0                      PT 8890000T  48          1984</t>
        </is>
      </c>
      <c r="D284" t="inlineStr">
        <is>
          <t>Henrik Ibsen / David Thomas.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Thomas, David.</t>
        </is>
      </c>
      <c r="L284" t="inlineStr">
        <is>
          <t>New York : Grove Press, 1984, c1983.</t>
        </is>
      </c>
      <c r="M284" t="inlineStr">
        <is>
          <t>1984</t>
        </is>
      </c>
      <c r="N284" t="inlineStr">
        <is>
          <t>1st Grove Press hardcover ed.</t>
        </is>
      </c>
      <c r="O284" t="inlineStr">
        <is>
          <t>eng</t>
        </is>
      </c>
      <c r="P284" t="inlineStr">
        <is>
          <t>nyu</t>
        </is>
      </c>
      <c r="Q284" t="inlineStr">
        <is>
          <t>Grove Press modern dramatists</t>
        </is>
      </c>
      <c r="R284" t="inlineStr">
        <is>
          <t xml:space="preserve">PT </t>
        </is>
      </c>
      <c r="S284" t="n">
        <v>17</v>
      </c>
      <c r="T284" t="n">
        <v>17</v>
      </c>
      <c r="U284" t="inlineStr">
        <is>
          <t>1997-04-21</t>
        </is>
      </c>
      <c r="V284" t="inlineStr">
        <is>
          <t>1997-04-21</t>
        </is>
      </c>
      <c r="W284" t="inlineStr">
        <is>
          <t>1990-06-06</t>
        </is>
      </c>
      <c r="X284" t="inlineStr">
        <is>
          <t>1990-06-06</t>
        </is>
      </c>
      <c r="Y284" t="n">
        <v>236</v>
      </c>
      <c r="Z284" t="n">
        <v>221</v>
      </c>
      <c r="AA284" t="n">
        <v>298</v>
      </c>
      <c r="AB284" t="n">
        <v>2</v>
      </c>
      <c r="AC284" t="n">
        <v>3</v>
      </c>
      <c r="AD284" t="n">
        <v>8</v>
      </c>
      <c r="AE284" t="n">
        <v>9</v>
      </c>
      <c r="AF284" t="n">
        <v>4</v>
      </c>
      <c r="AG284" t="n">
        <v>4</v>
      </c>
      <c r="AH284" t="n">
        <v>2</v>
      </c>
      <c r="AI284" t="n">
        <v>2</v>
      </c>
      <c r="AJ284" t="n">
        <v>4</v>
      </c>
      <c r="AK284" t="n">
        <v>4</v>
      </c>
      <c r="AL284" t="n">
        <v>1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HYPERLINK("http://catalog.hathitrust.org/Record/000414987","HathiTrust Record")</f>
        <v/>
      </c>
      <c r="AS284">
        <f>HYPERLINK("https://creighton-primo.hosted.exlibrisgroup.com/primo-explore/search?tab=default_tab&amp;search_scope=EVERYTHING&amp;vid=01CRU&amp;lang=en_US&amp;offset=0&amp;query=any,contains,991000414999702656","Catalog Record")</f>
        <v/>
      </c>
      <c r="AT284">
        <f>HYPERLINK("http://www.worldcat.org/oclc/10724010","WorldCat Record")</f>
        <v/>
      </c>
      <c r="AU284" t="inlineStr">
        <is>
          <t>194851220:eng</t>
        </is>
      </c>
      <c r="AV284" t="inlineStr">
        <is>
          <t>10724010</t>
        </is>
      </c>
      <c r="AW284" t="inlineStr">
        <is>
          <t>991000414999702656</t>
        </is>
      </c>
      <c r="AX284" t="inlineStr">
        <is>
          <t>991000414999702656</t>
        </is>
      </c>
      <c r="AY284" t="inlineStr">
        <is>
          <t>2263242340002656</t>
        </is>
      </c>
      <c r="AZ284" t="inlineStr">
        <is>
          <t>BOOK</t>
        </is>
      </c>
      <c r="BB284" t="inlineStr">
        <is>
          <t>9780394621579</t>
        </is>
      </c>
      <c r="BC284" t="inlineStr">
        <is>
          <t>32285000182682</t>
        </is>
      </c>
      <c r="BD284" t="inlineStr">
        <is>
          <t>893802753</t>
        </is>
      </c>
    </row>
    <row r="285">
      <c r="A285" t="inlineStr">
        <is>
          <t>No</t>
        </is>
      </c>
      <c r="B285" t="inlineStr">
        <is>
          <t>PT8890 .Z8 1973</t>
        </is>
      </c>
      <c r="C285" t="inlineStr">
        <is>
          <t>0                      PT 8890000Z  8           1973</t>
        </is>
      </c>
      <c r="D285" t="inlineStr">
        <is>
          <t>Ibsen, the master builder.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Zucker, A. E. (Adolf Eduard), 1890-1971.</t>
        </is>
      </c>
      <c r="L285" t="inlineStr">
        <is>
          <t>New York : Octagon Books, 1973 [c1929]</t>
        </is>
      </c>
      <c r="M285" t="inlineStr">
        <is>
          <t>1973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PT </t>
        </is>
      </c>
      <c r="S285" t="n">
        <v>7</v>
      </c>
      <c r="T285" t="n">
        <v>7</v>
      </c>
      <c r="U285" t="inlineStr">
        <is>
          <t>2005-03-02</t>
        </is>
      </c>
      <c r="V285" t="inlineStr">
        <is>
          <t>2005-03-02</t>
        </is>
      </c>
      <c r="W285" t="inlineStr">
        <is>
          <t>1990-05-15</t>
        </is>
      </c>
      <c r="X285" t="inlineStr">
        <is>
          <t>1990-05-15</t>
        </is>
      </c>
      <c r="Y285" t="n">
        <v>169</v>
      </c>
      <c r="Z285" t="n">
        <v>150</v>
      </c>
      <c r="AA285" t="n">
        <v>589</v>
      </c>
      <c r="AB285" t="n">
        <v>2</v>
      </c>
      <c r="AC285" t="n">
        <v>5</v>
      </c>
      <c r="AD285" t="n">
        <v>7</v>
      </c>
      <c r="AE285" t="n">
        <v>24</v>
      </c>
      <c r="AF285" t="n">
        <v>4</v>
      </c>
      <c r="AG285" t="n">
        <v>11</v>
      </c>
      <c r="AH285" t="n">
        <v>2</v>
      </c>
      <c r="AI285" t="n">
        <v>5</v>
      </c>
      <c r="AJ285" t="n">
        <v>4</v>
      </c>
      <c r="AK285" t="n">
        <v>12</v>
      </c>
      <c r="AL285" t="n">
        <v>0</v>
      </c>
      <c r="AM285" t="n">
        <v>3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HYPERLINK("https://creighton-primo.hosted.exlibrisgroup.com/primo-explore/search?tab=default_tab&amp;search_scope=EVERYTHING&amp;vid=01CRU&amp;lang=en_US&amp;offset=0&amp;query=any,contains,991003044719702656","Catalog Record")</f>
        <v/>
      </c>
      <c r="AT285">
        <f>HYPERLINK("http://www.worldcat.org/oclc/605714","WorldCat Record")</f>
        <v/>
      </c>
      <c r="AU285" t="inlineStr">
        <is>
          <t>2097898:eng</t>
        </is>
      </c>
      <c r="AV285" t="inlineStr">
        <is>
          <t>605714</t>
        </is>
      </c>
      <c r="AW285" t="inlineStr">
        <is>
          <t>991003044719702656</t>
        </is>
      </c>
      <c r="AX285" t="inlineStr">
        <is>
          <t>991003044719702656</t>
        </is>
      </c>
      <c r="AY285" t="inlineStr">
        <is>
          <t>2263586970002656</t>
        </is>
      </c>
      <c r="AZ285" t="inlineStr">
        <is>
          <t>BOOK</t>
        </is>
      </c>
      <c r="BB285" t="inlineStr">
        <is>
          <t>9780374989101</t>
        </is>
      </c>
      <c r="BC285" t="inlineStr">
        <is>
          <t>32285000155522</t>
        </is>
      </c>
      <c r="BD285" t="inlineStr">
        <is>
          <t>893598213</t>
        </is>
      </c>
    </row>
    <row r="286">
      <c r="A286" t="inlineStr">
        <is>
          <t>No</t>
        </is>
      </c>
      <c r="B286" t="inlineStr">
        <is>
          <t>PT8895 .B67 1966</t>
        </is>
      </c>
      <c r="C286" t="inlineStr">
        <is>
          <t>0                      PT 8895000B  67          1966</t>
        </is>
      </c>
      <c r="D286" t="inlineStr">
        <is>
          <t>Ibsen, the Norwegian : a revaluation / by M. C. Bradbrook.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Bradbrook, M. C. (Muriel Clara), 1909-1993.</t>
        </is>
      </c>
      <c r="L286" t="inlineStr">
        <is>
          <t>Hamden, Conn. : Archon Books, [1966]</t>
        </is>
      </c>
      <c r="M286" t="inlineStr">
        <is>
          <t>1966</t>
        </is>
      </c>
      <c r="N286" t="inlineStr">
        <is>
          <t>New ed.</t>
        </is>
      </c>
      <c r="O286" t="inlineStr">
        <is>
          <t>eng</t>
        </is>
      </c>
      <c r="P286" t="inlineStr">
        <is>
          <t>ctu</t>
        </is>
      </c>
      <c r="R286" t="inlineStr">
        <is>
          <t xml:space="preserve">PT </t>
        </is>
      </c>
      <c r="S286" t="n">
        <v>7</v>
      </c>
      <c r="T286" t="n">
        <v>7</v>
      </c>
      <c r="U286" t="inlineStr">
        <is>
          <t>2002-09-24</t>
        </is>
      </c>
      <c r="V286" t="inlineStr">
        <is>
          <t>2002-09-24</t>
        </is>
      </c>
      <c r="W286" t="inlineStr">
        <is>
          <t>1990-07-27</t>
        </is>
      </c>
      <c r="X286" t="inlineStr">
        <is>
          <t>1990-07-27</t>
        </is>
      </c>
      <c r="Y286" t="n">
        <v>427</v>
      </c>
      <c r="Z286" t="n">
        <v>398</v>
      </c>
      <c r="AA286" t="n">
        <v>757</v>
      </c>
      <c r="AB286" t="n">
        <v>3</v>
      </c>
      <c r="AC286" t="n">
        <v>5</v>
      </c>
      <c r="AD286" t="n">
        <v>17</v>
      </c>
      <c r="AE286" t="n">
        <v>32</v>
      </c>
      <c r="AF286" t="n">
        <v>7</v>
      </c>
      <c r="AG286" t="n">
        <v>15</v>
      </c>
      <c r="AH286" t="n">
        <v>4</v>
      </c>
      <c r="AI286" t="n">
        <v>5</v>
      </c>
      <c r="AJ286" t="n">
        <v>9</v>
      </c>
      <c r="AK286" t="n">
        <v>16</v>
      </c>
      <c r="AL286" t="n">
        <v>2</v>
      </c>
      <c r="AM286" t="n">
        <v>4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HYPERLINK("http://catalog.hathitrust.org/Record/001030785","HathiTrust Record")</f>
        <v/>
      </c>
      <c r="AS286">
        <f>HYPERLINK("https://creighton-primo.hosted.exlibrisgroup.com/primo-explore/search?tab=default_tab&amp;search_scope=EVERYTHING&amp;vid=01CRU&amp;lang=en_US&amp;offset=0&amp;query=any,contains,991004619619702656","Catalog Record")</f>
        <v/>
      </c>
      <c r="AT286">
        <f>HYPERLINK("http://www.worldcat.org/oclc/4283160","WorldCat Record")</f>
        <v/>
      </c>
      <c r="AU286" t="inlineStr">
        <is>
          <t>196656271:eng</t>
        </is>
      </c>
      <c r="AV286" t="inlineStr">
        <is>
          <t>4283160</t>
        </is>
      </c>
      <c r="AW286" t="inlineStr">
        <is>
          <t>991004619619702656</t>
        </is>
      </c>
      <c r="AX286" t="inlineStr">
        <is>
          <t>991004619619702656</t>
        </is>
      </c>
      <c r="AY286" t="inlineStr">
        <is>
          <t>2272076670002656</t>
        </is>
      </c>
      <c r="AZ286" t="inlineStr">
        <is>
          <t>BOOK</t>
        </is>
      </c>
      <c r="BC286" t="inlineStr">
        <is>
          <t>32285000250042</t>
        </is>
      </c>
      <c r="BD286" t="inlineStr">
        <is>
          <t>893259937</t>
        </is>
      </c>
    </row>
    <row r="287">
      <c r="A287" t="inlineStr">
        <is>
          <t>No</t>
        </is>
      </c>
      <c r="B287" t="inlineStr">
        <is>
          <t>PT8895 .B75 1964</t>
        </is>
      </c>
      <c r="C287" t="inlineStr">
        <is>
          <t>0                      PT 8895000B  75          1964</t>
        </is>
      </c>
      <c r="D287" t="inlineStr">
        <is>
          <t>Henrik Ibsen, a critical study / with a 42 page essay on Björnstjerne Björnson.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Brandes, Georg, 1842-1927.</t>
        </is>
      </c>
      <c r="L287" t="inlineStr">
        <is>
          <t>New York : B. Blom, [1964]</t>
        </is>
      </c>
      <c r="M287" t="inlineStr">
        <is>
          <t>1964</t>
        </is>
      </c>
      <c r="O287" t="inlineStr">
        <is>
          <t>eng</t>
        </is>
      </c>
      <c r="P287" t="inlineStr">
        <is>
          <t>nyu</t>
        </is>
      </c>
      <c r="R287" t="inlineStr">
        <is>
          <t xml:space="preserve">PT </t>
        </is>
      </c>
      <c r="S287" t="n">
        <v>6</v>
      </c>
      <c r="T287" t="n">
        <v>6</v>
      </c>
      <c r="U287" t="inlineStr">
        <is>
          <t>1997-04-21</t>
        </is>
      </c>
      <c r="V287" t="inlineStr">
        <is>
          <t>1997-04-21</t>
        </is>
      </c>
      <c r="W287" t="inlineStr">
        <is>
          <t>1990-07-27</t>
        </is>
      </c>
      <c r="X287" t="inlineStr">
        <is>
          <t>1990-07-27</t>
        </is>
      </c>
      <c r="Y287" t="n">
        <v>748</v>
      </c>
      <c r="Z287" t="n">
        <v>705</v>
      </c>
      <c r="AA287" t="n">
        <v>744</v>
      </c>
      <c r="AB287" t="n">
        <v>7</v>
      </c>
      <c r="AC287" t="n">
        <v>7</v>
      </c>
      <c r="AD287" t="n">
        <v>39</v>
      </c>
      <c r="AE287" t="n">
        <v>40</v>
      </c>
      <c r="AF287" t="n">
        <v>15</v>
      </c>
      <c r="AG287" t="n">
        <v>16</v>
      </c>
      <c r="AH287" t="n">
        <v>9</v>
      </c>
      <c r="AI287" t="n">
        <v>9</v>
      </c>
      <c r="AJ287" t="n">
        <v>19</v>
      </c>
      <c r="AK287" t="n">
        <v>19</v>
      </c>
      <c r="AL287" t="n">
        <v>6</v>
      </c>
      <c r="AM287" t="n">
        <v>6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HYPERLINK("http://catalog.hathitrust.org/Record/001200648","HathiTrust Record")</f>
        <v/>
      </c>
      <c r="AS287">
        <f>HYPERLINK("https://creighton-primo.hosted.exlibrisgroup.com/primo-explore/search?tab=default_tab&amp;search_scope=EVERYTHING&amp;vid=01CRU&amp;lang=en_US&amp;offset=0&amp;query=any,contains,991003177999702656","Catalog Record")</f>
        <v/>
      </c>
      <c r="AT287">
        <f>HYPERLINK("http://www.worldcat.org/oclc/711135","WorldCat Record")</f>
        <v/>
      </c>
      <c r="AU287" t="inlineStr">
        <is>
          <t>197914639:eng</t>
        </is>
      </c>
      <c r="AV287" t="inlineStr">
        <is>
          <t>711135</t>
        </is>
      </c>
      <c r="AW287" t="inlineStr">
        <is>
          <t>991003177999702656</t>
        </is>
      </c>
      <c r="AX287" t="inlineStr">
        <is>
          <t>991003177999702656</t>
        </is>
      </c>
      <c r="AY287" t="inlineStr">
        <is>
          <t>2264081390002656</t>
        </is>
      </c>
      <c r="AZ287" t="inlineStr">
        <is>
          <t>BOOK</t>
        </is>
      </c>
      <c r="BC287" t="inlineStr">
        <is>
          <t>32285000250034</t>
        </is>
      </c>
      <c r="BD287" t="inlineStr">
        <is>
          <t>893799451</t>
        </is>
      </c>
    </row>
    <row r="288">
      <c r="A288" t="inlineStr">
        <is>
          <t>No</t>
        </is>
      </c>
      <c r="B288" t="inlineStr">
        <is>
          <t>PT8895 .D6 1969</t>
        </is>
      </c>
      <c r="C288" t="inlineStr">
        <is>
          <t>0                      PT 8895000D  6           1969</t>
        </is>
      </c>
      <c r="D288" t="inlineStr">
        <is>
          <t>Ibsen, the intellectual background / by Brian W. Downs.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Downs, Brian W. (Brian Westerdale), 1893-1984.</t>
        </is>
      </c>
      <c r="L288" t="inlineStr">
        <is>
          <t>New York : Octagon Books, 1969.</t>
        </is>
      </c>
      <c r="M288" t="inlineStr">
        <is>
          <t>1969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PT </t>
        </is>
      </c>
      <c r="S288" t="n">
        <v>7</v>
      </c>
      <c r="T288" t="n">
        <v>7</v>
      </c>
      <c r="U288" t="inlineStr">
        <is>
          <t>2001-04-10</t>
        </is>
      </c>
      <c r="V288" t="inlineStr">
        <is>
          <t>2001-04-10</t>
        </is>
      </c>
      <c r="W288" t="inlineStr">
        <is>
          <t>1990-07-27</t>
        </is>
      </c>
      <c r="X288" t="inlineStr">
        <is>
          <t>1990-07-27</t>
        </is>
      </c>
      <c r="Y288" t="n">
        <v>460</v>
      </c>
      <c r="Z288" t="n">
        <v>422</v>
      </c>
      <c r="AA288" t="n">
        <v>784</v>
      </c>
      <c r="AB288" t="n">
        <v>5</v>
      </c>
      <c r="AC288" t="n">
        <v>9</v>
      </c>
      <c r="AD288" t="n">
        <v>19</v>
      </c>
      <c r="AE288" t="n">
        <v>41</v>
      </c>
      <c r="AF288" t="n">
        <v>6</v>
      </c>
      <c r="AG288" t="n">
        <v>17</v>
      </c>
      <c r="AH288" t="n">
        <v>3</v>
      </c>
      <c r="AI288" t="n">
        <v>7</v>
      </c>
      <c r="AJ288" t="n">
        <v>9</v>
      </c>
      <c r="AK288" t="n">
        <v>19</v>
      </c>
      <c r="AL288" t="n">
        <v>4</v>
      </c>
      <c r="AM288" t="n">
        <v>8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HYPERLINK("http://catalog.hathitrust.org/Record/001030787","HathiTrust Record")</f>
        <v/>
      </c>
      <c r="AS288">
        <f>HYPERLINK("https://creighton-primo.hosted.exlibrisgroup.com/primo-explore/search?tab=default_tab&amp;search_scope=EVERYTHING&amp;vid=01CRU&amp;lang=en_US&amp;offset=0&amp;query=any,contains,991000017949702656","Catalog Record")</f>
        <v/>
      </c>
      <c r="AT288">
        <f>HYPERLINK("http://www.worldcat.org/oclc/16843","WorldCat Record")</f>
        <v/>
      </c>
      <c r="AU288" t="inlineStr">
        <is>
          <t>1801211:eng</t>
        </is>
      </c>
      <c r="AV288" t="inlineStr">
        <is>
          <t>16843</t>
        </is>
      </c>
      <c r="AW288" t="inlineStr">
        <is>
          <t>991000017949702656</t>
        </is>
      </c>
      <c r="AX288" t="inlineStr">
        <is>
          <t>991000017949702656</t>
        </is>
      </c>
      <c r="AY288" t="inlineStr">
        <is>
          <t>2271590780002656</t>
        </is>
      </c>
      <c r="AZ288" t="inlineStr">
        <is>
          <t>BOOK</t>
        </is>
      </c>
      <c r="BC288" t="inlineStr">
        <is>
          <t>32285000250026</t>
        </is>
      </c>
      <c r="BD288" t="inlineStr">
        <is>
          <t>893444161</t>
        </is>
      </c>
    </row>
    <row r="289">
      <c r="A289" t="inlineStr">
        <is>
          <t>No</t>
        </is>
      </c>
      <c r="B289" t="inlineStr">
        <is>
          <t>PT8895 .E35</t>
        </is>
      </c>
      <c r="C289" t="inlineStr">
        <is>
          <t>0                      PT 8895000E  35</t>
        </is>
      </c>
      <c r="D289" t="inlineStr">
        <is>
          <t>Ibsen, the critical heritage.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Egan, Michael, compiler.</t>
        </is>
      </c>
      <c r="L289" t="inlineStr">
        <is>
          <t>London ; Boston : Routledge and K. Paul, 1972.</t>
        </is>
      </c>
      <c r="M289" t="inlineStr">
        <is>
          <t>1972</t>
        </is>
      </c>
      <c r="O289" t="inlineStr">
        <is>
          <t>eng</t>
        </is>
      </c>
      <c r="P289" t="inlineStr">
        <is>
          <t>enk</t>
        </is>
      </c>
      <c r="Q289" t="inlineStr">
        <is>
          <t>The Critical heritage series</t>
        </is>
      </c>
      <c r="R289" t="inlineStr">
        <is>
          <t xml:space="preserve">PT </t>
        </is>
      </c>
      <c r="S289" t="n">
        <v>18</v>
      </c>
      <c r="T289" t="n">
        <v>18</v>
      </c>
      <c r="U289" t="inlineStr">
        <is>
          <t>2002-10-23</t>
        </is>
      </c>
      <c r="V289" t="inlineStr">
        <is>
          <t>2002-10-23</t>
        </is>
      </c>
      <c r="W289" t="inlineStr">
        <is>
          <t>1990-05-22</t>
        </is>
      </c>
      <c r="X289" t="inlineStr">
        <is>
          <t>1990-05-22</t>
        </is>
      </c>
      <c r="Y289" t="n">
        <v>883</v>
      </c>
      <c r="Z289" t="n">
        <v>615</v>
      </c>
      <c r="AA289" t="n">
        <v>622</v>
      </c>
      <c r="AB289" t="n">
        <v>3</v>
      </c>
      <c r="AC289" t="n">
        <v>3</v>
      </c>
      <c r="AD289" t="n">
        <v>27</v>
      </c>
      <c r="AE289" t="n">
        <v>27</v>
      </c>
      <c r="AF289" t="n">
        <v>12</v>
      </c>
      <c r="AG289" t="n">
        <v>12</v>
      </c>
      <c r="AH289" t="n">
        <v>6</v>
      </c>
      <c r="AI289" t="n">
        <v>6</v>
      </c>
      <c r="AJ289" t="n">
        <v>14</v>
      </c>
      <c r="AK289" t="n">
        <v>14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HYPERLINK("http://catalog.hathitrust.org/Record/001200649","HathiTrust Record")</f>
        <v/>
      </c>
      <c r="AS289">
        <f>HYPERLINK("https://creighton-primo.hosted.exlibrisgroup.com/primo-explore/search?tab=default_tab&amp;search_scope=EVERYTHING&amp;vid=01CRU&amp;lang=en_US&amp;offset=0&amp;query=any,contains,991002666939702656","Catalog Record")</f>
        <v/>
      </c>
      <c r="AT289">
        <f>HYPERLINK("http://www.worldcat.org/oclc/393685","WorldCat Record")</f>
        <v/>
      </c>
      <c r="AU289" t="inlineStr">
        <is>
          <t>2286767275:eng</t>
        </is>
      </c>
      <c r="AV289" t="inlineStr">
        <is>
          <t>393685</t>
        </is>
      </c>
      <c r="AW289" t="inlineStr">
        <is>
          <t>991002666939702656</t>
        </is>
      </c>
      <c r="AX289" t="inlineStr">
        <is>
          <t>991002666939702656</t>
        </is>
      </c>
      <c r="AY289" t="inlineStr">
        <is>
          <t>2261835180002656</t>
        </is>
      </c>
      <c r="AZ289" t="inlineStr">
        <is>
          <t>BOOK</t>
        </is>
      </c>
      <c r="BB289" t="inlineStr">
        <is>
          <t>9780710072559</t>
        </is>
      </c>
      <c r="BC289" t="inlineStr">
        <is>
          <t>32285000157726</t>
        </is>
      </c>
      <c r="BD289" t="inlineStr">
        <is>
          <t>893685638</t>
        </is>
      </c>
    </row>
    <row r="290">
      <c r="A290" t="inlineStr">
        <is>
          <t>No</t>
        </is>
      </c>
      <c r="B290" t="inlineStr">
        <is>
          <t>PT8895 .G58 1999</t>
        </is>
      </c>
      <c r="C290" t="inlineStr">
        <is>
          <t>0                      PT 8895000G  58          1999</t>
        </is>
      </c>
      <c r="D290" t="inlineStr">
        <is>
          <t>Ibsen : the dramaturgy of fear / Michael Goldman.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Goldman, Michael, 1936-</t>
        </is>
      </c>
      <c r="L290" t="inlineStr">
        <is>
          <t>New York : Columbia University Press, c1999.</t>
        </is>
      </c>
      <c r="M290" t="inlineStr">
        <is>
          <t>1999</t>
        </is>
      </c>
      <c r="O290" t="inlineStr">
        <is>
          <t>eng</t>
        </is>
      </c>
      <c r="P290" t="inlineStr">
        <is>
          <t>nyu</t>
        </is>
      </c>
      <c r="R290" t="inlineStr">
        <is>
          <t xml:space="preserve">PT </t>
        </is>
      </c>
      <c r="S290" t="n">
        <v>4</v>
      </c>
      <c r="T290" t="n">
        <v>4</v>
      </c>
      <c r="U290" t="inlineStr">
        <is>
          <t>2005-03-15</t>
        </is>
      </c>
      <c r="V290" t="inlineStr">
        <is>
          <t>2005-03-15</t>
        </is>
      </c>
      <c r="W290" t="inlineStr">
        <is>
          <t>1999-08-31</t>
        </is>
      </c>
      <c r="X290" t="inlineStr">
        <is>
          <t>1999-08-31</t>
        </is>
      </c>
      <c r="Y290" t="n">
        <v>652</v>
      </c>
      <c r="Z290" t="n">
        <v>547</v>
      </c>
      <c r="AA290" t="n">
        <v>552</v>
      </c>
      <c r="AB290" t="n">
        <v>4</v>
      </c>
      <c r="AC290" t="n">
        <v>4</v>
      </c>
      <c r="AD290" t="n">
        <v>29</v>
      </c>
      <c r="AE290" t="n">
        <v>29</v>
      </c>
      <c r="AF290" t="n">
        <v>14</v>
      </c>
      <c r="AG290" t="n">
        <v>14</v>
      </c>
      <c r="AH290" t="n">
        <v>7</v>
      </c>
      <c r="AI290" t="n">
        <v>7</v>
      </c>
      <c r="AJ290" t="n">
        <v>13</v>
      </c>
      <c r="AK290" t="n">
        <v>13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HYPERLINK("https://creighton-primo.hosted.exlibrisgroup.com/primo-explore/search?tab=default_tab&amp;search_scope=EVERYTHING&amp;vid=01CRU&amp;lang=en_US&amp;offset=0&amp;query=any,contains,991002943619702656","Catalog Record")</f>
        <v/>
      </c>
      <c r="AT290">
        <f>HYPERLINK("http://www.worldcat.org/oclc/39195302","WorldCat Record")</f>
        <v/>
      </c>
      <c r="AU290" t="inlineStr">
        <is>
          <t>836939282:eng</t>
        </is>
      </c>
      <c r="AV290" t="inlineStr">
        <is>
          <t>39195302</t>
        </is>
      </c>
      <c r="AW290" t="inlineStr">
        <is>
          <t>991002943619702656</t>
        </is>
      </c>
      <c r="AX290" t="inlineStr">
        <is>
          <t>991002943619702656</t>
        </is>
      </c>
      <c r="AY290" t="inlineStr">
        <is>
          <t>2267401510002656</t>
        </is>
      </c>
      <c r="AZ290" t="inlineStr">
        <is>
          <t>BOOK</t>
        </is>
      </c>
      <c r="BB290" t="inlineStr">
        <is>
          <t>9780231113205</t>
        </is>
      </c>
      <c r="BC290" t="inlineStr">
        <is>
          <t>32285003585444</t>
        </is>
      </c>
      <c r="BD290" t="inlineStr">
        <is>
          <t>893524234</t>
        </is>
      </c>
    </row>
    <row r="291">
      <c r="A291" t="inlineStr">
        <is>
          <t>No</t>
        </is>
      </c>
      <c r="B291" t="inlineStr">
        <is>
          <t>PT8895 .I23</t>
        </is>
      </c>
      <c r="C291" t="inlineStr">
        <is>
          <t>0                      PT 8895000I  23</t>
        </is>
      </c>
      <c r="D291" t="inlineStr">
        <is>
          <t>Ibsen and the theatre : essays in celebration of the 150th anniversary of Henrik Ibsen's birth / edited by Errol Durbach.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London : Macmillan Press Ltd., 1980.</t>
        </is>
      </c>
      <c r="M291" t="inlineStr">
        <is>
          <t>1980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PT </t>
        </is>
      </c>
      <c r="S291" t="n">
        <v>8</v>
      </c>
      <c r="T291" t="n">
        <v>8</v>
      </c>
      <c r="U291" t="inlineStr">
        <is>
          <t>2002-10-23</t>
        </is>
      </c>
      <c r="V291" t="inlineStr">
        <is>
          <t>2002-10-23</t>
        </is>
      </c>
      <c r="W291" t="inlineStr">
        <is>
          <t>1990-06-15</t>
        </is>
      </c>
      <c r="X291" t="inlineStr">
        <is>
          <t>1990-06-15</t>
        </is>
      </c>
      <c r="Y291" t="n">
        <v>664</v>
      </c>
      <c r="Z291" t="n">
        <v>598</v>
      </c>
      <c r="AA291" t="n">
        <v>603</v>
      </c>
      <c r="AB291" t="n">
        <v>6</v>
      </c>
      <c r="AC291" t="n">
        <v>6</v>
      </c>
      <c r="AD291" t="n">
        <v>30</v>
      </c>
      <c r="AE291" t="n">
        <v>30</v>
      </c>
      <c r="AF291" t="n">
        <v>14</v>
      </c>
      <c r="AG291" t="n">
        <v>14</v>
      </c>
      <c r="AH291" t="n">
        <v>6</v>
      </c>
      <c r="AI291" t="n">
        <v>6</v>
      </c>
      <c r="AJ291" t="n">
        <v>11</v>
      </c>
      <c r="AK291" t="n">
        <v>11</v>
      </c>
      <c r="AL291" t="n">
        <v>5</v>
      </c>
      <c r="AM291" t="n">
        <v>5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HYPERLINK("https://creighton-primo.hosted.exlibrisgroup.com/primo-explore/search?tab=default_tab&amp;search_scope=EVERYTHING&amp;vid=01CRU&amp;lang=en_US&amp;offset=0&amp;query=any,contains,991004903979702656","Catalog Record")</f>
        <v/>
      </c>
      <c r="AT291">
        <f>HYPERLINK("http://www.worldcat.org/oclc/5942919","WorldCat Record")</f>
        <v/>
      </c>
      <c r="AU291" t="inlineStr">
        <is>
          <t>5615213356:eng</t>
        </is>
      </c>
      <c r="AV291" t="inlineStr">
        <is>
          <t>5942919</t>
        </is>
      </c>
      <c r="AW291" t="inlineStr">
        <is>
          <t>991004903979702656</t>
        </is>
      </c>
      <c r="AX291" t="inlineStr">
        <is>
          <t>991004903979702656</t>
        </is>
      </c>
      <c r="AY291" t="inlineStr">
        <is>
          <t>2270868350002656</t>
        </is>
      </c>
      <c r="AZ291" t="inlineStr">
        <is>
          <t>BOOK</t>
        </is>
      </c>
      <c r="BB291" t="inlineStr">
        <is>
          <t>9780814717738</t>
        </is>
      </c>
      <c r="BC291" t="inlineStr">
        <is>
          <t>32285000196906</t>
        </is>
      </c>
      <c r="BD291" t="inlineStr">
        <is>
          <t>893722655</t>
        </is>
      </c>
    </row>
    <row r="292">
      <c r="A292" t="inlineStr">
        <is>
          <t>No</t>
        </is>
      </c>
      <c r="B292" t="inlineStr">
        <is>
          <t>PT8895 .L9</t>
        </is>
      </c>
      <c r="C292" t="inlineStr">
        <is>
          <t>0                      PT 8895000L  9</t>
        </is>
      </c>
      <c r="D292" t="inlineStr">
        <is>
          <t>Henrik Ibsen : the divided consciousness / [by] Charles R. Lyons. With a pref. by Harry T. Moore.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Lyons, Charles R.</t>
        </is>
      </c>
      <c r="L292" t="inlineStr">
        <is>
          <t>Carbondale : Southern Illinois University Press, [1972]</t>
        </is>
      </c>
      <c r="M292" t="inlineStr">
        <is>
          <t>1972</t>
        </is>
      </c>
      <c r="O292" t="inlineStr">
        <is>
          <t>eng</t>
        </is>
      </c>
      <c r="P292" t="inlineStr">
        <is>
          <t>ilu</t>
        </is>
      </c>
      <c r="Q292" t="inlineStr">
        <is>
          <t>Crosscurrents/modern critiques</t>
        </is>
      </c>
      <c r="R292" t="inlineStr">
        <is>
          <t xml:space="preserve">PT </t>
        </is>
      </c>
      <c r="S292" t="n">
        <v>2</v>
      </c>
      <c r="T292" t="n">
        <v>2</v>
      </c>
      <c r="U292" t="inlineStr">
        <is>
          <t>2008-12-11</t>
        </is>
      </c>
      <c r="V292" t="inlineStr">
        <is>
          <t>2008-12-11</t>
        </is>
      </c>
      <c r="W292" t="inlineStr">
        <is>
          <t>1991-05-17</t>
        </is>
      </c>
      <c r="X292" t="inlineStr">
        <is>
          <t>1991-05-17</t>
        </is>
      </c>
      <c r="Y292" t="n">
        <v>691</v>
      </c>
      <c r="Z292" t="n">
        <v>593</v>
      </c>
      <c r="AA292" t="n">
        <v>596</v>
      </c>
      <c r="AB292" t="n">
        <v>3</v>
      </c>
      <c r="AC292" t="n">
        <v>3</v>
      </c>
      <c r="AD292" t="n">
        <v>30</v>
      </c>
      <c r="AE292" t="n">
        <v>30</v>
      </c>
      <c r="AF292" t="n">
        <v>13</v>
      </c>
      <c r="AG292" t="n">
        <v>13</v>
      </c>
      <c r="AH292" t="n">
        <v>7</v>
      </c>
      <c r="AI292" t="n">
        <v>7</v>
      </c>
      <c r="AJ292" t="n">
        <v>17</v>
      </c>
      <c r="AK292" t="n">
        <v>17</v>
      </c>
      <c r="AL292" t="n">
        <v>2</v>
      </c>
      <c r="AM292" t="n">
        <v>2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HYPERLINK("http://catalog.hathitrust.org/Record/001200668","HathiTrust Record")</f>
        <v/>
      </c>
      <c r="AS292">
        <f>HYPERLINK("https://creighton-primo.hosted.exlibrisgroup.com/primo-explore/search?tab=default_tab&amp;search_scope=EVERYTHING&amp;vid=01CRU&amp;lang=en_US&amp;offset=0&amp;query=any,contains,991003583319702656","Catalog Record")</f>
        <v/>
      </c>
      <c r="AT292">
        <f>HYPERLINK("http://www.worldcat.org/oclc/1164671","WorldCat Record")</f>
        <v/>
      </c>
      <c r="AU292" t="inlineStr">
        <is>
          <t>2101218:eng</t>
        </is>
      </c>
      <c r="AV292" t="inlineStr">
        <is>
          <t>1164671</t>
        </is>
      </c>
      <c r="AW292" t="inlineStr">
        <is>
          <t>991003583319702656</t>
        </is>
      </c>
      <c r="AX292" t="inlineStr">
        <is>
          <t>991003583319702656</t>
        </is>
      </c>
      <c r="AY292" t="inlineStr">
        <is>
          <t>2262874690002656</t>
        </is>
      </c>
      <c r="AZ292" t="inlineStr">
        <is>
          <t>BOOK</t>
        </is>
      </c>
      <c r="BB292" t="inlineStr">
        <is>
          <t>9780809305506</t>
        </is>
      </c>
      <c r="BC292" t="inlineStr">
        <is>
          <t>32285000596139</t>
        </is>
      </c>
      <c r="BD292" t="inlineStr">
        <is>
          <t>893774898</t>
        </is>
      </c>
    </row>
    <row r="293">
      <c r="A293" t="inlineStr">
        <is>
          <t>No</t>
        </is>
      </c>
      <c r="B293" t="inlineStr">
        <is>
          <t>PT8895 .M28 1985</t>
        </is>
      </c>
      <c r="C293" t="inlineStr">
        <is>
          <t>0                      PT 8895000M  28          1985</t>
        </is>
      </c>
      <c r="D293" t="inlineStr">
        <is>
          <t>Ibsen and Shaw / Keith M. May.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May, Keith M.</t>
        </is>
      </c>
      <c r="L293" t="inlineStr">
        <is>
          <t>New York : St. Martin's Press, 1985.</t>
        </is>
      </c>
      <c r="M293" t="inlineStr">
        <is>
          <t>1985</t>
        </is>
      </c>
      <c r="O293" t="inlineStr">
        <is>
          <t>eng</t>
        </is>
      </c>
      <c r="P293" t="inlineStr">
        <is>
          <t>nyu</t>
        </is>
      </c>
      <c r="R293" t="inlineStr">
        <is>
          <t xml:space="preserve">PT </t>
        </is>
      </c>
      <c r="S293" t="n">
        <v>4</v>
      </c>
      <c r="T293" t="n">
        <v>4</v>
      </c>
      <c r="U293" t="inlineStr">
        <is>
          <t>1996-03-06</t>
        </is>
      </c>
      <c r="V293" t="inlineStr">
        <is>
          <t>1996-03-06</t>
        </is>
      </c>
      <c r="W293" t="inlineStr">
        <is>
          <t>1990-06-15</t>
        </is>
      </c>
      <c r="X293" t="inlineStr">
        <is>
          <t>1990-06-15</t>
        </is>
      </c>
      <c r="Y293" t="n">
        <v>416</v>
      </c>
      <c r="Z293" t="n">
        <v>391</v>
      </c>
      <c r="AA293" t="n">
        <v>505</v>
      </c>
      <c r="AB293" t="n">
        <v>3</v>
      </c>
      <c r="AC293" t="n">
        <v>5</v>
      </c>
      <c r="AD293" t="n">
        <v>14</v>
      </c>
      <c r="AE293" t="n">
        <v>25</v>
      </c>
      <c r="AF293" t="n">
        <v>4</v>
      </c>
      <c r="AG293" t="n">
        <v>9</v>
      </c>
      <c r="AH293" t="n">
        <v>6</v>
      </c>
      <c r="AI293" t="n">
        <v>7</v>
      </c>
      <c r="AJ293" t="n">
        <v>6</v>
      </c>
      <c r="AK293" t="n">
        <v>12</v>
      </c>
      <c r="AL293" t="n">
        <v>2</v>
      </c>
      <c r="AM293" t="n">
        <v>4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HYPERLINK("https://creighton-primo.hosted.exlibrisgroup.com/primo-explore/search?tab=default_tab&amp;search_scope=EVERYTHING&amp;vid=01CRU&amp;lang=en_US&amp;offset=0&amp;query=any,contains,991000476309702656","Catalog Record")</f>
        <v/>
      </c>
      <c r="AT293">
        <f>HYPERLINK("http://www.worldcat.org/oclc/11029995","WorldCat Record")</f>
        <v/>
      </c>
      <c r="AU293" t="inlineStr">
        <is>
          <t>3868971:eng</t>
        </is>
      </c>
      <c r="AV293" t="inlineStr">
        <is>
          <t>11029995</t>
        </is>
      </c>
      <c r="AW293" t="inlineStr">
        <is>
          <t>991000476309702656</t>
        </is>
      </c>
      <c r="AX293" t="inlineStr">
        <is>
          <t>991000476309702656</t>
        </is>
      </c>
      <c r="AY293" t="inlineStr">
        <is>
          <t>2266422740002656</t>
        </is>
      </c>
      <c r="AZ293" t="inlineStr">
        <is>
          <t>BOOK</t>
        </is>
      </c>
      <c r="BB293" t="inlineStr">
        <is>
          <t>9780312403713</t>
        </is>
      </c>
      <c r="BC293" t="inlineStr">
        <is>
          <t>32285000196922</t>
        </is>
      </c>
      <c r="BD293" t="inlineStr">
        <is>
          <t>893620508</t>
        </is>
      </c>
    </row>
    <row r="294">
      <c r="A294" t="inlineStr">
        <is>
          <t>No</t>
        </is>
      </c>
      <c r="B294" t="inlineStr">
        <is>
          <t>PT8895 .N6</t>
        </is>
      </c>
      <c r="C294" t="inlineStr">
        <is>
          <t>0                      PT 8895000N  6</t>
        </is>
      </c>
      <c r="D294" t="inlineStr">
        <is>
          <t>Ibsen : a critical study / [by] John Northam.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Northam, John, 1922-2004.</t>
        </is>
      </c>
      <c r="L294" t="inlineStr">
        <is>
          <t>Cambridge, [Eng.] : University Press, 1973.</t>
        </is>
      </c>
      <c r="M294" t="inlineStr">
        <is>
          <t>1973</t>
        </is>
      </c>
      <c r="O294" t="inlineStr">
        <is>
          <t>eng</t>
        </is>
      </c>
      <c r="P294" t="inlineStr">
        <is>
          <t>enk</t>
        </is>
      </c>
      <c r="R294" t="inlineStr">
        <is>
          <t xml:space="preserve">PT </t>
        </is>
      </c>
      <c r="S294" t="n">
        <v>5</v>
      </c>
      <c r="T294" t="n">
        <v>5</v>
      </c>
      <c r="U294" t="inlineStr">
        <is>
          <t>1996-03-18</t>
        </is>
      </c>
      <c r="V294" t="inlineStr">
        <is>
          <t>1996-03-18</t>
        </is>
      </c>
      <c r="W294" t="inlineStr">
        <is>
          <t>1992-04-02</t>
        </is>
      </c>
      <c r="X294" t="inlineStr">
        <is>
          <t>1992-04-02</t>
        </is>
      </c>
      <c r="Y294" t="n">
        <v>962</v>
      </c>
      <c r="Z294" t="n">
        <v>731</v>
      </c>
      <c r="AA294" t="n">
        <v>740</v>
      </c>
      <c r="AB294" t="n">
        <v>4</v>
      </c>
      <c r="AC294" t="n">
        <v>4</v>
      </c>
      <c r="AD294" t="n">
        <v>26</v>
      </c>
      <c r="AE294" t="n">
        <v>26</v>
      </c>
      <c r="AF294" t="n">
        <v>11</v>
      </c>
      <c r="AG294" t="n">
        <v>11</v>
      </c>
      <c r="AH294" t="n">
        <v>6</v>
      </c>
      <c r="AI294" t="n">
        <v>6</v>
      </c>
      <c r="AJ294" t="n">
        <v>14</v>
      </c>
      <c r="AK294" t="n">
        <v>14</v>
      </c>
      <c r="AL294" t="n">
        <v>3</v>
      </c>
      <c r="AM294" t="n">
        <v>3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HYPERLINK("https://creighton-primo.hosted.exlibrisgroup.com/primo-explore/search?tab=default_tab&amp;search_scope=EVERYTHING&amp;vid=01CRU&amp;lang=en_US&amp;offset=0&amp;query=any,contains,991003032769702656","Catalog Record")</f>
        <v/>
      </c>
      <c r="AT294">
        <f>HYPERLINK("http://www.worldcat.org/oclc/595351","WorldCat Record")</f>
        <v/>
      </c>
      <c r="AU294" t="inlineStr">
        <is>
          <t>366338000:eng</t>
        </is>
      </c>
      <c r="AV294" t="inlineStr">
        <is>
          <t>595351</t>
        </is>
      </c>
      <c r="AW294" t="inlineStr">
        <is>
          <t>991003032769702656</t>
        </is>
      </c>
      <c r="AX294" t="inlineStr">
        <is>
          <t>991003032769702656</t>
        </is>
      </c>
      <c r="AY294" t="inlineStr">
        <is>
          <t>2272262910002656</t>
        </is>
      </c>
      <c r="AZ294" t="inlineStr">
        <is>
          <t>BOOK</t>
        </is>
      </c>
      <c r="BB294" t="inlineStr">
        <is>
          <t>9780521086820</t>
        </is>
      </c>
      <c r="BC294" t="inlineStr">
        <is>
          <t>32285001033058</t>
        </is>
      </c>
      <c r="BD294" t="inlineStr">
        <is>
          <t>893323684</t>
        </is>
      </c>
    </row>
    <row r="295">
      <c r="A295" t="inlineStr">
        <is>
          <t>No</t>
        </is>
      </c>
      <c r="B295" t="inlineStr">
        <is>
          <t>PT8895 .S5</t>
        </is>
      </c>
      <c r="C295" t="inlineStr">
        <is>
          <t>0                      PT 8895000S  5</t>
        </is>
      </c>
      <c r="D295" t="inlineStr">
        <is>
          <t>The quintessence of Ibsenism / by Bernard Shaw; now completed to the death of Ibsen.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Shaw, Bernard, 1856-1950.</t>
        </is>
      </c>
      <c r="L295" t="inlineStr">
        <is>
          <t>New York : Brentano's, 1931, c1913.</t>
        </is>
      </c>
      <c r="M295" t="inlineStr">
        <is>
          <t>1931</t>
        </is>
      </c>
      <c r="O295" t="inlineStr">
        <is>
          <t>eng</t>
        </is>
      </c>
      <c r="P295" t="inlineStr">
        <is>
          <t xml:space="preserve">xx </t>
        </is>
      </c>
      <c r="R295" t="inlineStr">
        <is>
          <t xml:space="preserve">PT </t>
        </is>
      </c>
      <c r="S295" t="n">
        <v>11</v>
      </c>
      <c r="T295" t="n">
        <v>11</v>
      </c>
      <c r="U295" t="inlineStr">
        <is>
          <t>2010-05-06</t>
        </is>
      </c>
      <c r="V295" t="inlineStr">
        <is>
          <t>2010-05-06</t>
        </is>
      </c>
      <c r="W295" t="inlineStr">
        <is>
          <t>1990-07-19</t>
        </is>
      </c>
      <c r="X295" t="inlineStr">
        <is>
          <t>1990-07-19</t>
        </is>
      </c>
      <c r="Y295" t="n">
        <v>24</v>
      </c>
      <c r="Z295" t="n">
        <v>22</v>
      </c>
      <c r="AA295" t="n">
        <v>761</v>
      </c>
      <c r="AB295" t="n">
        <v>1</v>
      </c>
      <c r="AC295" t="n">
        <v>4</v>
      </c>
      <c r="AD295" t="n">
        <v>1</v>
      </c>
      <c r="AE295" t="n">
        <v>30</v>
      </c>
      <c r="AF295" t="n">
        <v>0</v>
      </c>
      <c r="AG295" t="n">
        <v>10</v>
      </c>
      <c r="AH295" t="n">
        <v>0</v>
      </c>
      <c r="AI295" t="n">
        <v>8</v>
      </c>
      <c r="AJ295" t="n">
        <v>0</v>
      </c>
      <c r="AK295" t="n">
        <v>15</v>
      </c>
      <c r="AL295" t="n">
        <v>0</v>
      </c>
      <c r="AM295" t="n">
        <v>3</v>
      </c>
      <c r="AN295" t="n">
        <v>1</v>
      </c>
      <c r="AO295" t="n">
        <v>1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HYPERLINK("https://creighton-primo.hosted.exlibrisgroup.com/primo-explore/search?tab=default_tab&amp;search_scope=EVERYTHING&amp;vid=01CRU&amp;lang=en_US&amp;offset=0&amp;query=any,contains,991002684949702656","Catalog Record")</f>
        <v/>
      </c>
      <c r="AT295">
        <f>HYPERLINK("http://www.worldcat.org/oclc/399640","WorldCat Record")</f>
        <v/>
      </c>
      <c r="AU295" t="inlineStr">
        <is>
          <t>4915862742:eng</t>
        </is>
      </c>
      <c r="AV295" t="inlineStr">
        <is>
          <t>399640</t>
        </is>
      </c>
      <c r="AW295" t="inlineStr">
        <is>
          <t>991002684949702656</t>
        </is>
      </c>
      <c r="AX295" t="inlineStr">
        <is>
          <t>991002684949702656</t>
        </is>
      </c>
      <c r="AY295" t="inlineStr">
        <is>
          <t>2257931930002656</t>
        </is>
      </c>
      <c r="AZ295" t="inlineStr">
        <is>
          <t>BOOK</t>
        </is>
      </c>
      <c r="BC295" t="inlineStr">
        <is>
          <t>32285000117886</t>
        </is>
      </c>
      <c r="BD295" t="inlineStr">
        <is>
          <t>893704375</t>
        </is>
      </c>
    </row>
    <row r="296">
      <c r="A296" t="inlineStr">
        <is>
          <t>No</t>
        </is>
      </c>
      <c r="B296" t="inlineStr">
        <is>
          <t>PT8895 .S53 1979</t>
        </is>
      </c>
      <c r="C296" t="inlineStr">
        <is>
          <t>0                      PT 8895000S  53          1979</t>
        </is>
      </c>
      <c r="D296" t="inlineStr">
        <is>
          <t>Shaw and Ibsen : Bernard Shaw's The Quintessence of Ibsenism and related writings / edited with an introductory essay by J.L. Wisenthal.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Shaw, Bernard, 1856-1950.</t>
        </is>
      </c>
      <c r="L296" t="inlineStr">
        <is>
          <t>Toronto : Univ. of Toronto Press, 1979.</t>
        </is>
      </c>
      <c r="M296" t="inlineStr">
        <is>
          <t>1979</t>
        </is>
      </c>
      <c r="O296" t="inlineStr">
        <is>
          <t>eng</t>
        </is>
      </c>
      <c r="P296" t="inlineStr">
        <is>
          <t>onc</t>
        </is>
      </c>
      <c r="R296" t="inlineStr">
        <is>
          <t xml:space="preserve">PT </t>
        </is>
      </c>
      <c r="S296" t="n">
        <v>8</v>
      </c>
      <c r="T296" t="n">
        <v>8</v>
      </c>
      <c r="U296" t="inlineStr">
        <is>
          <t>1997-04-21</t>
        </is>
      </c>
      <c r="V296" t="inlineStr">
        <is>
          <t>1997-04-21</t>
        </is>
      </c>
      <c r="W296" t="inlineStr">
        <is>
          <t>1990-06-15</t>
        </is>
      </c>
      <c r="X296" t="inlineStr">
        <is>
          <t>1990-06-15</t>
        </is>
      </c>
      <c r="Y296" t="n">
        <v>611</v>
      </c>
      <c r="Z296" t="n">
        <v>482</v>
      </c>
      <c r="AA296" t="n">
        <v>486</v>
      </c>
      <c r="AB296" t="n">
        <v>4</v>
      </c>
      <c r="AC296" t="n">
        <v>4</v>
      </c>
      <c r="AD296" t="n">
        <v>25</v>
      </c>
      <c r="AE296" t="n">
        <v>25</v>
      </c>
      <c r="AF296" t="n">
        <v>8</v>
      </c>
      <c r="AG296" t="n">
        <v>8</v>
      </c>
      <c r="AH296" t="n">
        <v>8</v>
      </c>
      <c r="AI296" t="n">
        <v>8</v>
      </c>
      <c r="AJ296" t="n">
        <v>12</v>
      </c>
      <c r="AK296" t="n">
        <v>12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HYPERLINK("http://catalog.hathitrust.org/Record/000686504","HathiTrust Record")</f>
        <v/>
      </c>
      <c r="AS296">
        <f>HYPERLINK("https://creighton-primo.hosted.exlibrisgroup.com/primo-explore/search?tab=default_tab&amp;search_scope=EVERYTHING&amp;vid=01CRU&amp;lang=en_US&amp;offset=0&amp;query=any,contains,991004888959702656","Catalog Record")</f>
        <v/>
      </c>
      <c r="AT296">
        <f>HYPERLINK("http://www.worldcat.org/oclc/5852883","WorldCat Record")</f>
        <v/>
      </c>
      <c r="AU296" t="inlineStr">
        <is>
          <t>439637480:eng</t>
        </is>
      </c>
      <c r="AV296" t="inlineStr">
        <is>
          <t>5852883</t>
        </is>
      </c>
      <c r="AW296" t="inlineStr">
        <is>
          <t>991004888959702656</t>
        </is>
      </c>
      <c r="AX296" t="inlineStr">
        <is>
          <t>991004888959702656</t>
        </is>
      </c>
      <c r="AY296" t="inlineStr">
        <is>
          <t>2264293920002656</t>
        </is>
      </c>
      <c r="AZ296" t="inlineStr">
        <is>
          <t>BOOK</t>
        </is>
      </c>
      <c r="BB296" t="inlineStr">
        <is>
          <t>9780802054548</t>
        </is>
      </c>
      <c r="BC296" t="inlineStr">
        <is>
          <t>32285000196930</t>
        </is>
      </c>
      <c r="BD296" t="inlineStr">
        <is>
          <t>893424301</t>
        </is>
      </c>
    </row>
    <row r="297">
      <c r="A297" t="inlineStr">
        <is>
          <t>No</t>
        </is>
      </c>
      <c r="B297" t="inlineStr">
        <is>
          <t>PT8897.D7 T4 1965</t>
        </is>
      </c>
      <c r="C297" t="inlineStr">
        <is>
          <t>0                      PT 8897000D  7                  T  4           1965</t>
        </is>
      </c>
      <c r="D297" t="inlineStr">
        <is>
          <t>Ibsen's dramatic technique / by P. F. D. Tennant.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Tennant, Peter, Sir, 1910-</t>
        </is>
      </c>
      <c r="L297" t="inlineStr">
        <is>
          <t>New York : Humanities Press, 1965.</t>
        </is>
      </c>
      <c r="M297" t="inlineStr">
        <is>
          <t>1965</t>
        </is>
      </c>
      <c r="O297" t="inlineStr">
        <is>
          <t>eng</t>
        </is>
      </c>
      <c r="P297" t="inlineStr">
        <is>
          <t>nyu</t>
        </is>
      </c>
      <c r="R297" t="inlineStr">
        <is>
          <t xml:space="preserve">PT </t>
        </is>
      </c>
      <c r="S297" t="n">
        <v>11</v>
      </c>
      <c r="T297" t="n">
        <v>11</v>
      </c>
      <c r="U297" t="inlineStr">
        <is>
          <t>2001-04-10</t>
        </is>
      </c>
      <c r="V297" t="inlineStr">
        <is>
          <t>2001-04-10</t>
        </is>
      </c>
      <c r="W297" t="inlineStr">
        <is>
          <t>1992-04-14</t>
        </is>
      </c>
      <c r="X297" t="inlineStr">
        <is>
          <t>1992-04-14</t>
        </is>
      </c>
      <c r="Y297" t="n">
        <v>773</v>
      </c>
      <c r="Z297" t="n">
        <v>721</v>
      </c>
      <c r="AA297" t="n">
        <v>860</v>
      </c>
      <c r="AB297" t="n">
        <v>8</v>
      </c>
      <c r="AC297" t="n">
        <v>10</v>
      </c>
      <c r="AD297" t="n">
        <v>38</v>
      </c>
      <c r="AE297" t="n">
        <v>45</v>
      </c>
      <c r="AF297" t="n">
        <v>15</v>
      </c>
      <c r="AG297" t="n">
        <v>18</v>
      </c>
      <c r="AH297" t="n">
        <v>9</v>
      </c>
      <c r="AI297" t="n">
        <v>10</v>
      </c>
      <c r="AJ297" t="n">
        <v>14</v>
      </c>
      <c r="AK297" t="n">
        <v>17</v>
      </c>
      <c r="AL297" t="n">
        <v>7</v>
      </c>
      <c r="AM297" t="n">
        <v>9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HYPERLINK("http://catalog.hathitrust.org/Record/001200680","HathiTrust Record")</f>
        <v/>
      </c>
      <c r="AS297">
        <f>HYPERLINK("https://creighton-primo.hosted.exlibrisgroup.com/primo-explore/search?tab=default_tab&amp;search_scope=EVERYTHING&amp;vid=01CRU&amp;lang=en_US&amp;offset=0&amp;query=any,contains,991002237499702656","Catalog Record")</f>
        <v/>
      </c>
      <c r="AT297">
        <f>HYPERLINK("http://www.worldcat.org/oclc/296306","WorldCat Record")</f>
        <v/>
      </c>
      <c r="AU297" t="inlineStr">
        <is>
          <t>1494412:eng</t>
        </is>
      </c>
      <c r="AV297" t="inlineStr">
        <is>
          <t>296306</t>
        </is>
      </c>
      <c r="AW297" t="inlineStr">
        <is>
          <t>991002237499702656</t>
        </is>
      </c>
      <c r="AX297" t="inlineStr">
        <is>
          <t>991002237499702656</t>
        </is>
      </c>
      <c r="AY297" t="inlineStr">
        <is>
          <t>2262699180002656</t>
        </is>
      </c>
      <c r="AZ297" t="inlineStr">
        <is>
          <t>BOOK</t>
        </is>
      </c>
      <c r="BC297" t="inlineStr">
        <is>
          <t>32285001059855</t>
        </is>
      </c>
      <c r="BD297" t="inlineStr">
        <is>
          <t>893433658</t>
        </is>
      </c>
    </row>
    <row r="298">
      <c r="A298" t="inlineStr">
        <is>
          <t>No</t>
        </is>
      </c>
      <c r="B298" t="inlineStr">
        <is>
          <t>PT91 .C66 1992</t>
        </is>
      </c>
      <c r="C298" t="inlineStr">
        <is>
          <t>0                      PT 0091000C  66          1992</t>
        </is>
      </c>
      <c r="D298" t="inlineStr">
        <is>
          <t>A concise history of German literature to 1900 / edited by Kim Vivian.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L298" t="inlineStr">
        <is>
          <t>Columbia, SC, USA : Camden House, c1992.</t>
        </is>
      </c>
      <c r="M298" t="inlineStr">
        <is>
          <t>1992</t>
        </is>
      </c>
      <c r="N298" t="inlineStr">
        <is>
          <t>1st ed.</t>
        </is>
      </c>
      <c r="O298" t="inlineStr">
        <is>
          <t>eng</t>
        </is>
      </c>
      <c r="P298" t="inlineStr">
        <is>
          <t>scu</t>
        </is>
      </c>
      <c r="Q298" t="inlineStr">
        <is>
          <t>Studies in German literature, linguistics, and culture</t>
        </is>
      </c>
      <c r="R298" t="inlineStr">
        <is>
          <t xml:space="preserve">PT </t>
        </is>
      </c>
      <c r="S298" t="n">
        <v>1</v>
      </c>
      <c r="T298" t="n">
        <v>1</v>
      </c>
      <c r="U298" t="inlineStr">
        <is>
          <t>2003-05-12</t>
        </is>
      </c>
      <c r="V298" t="inlineStr">
        <is>
          <t>2003-05-12</t>
        </is>
      </c>
      <c r="W298" t="inlineStr">
        <is>
          <t>2003-05-12</t>
        </is>
      </c>
      <c r="X298" t="inlineStr">
        <is>
          <t>2003-05-12</t>
        </is>
      </c>
      <c r="Y298" t="n">
        <v>706</v>
      </c>
      <c r="Z298" t="n">
        <v>603</v>
      </c>
      <c r="AA298" t="n">
        <v>603</v>
      </c>
      <c r="AB298" t="n">
        <v>7</v>
      </c>
      <c r="AC298" t="n">
        <v>7</v>
      </c>
      <c r="AD298" t="n">
        <v>39</v>
      </c>
      <c r="AE298" t="n">
        <v>39</v>
      </c>
      <c r="AF298" t="n">
        <v>17</v>
      </c>
      <c r="AG298" t="n">
        <v>17</v>
      </c>
      <c r="AH298" t="n">
        <v>9</v>
      </c>
      <c r="AI298" t="n">
        <v>9</v>
      </c>
      <c r="AJ298" t="n">
        <v>18</v>
      </c>
      <c r="AK298" t="n">
        <v>18</v>
      </c>
      <c r="AL298" t="n">
        <v>6</v>
      </c>
      <c r="AM298" t="n">
        <v>6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HYPERLINK("https://creighton-primo.hosted.exlibrisgroup.com/primo-explore/search?tab=default_tab&amp;search_scope=EVERYTHING&amp;vid=01CRU&amp;lang=en_US&amp;offset=0&amp;query=any,contains,991004011359702656","Catalog Record")</f>
        <v/>
      </c>
      <c r="AT298">
        <f>HYPERLINK("http://www.worldcat.org/oclc/25915491","WorldCat Record")</f>
        <v/>
      </c>
      <c r="AU298" t="inlineStr">
        <is>
          <t>28542271:eng</t>
        </is>
      </c>
      <c r="AV298" t="inlineStr">
        <is>
          <t>25915491</t>
        </is>
      </c>
      <c r="AW298" t="inlineStr">
        <is>
          <t>991004011359702656</t>
        </is>
      </c>
      <c r="AX298" t="inlineStr">
        <is>
          <t>991004011359702656</t>
        </is>
      </c>
      <c r="AY298" t="inlineStr">
        <is>
          <t>2269926580002656</t>
        </is>
      </c>
      <c r="AZ298" t="inlineStr">
        <is>
          <t>BOOK</t>
        </is>
      </c>
      <c r="BB298" t="inlineStr">
        <is>
          <t>9781879751293</t>
        </is>
      </c>
      <c r="BC298" t="inlineStr">
        <is>
          <t>32285004745724</t>
        </is>
      </c>
      <c r="BD298" t="inlineStr">
        <is>
          <t>893593162</t>
        </is>
      </c>
    </row>
    <row r="299">
      <c r="A299" t="inlineStr">
        <is>
          <t>No</t>
        </is>
      </c>
      <c r="B299" t="inlineStr">
        <is>
          <t>PT921 .G6 1894</t>
        </is>
      </c>
      <c r="C299" t="inlineStr">
        <is>
          <t>0                      PT 0921000G  6           1894</t>
        </is>
      </c>
      <c r="D299" t="inlineStr">
        <is>
          <t>Kinder- und Hausmärchen / gesammelt durch die Brüder Grimm ; ill. v. Herm. Vogel.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Grimm, Jacob, 1785-1863.</t>
        </is>
      </c>
      <c r="L299" t="inlineStr">
        <is>
          <t>München : Braun u. Schneider, [1894].</t>
        </is>
      </c>
      <c r="M299" t="inlineStr">
        <is>
          <t>1894</t>
        </is>
      </c>
      <c r="O299" t="inlineStr">
        <is>
          <t>ger</t>
        </is>
      </c>
      <c r="P299" t="inlineStr">
        <is>
          <t xml:space="preserve">gw </t>
        </is>
      </c>
      <c r="R299" t="inlineStr">
        <is>
          <t xml:space="preserve">PT </t>
        </is>
      </c>
      <c r="S299" t="n">
        <v>4</v>
      </c>
      <c r="T299" t="n">
        <v>4</v>
      </c>
      <c r="U299" t="inlineStr">
        <is>
          <t>2008-03-11</t>
        </is>
      </c>
      <c r="V299" t="inlineStr">
        <is>
          <t>2008-03-11</t>
        </is>
      </c>
      <c r="W299" t="inlineStr">
        <is>
          <t>1997-07-02</t>
        </is>
      </c>
      <c r="X299" t="inlineStr">
        <is>
          <t>1997-07-02</t>
        </is>
      </c>
      <c r="Y299" t="n">
        <v>11</v>
      </c>
      <c r="Z299" t="n">
        <v>8</v>
      </c>
      <c r="AA299" t="n">
        <v>799</v>
      </c>
      <c r="AB299" t="n">
        <v>1</v>
      </c>
      <c r="AC299" t="n">
        <v>8</v>
      </c>
      <c r="AD299" t="n">
        <v>0</v>
      </c>
      <c r="AE299" t="n">
        <v>36</v>
      </c>
      <c r="AF299" t="n">
        <v>0</v>
      </c>
      <c r="AG299" t="n">
        <v>16</v>
      </c>
      <c r="AH299" t="n">
        <v>0</v>
      </c>
      <c r="AI299" t="n">
        <v>6</v>
      </c>
      <c r="AJ299" t="n">
        <v>0</v>
      </c>
      <c r="AK299" t="n">
        <v>16</v>
      </c>
      <c r="AL299" t="n">
        <v>0</v>
      </c>
      <c r="AM299" t="n">
        <v>6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HYPERLINK("https://creighton-primo.hosted.exlibrisgroup.com/primo-explore/search?tab=default_tab&amp;search_scope=EVERYTHING&amp;vid=01CRU&amp;lang=en_US&amp;offset=0&amp;query=any,contains,991000563989702656","Catalog Record")</f>
        <v/>
      </c>
      <c r="AT299">
        <f>HYPERLINK("http://www.worldcat.org/oclc/11612955","WorldCat Record")</f>
        <v/>
      </c>
      <c r="AU299" t="inlineStr">
        <is>
          <t>2494432634:ger</t>
        </is>
      </c>
      <c r="AV299" t="inlineStr">
        <is>
          <t>11612955</t>
        </is>
      </c>
      <c r="AW299" t="inlineStr">
        <is>
          <t>991000563989702656</t>
        </is>
      </c>
      <c r="AX299" t="inlineStr">
        <is>
          <t>991000563989702656</t>
        </is>
      </c>
      <c r="AY299" t="inlineStr">
        <is>
          <t>2259807850002656</t>
        </is>
      </c>
      <c r="AZ299" t="inlineStr">
        <is>
          <t>BOOK</t>
        </is>
      </c>
      <c r="BC299" t="inlineStr">
        <is>
          <t>32285002871654</t>
        </is>
      </c>
      <c r="BD299" t="inlineStr">
        <is>
          <t>893249468</t>
        </is>
      </c>
    </row>
    <row r="300">
      <c r="A300" t="inlineStr">
        <is>
          <t>No</t>
        </is>
      </c>
      <c r="B300" t="inlineStr">
        <is>
          <t>PT9815 .L313 1984</t>
        </is>
      </c>
      <c r="C300" t="inlineStr">
        <is>
          <t>0                      PT 9815000L  313         1984</t>
        </is>
      </c>
      <c r="D300" t="inlineStr">
        <is>
          <t>August Strindberg / Olof Lagercrantz ; translated by Anselm Hollo.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Lagercrantz, Olof, 1911-2002.</t>
        </is>
      </c>
      <c r="L300" t="inlineStr">
        <is>
          <t>New York : Farrar Straus Giroux, c1984.</t>
        </is>
      </c>
      <c r="M300" t="inlineStr">
        <is>
          <t>1984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PT </t>
        </is>
      </c>
      <c r="S300" t="n">
        <v>3</v>
      </c>
      <c r="T300" t="n">
        <v>3</v>
      </c>
      <c r="U300" t="inlineStr">
        <is>
          <t>1994-04-11</t>
        </is>
      </c>
      <c r="V300" t="inlineStr">
        <is>
          <t>1994-04-11</t>
        </is>
      </c>
      <c r="W300" t="inlineStr">
        <is>
          <t>1991-02-08</t>
        </is>
      </c>
      <c r="X300" t="inlineStr">
        <is>
          <t>1991-02-08</t>
        </is>
      </c>
      <c r="Y300" t="n">
        <v>863</v>
      </c>
      <c r="Z300" t="n">
        <v>796</v>
      </c>
      <c r="AA300" t="n">
        <v>846</v>
      </c>
      <c r="AB300" t="n">
        <v>5</v>
      </c>
      <c r="AC300" t="n">
        <v>6</v>
      </c>
      <c r="AD300" t="n">
        <v>37</v>
      </c>
      <c r="AE300" t="n">
        <v>39</v>
      </c>
      <c r="AF300" t="n">
        <v>16</v>
      </c>
      <c r="AG300" t="n">
        <v>16</v>
      </c>
      <c r="AH300" t="n">
        <v>8</v>
      </c>
      <c r="AI300" t="n">
        <v>8</v>
      </c>
      <c r="AJ300" t="n">
        <v>18</v>
      </c>
      <c r="AK300" t="n">
        <v>19</v>
      </c>
      <c r="AL300" t="n">
        <v>4</v>
      </c>
      <c r="AM300" t="n">
        <v>5</v>
      </c>
      <c r="AN300" t="n">
        <v>0</v>
      </c>
      <c r="AO300" t="n">
        <v>0</v>
      </c>
      <c r="AP300" t="inlineStr">
        <is>
          <t>No</t>
        </is>
      </c>
      <c r="AQ300" t="inlineStr">
        <is>
          <t>No</t>
        </is>
      </c>
      <c r="AS300">
        <f>HYPERLINK("https://creighton-primo.hosted.exlibrisgroup.com/primo-explore/search?tab=default_tab&amp;search_scope=EVERYTHING&amp;vid=01CRU&amp;lang=en_US&amp;offset=0&amp;query=any,contains,991000529219702656","Catalog Record")</f>
        <v/>
      </c>
      <c r="AT300">
        <f>HYPERLINK("http://www.worldcat.org/oclc/11388606","WorldCat Record")</f>
        <v/>
      </c>
      <c r="AU300" t="inlineStr">
        <is>
          <t>2070137649:eng</t>
        </is>
      </c>
      <c r="AV300" t="inlineStr">
        <is>
          <t>11388606</t>
        </is>
      </c>
      <c r="AW300" t="inlineStr">
        <is>
          <t>991000529219702656</t>
        </is>
      </c>
      <c r="AX300" t="inlineStr">
        <is>
          <t>991000529219702656</t>
        </is>
      </c>
      <c r="AY300" t="inlineStr">
        <is>
          <t>2266601920002656</t>
        </is>
      </c>
      <c r="AZ300" t="inlineStr">
        <is>
          <t>BOOK</t>
        </is>
      </c>
      <c r="BC300" t="inlineStr">
        <is>
          <t>32285000489251</t>
        </is>
      </c>
      <c r="BD300" t="inlineStr">
        <is>
          <t>893890774</t>
        </is>
      </c>
    </row>
    <row r="301">
      <c r="A301" t="inlineStr">
        <is>
          <t>No</t>
        </is>
      </c>
      <c r="B301" t="inlineStr">
        <is>
          <t>PT9815 .M49 1985</t>
        </is>
      </c>
      <c r="C301" t="inlineStr">
        <is>
          <t>0                      PT 9815000M  49          1985</t>
        </is>
      </c>
      <c r="D301" t="inlineStr">
        <is>
          <t>Strindberg : a biography / Michael Meyer.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Meyer, Michael Leverson.</t>
        </is>
      </c>
      <c r="L301" t="inlineStr">
        <is>
          <t>London : Secker &amp; Warburg, 1985.</t>
        </is>
      </c>
      <c r="M301" t="inlineStr">
        <is>
          <t>1985</t>
        </is>
      </c>
      <c r="O301" t="inlineStr">
        <is>
          <t>eng</t>
        </is>
      </c>
      <c r="P301" t="inlineStr">
        <is>
          <t>enk</t>
        </is>
      </c>
      <c r="R301" t="inlineStr">
        <is>
          <t xml:space="preserve">PT </t>
        </is>
      </c>
      <c r="S301" t="n">
        <v>3</v>
      </c>
      <c r="T301" t="n">
        <v>3</v>
      </c>
      <c r="U301" t="inlineStr">
        <is>
          <t>2010-11-23</t>
        </is>
      </c>
      <c r="V301" t="inlineStr">
        <is>
          <t>2010-11-23</t>
        </is>
      </c>
      <c r="W301" t="inlineStr">
        <is>
          <t>1991-02-08</t>
        </is>
      </c>
      <c r="X301" t="inlineStr">
        <is>
          <t>1991-02-08</t>
        </is>
      </c>
      <c r="Y301" t="n">
        <v>200</v>
      </c>
      <c r="Z301" t="n">
        <v>71</v>
      </c>
      <c r="AA301" t="n">
        <v>835</v>
      </c>
      <c r="AB301" t="n">
        <v>2</v>
      </c>
      <c r="AC301" t="n">
        <v>5</v>
      </c>
      <c r="AD301" t="n">
        <v>2</v>
      </c>
      <c r="AE301" t="n">
        <v>31</v>
      </c>
      <c r="AF301" t="n">
        <v>0</v>
      </c>
      <c r="AG301" t="n">
        <v>14</v>
      </c>
      <c r="AH301" t="n">
        <v>0</v>
      </c>
      <c r="AI301" t="n">
        <v>5</v>
      </c>
      <c r="AJ301" t="n">
        <v>1</v>
      </c>
      <c r="AK301" t="n">
        <v>15</v>
      </c>
      <c r="AL301" t="n">
        <v>1</v>
      </c>
      <c r="AM301" t="n">
        <v>4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HYPERLINK("http://catalog.hathitrust.org/Record/000659624","HathiTrust Record")</f>
        <v/>
      </c>
      <c r="AS301">
        <f>HYPERLINK("https://creighton-primo.hosted.exlibrisgroup.com/primo-explore/search?tab=default_tab&amp;search_scope=EVERYTHING&amp;vid=01CRU&amp;lang=en_US&amp;offset=0&amp;query=any,contains,991000695339702656","Catalog Record")</f>
        <v/>
      </c>
      <c r="AT301">
        <f>HYPERLINK("http://www.worldcat.org/oclc/12511900","WorldCat Record")</f>
        <v/>
      </c>
      <c r="AU301" t="inlineStr">
        <is>
          <t>4665849396:eng</t>
        </is>
      </c>
      <c r="AV301" t="inlineStr">
        <is>
          <t>12511900</t>
        </is>
      </c>
      <c r="AW301" t="inlineStr">
        <is>
          <t>991000695339702656</t>
        </is>
      </c>
      <c r="AX301" t="inlineStr">
        <is>
          <t>991000695339702656</t>
        </is>
      </c>
      <c r="AY301" t="inlineStr">
        <is>
          <t>2269873580002656</t>
        </is>
      </c>
      <c r="AZ301" t="inlineStr">
        <is>
          <t>BOOK</t>
        </is>
      </c>
      <c r="BB301" t="inlineStr">
        <is>
          <t>9780436278525</t>
        </is>
      </c>
      <c r="BC301" t="inlineStr">
        <is>
          <t>32285000489269</t>
        </is>
      </c>
      <c r="BD301" t="inlineStr">
        <is>
          <t>893225214</t>
        </is>
      </c>
    </row>
    <row r="302">
      <c r="A302" t="inlineStr">
        <is>
          <t>No</t>
        </is>
      </c>
      <c r="B302" t="inlineStr">
        <is>
          <t>PT9816 .M49 1986</t>
        </is>
      </c>
      <c r="C302" t="inlineStr">
        <is>
          <t>0                      PT 9816000M  49          1986</t>
        </is>
      </c>
      <c r="D302" t="inlineStr">
        <is>
          <t>File on Strindberg / compiled by Michael Meyer.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Meyer, Michael Leverson.</t>
        </is>
      </c>
      <c r="L302" t="inlineStr">
        <is>
          <t>London ; New York : Methuen, 1986.</t>
        </is>
      </c>
      <c r="M302" t="inlineStr">
        <is>
          <t>1986</t>
        </is>
      </c>
      <c r="O302" t="inlineStr">
        <is>
          <t>eng</t>
        </is>
      </c>
      <c r="P302" t="inlineStr">
        <is>
          <t>enk</t>
        </is>
      </c>
      <c r="Q302" t="inlineStr">
        <is>
          <t>Writer-files</t>
        </is>
      </c>
      <c r="R302" t="inlineStr">
        <is>
          <t xml:space="preserve">PT </t>
        </is>
      </c>
      <c r="S302" t="n">
        <v>4</v>
      </c>
      <c r="T302" t="n">
        <v>4</v>
      </c>
      <c r="U302" t="inlineStr">
        <is>
          <t>1994-04-11</t>
        </is>
      </c>
      <c r="V302" t="inlineStr">
        <is>
          <t>1994-04-11</t>
        </is>
      </c>
      <c r="W302" t="inlineStr">
        <is>
          <t>1991-02-08</t>
        </is>
      </c>
      <c r="X302" t="inlineStr">
        <is>
          <t>1991-02-08</t>
        </is>
      </c>
      <c r="Y302" t="n">
        <v>304</v>
      </c>
      <c r="Z302" t="n">
        <v>195</v>
      </c>
      <c r="AA302" t="n">
        <v>196</v>
      </c>
      <c r="AB302" t="n">
        <v>4</v>
      </c>
      <c r="AC302" t="n">
        <v>4</v>
      </c>
      <c r="AD302" t="n">
        <v>11</v>
      </c>
      <c r="AE302" t="n">
        <v>11</v>
      </c>
      <c r="AF302" t="n">
        <v>1</v>
      </c>
      <c r="AG302" t="n">
        <v>1</v>
      </c>
      <c r="AH302" t="n">
        <v>1</v>
      </c>
      <c r="AI302" t="n">
        <v>1</v>
      </c>
      <c r="AJ302" t="n">
        <v>6</v>
      </c>
      <c r="AK302" t="n">
        <v>6</v>
      </c>
      <c r="AL302" t="n">
        <v>3</v>
      </c>
      <c r="AM302" t="n">
        <v>3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HYPERLINK("http://catalog.hathitrust.org/Record/007104259","HathiTrust Record")</f>
        <v/>
      </c>
      <c r="AS302">
        <f>HYPERLINK("https://creighton-primo.hosted.exlibrisgroup.com/primo-explore/search?tab=default_tab&amp;search_scope=EVERYTHING&amp;vid=01CRU&amp;lang=en_US&amp;offset=0&amp;query=any,contains,991000942799702656","Catalog Record")</f>
        <v/>
      </c>
      <c r="AT302">
        <f>HYPERLINK("http://www.worldcat.org/oclc/14414645","WorldCat Record")</f>
        <v/>
      </c>
      <c r="AU302" t="inlineStr">
        <is>
          <t>8402889:eng</t>
        </is>
      </c>
      <c r="AV302" t="inlineStr">
        <is>
          <t>14414645</t>
        </is>
      </c>
      <c r="AW302" t="inlineStr">
        <is>
          <t>991000942799702656</t>
        </is>
      </c>
      <c r="AX302" t="inlineStr">
        <is>
          <t>991000942799702656</t>
        </is>
      </c>
      <c r="AY302" t="inlineStr">
        <is>
          <t>2264833700002656</t>
        </is>
      </c>
      <c r="AZ302" t="inlineStr">
        <is>
          <t>BOOK</t>
        </is>
      </c>
      <c r="BB302" t="inlineStr">
        <is>
          <t>9780413550200</t>
        </is>
      </c>
      <c r="BC302" t="inlineStr">
        <is>
          <t>32285000489277</t>
        </is>
      </c>
      <c r="BD302" t="inlineStr">
        <is>
          <t>893522151</t>
        </is>
      </c>
    </row>
    <row r="303">
      <c r="A303" t="inlineStr">
        <is>
          <t>No</t>
        </is>
      </c>
      <c r="B303" t="inlineStr">
        <is>
          <t>PT9816 .M67 1985</t>
        </is>
      </c>
      <c r="C303" t="inlineStr">
        <is>
          <t>0                      PT 9816000M  67          1985</t>
        </is>
      </c>
      <c r="D303" t="inlineStr">
        <is>
          <t>August Strindberg / Margery Morgan.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Morgan, Margery M.</t>
        </is>
      </c>
      <c r="L303" t="inlineStr">
        <is>
          <t>New York : Grove Press, 1985.</t>
        </is>
      </c>
      <c r="M303" t="inlineStr">
        <is>
          <t>1985</t>
        </is>
      </c>
      <c r="O303" t="inlineStr">
        <is>
          <t>eng</t>
        </is>
      </c>
      <c r="P303" t="inlineStr">
        <is>
          <t>nyu</t>
        </is>
      </c>
      <c r="Q303" t="inlineStr">
        <is>
          <t>Grove Press modern dramatists</t>
        </is>
      </c>
      <c r="R303" t="inlineStr">
        <is>
          <t xml:space="preserve">PT </t>
        </is>
      </c>
      <c r="S303" t="n">
        <v>1</v>
      </c>
      <c r="T303" t="n">
        <v>1</v>
      </c>
      <c r="U303" t="inlineStr">
        <is>
          <t>1994-03-14</t>
        </is>
      </c>
      <c r="V303" t="inlineStr">
        <is>
          <t>1994-03-14</t>
        </is>
      </c>
      <c r="W303" t="inlineStr">
        <is>
          <t>1991-02-08</t>
        </is>
      </c>
      <c r="X303" t="inlineStr">
        <is>
          <t>1991-02-08</t>
        </is>
      </c>
      <c r="Y303" t="n">
        <v>201</v>
      </c>
      <c r="Z303" t="n">
        <v>188</v>
      </c>
      <c r="AA303" t="n">
        <v>268</v>
      </c>
      <c r="AB303" t="n">
        <v>1</v>
      </c>
      <c r="AC303" t="n">
        <v>2</v>
      </c>
      <c r="AD303" t="n">
        <v>7</v>
      </c>
      <c r="AE303" t="n">
        <v>9</v>
      </c>
      <c r="AF303" t="n">
        <v>2</v>
      </c>
      <c r="AG303" t="n">
        <v>3</v>
      </c>
      <c r="AH303" t="n">
        <v>1</v>
      </c>
      <c r="AI303" t="n">
        <v>2</v>
      </c>
      <c r="AJ303" t="n">
        <v>6</v>
      </c>
      <c r="AK303" t="n">
        <v>6</v>
      </c>
      <c r="AL303" t="n">
        <v>0</v>
      </c>
      <c r="AM303" t="n">
        <v>1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HYPERLINK("http://catalog.hathitrust.org/Record/007473698","HathiTrust Record")</f>
        <v/>
      </c>
      <c r="AS303">
        <f>HYPERLINK("https://creighton-primo.hosted.exlibrisgroup.com/primo-explore/search?tab=default_tab&amp;search_scope=EVERYTHING&amp;vid=01CRU&amp;lang=en_US&amp;offset=0&amp;query=any,contains,991000747059702656","Catalog Record")</f>
        <v/>
      </c>
      <c r="AT303">
        <f>HYPERLINK("http://www.worldcat.org/oclc/12871920","WorldCat Record")</f>
        <v/>
      </c>
      <c r="AU303" t="inlineStr">
        <is>
          <t>5564967:eng</t>
        </is>
      </c>
      <c r="AV303" t="inlineStr">
        <is>
          <t>12871920</t>
        </is>
      </c>
      <c r="AW303" t="inlineStr">
        <is>
          <t>991000747059702656</t>
        </is>
      </c>
      <c r="AX303" t="inlineStr">
        <is>
          <t>991000747059702656</t>
        </is>
      </c>
      <c r="AY303" t="inlineStr">
        <is>
          <t>2261070010002656</t>
        </is>
      </c>
      <c r="AZ303" t="inlineStr">
        <is>
          <t>BOOK</t>
        </is>
      </c>
      <c r="BB303" t="inlineStr">
        <is>
          <t>9780394620657</t>
        </is>
      </c>
      <c r="BC303" t="inlineStr">
        <is>
          <t>32285000489285</t>
        </is>
      </c>
      <c r="BD303" t="inlineStr">
        <is>
          <t>893608243</t>
        </is>
      </c>
    </row>
    <row r="304">
      <c r="A304" t="inlineStr">
        <is>
          <t>No</t>
        </is>
      </c>
      <c r="B304" t="inlineStr">
        <is>
          <t>PT9816 .S64 1982</t>
        </is>
      </c>
      <c r="C304" t="inlineStr">
        <is>
          <t>0                      PT 9816000S  64          1982</t>
        </is>
      </c>
      <c r="D304" t="inlineStr">
        <is>
          <t>Strindberg as dramatist / Evert Sprinchorn.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Sprinchorn, Evert.</t>
        </is>
      </c>
      <c r="L304" t="inlineStr">
        <is>
          <t>New Haven : Yale University Press, c1982.</t>
        </is>
      </c>
      <c r="M304" t="inlineStr">
        <is>
          <t>1982</t>
        </is>
      </c>
      <c r="O304" t="inlineStr">
        <is>
          <t>eng</t>
        </is>
      </c>
      <c r="P304" t="inlineStr">
        <is>
          <t>ctu</t>
        </is>
      </c>
      <c r="R304" t="inlineStr">
        <is>
          <t xml:space="preserve">PT </t>
        </is>
      </c>
      <c r="S304" t="n">
        <v>2</v>
      </c>
      <c r="T304" t="n">
        <v>2</v>
      </c>
      <c r="U304" t="inlineStr">
        <is>
          <t>1993-02-26</t>
        </is>
      </c>
      <c r="V304" t="inlineStr">
        <is>
          <t>1993-02-26</t>
        </is>
      </c>
      <c r="W304" t="inlineStr">
        <is>
          <t>1991-02-08</t>
        </is>
      </c>
      <c r="X304" t="inlineStr">
        <is>
          <t>1991-02-08</t>
        </is>
      </c>
      <c r="Y304" t="n">
        <v>593</v>
      </c>
      <c r="Z304" t="n">
        <v>484</v>
      </c>
      <c r="AA304" t="n">
        <v>488</v>
      </c>
      <c r="AB304" t="n">
        <v>5</v>
      </c>
      <c r="AC304" t="n">
        <v>5</v>
      </c>
      <c r="AD304" t="n">
        <v>24</v>
      </c>
      <c r="AE304" t="n">
        <v>24</v>
      </c>
      <c r="AF304" t="n">
        <v>9</v>
      </c>
      <c r="AG304" t="n">
        <v>9</v>
      </c>
      <c r="AH304" t="n">
        <v>3</v>
      </c>
      <c r="AI304" t="n">
        <v>3</v>
      </c>
      <c r="AJ304" t="n">
        <v>12</v>
      </c>
      <c r="AK304" t="n">
        <v>12</v>
      </c>
      <c r="AL304" t="n">
        <v>4</v>
      </c>
      <c r="AM304" t="n">
        <v>4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HYPERLINK("http://catalog.hathitrust.org/Record/000106657","HathiTrust Record")</f>
        <v/>
      </c>
      <c r="AS304">
        <f>HYPERLINK("https://creighton-primo.hosted.exlibrisgroup.com/primo-explore/search?tab=default_tab&amp;search_scope=EVERYTHING&amp;vid=01CRU&amp;lang=en_US&amp;offset=0&amp;query=any,contains,991005213439702656","Catalog Record")</f>
        <v/>
      </c>
      <c r="AT304">
        <f>HYPERLINK("http://www.worldcat.org/oclc/8171153","WorldCat Record")</f>
        <v/>
      </c>
      <c r="AU304" t="inlineStr">
        <is>
          <t>435830:eng</t>
        </is>
      </c>
      <c r="AV304" t="inlineStr">
        <is>
          <t>8171153</t>
        </is>
      </c>
      <c r="AW304" t="inlineStr">
        <is>
          <t>991005213439702656</t>
        </is>
      </c>
      <c r="AX304" t="inlineStr">
        <is>
          <t>991005213439702656</t>
        </is>
      </c>
      <c r="AY304" t="inlineStr">
        <is>
          <t>2255443640002656</t>
        </is>
      </c>
      <c r="AZ304" t="inlineStr">
        <is>
          <t>BOOK</t>
        </is>
      </c>
      <c r="BB304" t="inlineStr">
        <is>
          <t>9780300027310</t>
        </is>
      </c>
      <c r="BC304" t="inlineStr">
        <is>
          <t>32285000489293</t>
        </is>
      </c>
      <c r="BD304" t="inlineStr">
        <is>
          <t>893412511</t>
        </is>
      </c>
    </row>
    <row r="305">
      <c r="A305" t="inlineStr">
        <is>
          <t>No</t>
        </is>
      </c>
      <c r="B305" t="inlineStr">
        <is>
          <t>PT9816 .T467 1982</t>
        </is>
      </c>
      <c r="C305" t="inlineStr">
        <is>
          <t>0                      PT 9816000T  467         1982</t>
        </is>
      </c>
      <c r="D305" t="inlineStr">
        <is>
          <t>Strindbergian drama : themes and structure / by Egil Törnqvist.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Törnqvist, Egil, 1932-2015.</t>
        </is>
      </c>
      <c r="L305" t="inlineStr">
        <is>
          <t>Stockholm, Sweden : Almqvist &amp; Wiksell ; Atlantic Highlands, N.J. : Humanities Press, 1982.</t>
        </is>
      </c>
      <c r="M305" t="inlineStr">
        <is>
          <t>1982</t>
        </is>
      </c>
      <c r="O305" t="inlineStr">
        <is>
          <t>eng</t>
        </is>
      </c>
      <c r="P305" t="inlineStr">
        <is>
          <t xml:space="preserve">sw </t>
        </is>
      </c>
      <c r="Q305" t="inlineStr">
        <is>
          <t>Svenska Litteratursällskapets skrifter ; v. 37</t>
        </is>
      </c>
      <c r="R305" t="inlineStr">
        <is>
          <t xml:space="preserve">PT </t>
        </is>
      </c>
      <c r="S305" t="n">
        <v>1</v>
      </c>
      <c r="T305" t="n">
        <v>1</v>
      </c>
      <c r="U305" t="inlineStr">
        <is>
          <t>1993-02-26</t>
        </is>
      </c>
      <c r="V305" t="inlineStr">
        <is>
          <t>1993-02-26</t>
        </is>
      </c>
      <c r="W305" t="inlineStr">
        <is>
          <t>1991-02-08</t>
        </is>
      </c>
      <c r="X305" t="inlineStr">
        <is>
          <t>1991-02-08</t>
        </is>
      </c>
      <c r="Y305" t="n">
        <v>310</v>
      </c>
      <c r="Z305" t="n">
        <v>232</v>
      </c>
      <c r="AA305" t="n">
        <v>234</v>
      </c>
      <c r="AB305" t="n">
        <v>3</v>
      </c>
      <c r="AC305" t="n">
        <v>3</v>
      </c>
      <c r="AD305" t="n">
        <v>9</v>
      </c>
      <c r="AE305" t="n">
        <v>9</v>
      </c>
      <c r="AF305" t="n">
        <v>1</v>
      </c>
      <c r="AG305" t="n">
        <v>1</v>
      </c>
      <c r="AH305" t="n">
        <v>1</v>
      </c>
      <c r="AI305" t="n">
        <v>1</v>
      </c>
      <c r="AJ305" t="n">
        <v>6</v>
      </c>
      <c r="AK305" t="n">
        <v>6</v>
      </c>
      <c r="AL305" t="n">
        <v>2</v>
      </c>
      <c r="AM305" t="n">
        <v>2</v>
      </c>
      <c r="AN305" t="n">
        <v>0</v>
      </c>
      <c r="AO305" t="n">
        <v>0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HYPERLINK("http://catalog.hathitrust.org/Record/000230340","HathiTrust Record")</f>
        <v/>
      </c>
      <c r="AS305">
        <f>HYPERLINK("https://creighton-primo.hosted.exlibrisgroup.com/primo-explore/search?tab=default_tab&amp;search_scope=EVERYTHING&amp;vid=01CRU&amp;lang=en_US&amp;offset=0&amp;query=any,contains,991000041629702656","Catalog Record")</f>
        <v/>
      </c>
      <c r="AT305">
        <f>HYPERLINK("http://www.worldcat.org/oclc/8658291","WorldCat Record")</f>
        <v/>
      </c>
      <c r="AU305" t="inlineStr">
        <is>
          <t>141348331:eng</t>
        </is>
      </c>
      <c r="AV305" t="inlineStr">
        <is>
          <t>8658291</t>
        </is>
      </c>
      <c r="AW305" t="inlineStr">
        <is>
          <t>991000041629702656</t>
        </is>
      </c>
      <c r="AX305" t="inlineStr">
        <is>
          <t>991000041629702656</t>
        </is>
      </c>
      <c r="AY305" t="inlineStr">
        <is>
          <t>2266592240002656</t>
        </is>
      </c>
      <c r="AZ305" t="inlineStr">
        <is>
          <t>BOOK</t>
        </is>
      </c>
      <c r="BB305" t="inlineStr">
        <is>
          <t>9780391024632</t>
        </is>
      </c>
      <c r="BC305" t="inlineStr">
        <is>
          <t>32285000489301</t>
        </is>
      </c>
      <c r="BD305" t="inlineStr">
        <is>
          <t>893345323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