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213"/>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 xml:space="preserve">All Comparator Library Holdings </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QK10 .S7 1995</t>
        </is>
      </c>
      <c r="C2" t="inlineStr">
        <is>
          <t>0                      QK 0010000S  7           1995</t>
        </is>
      </c>
      <c r="D2" t="inlineStr">
        <is>
          <t>Botanical Latin : history, grammar, syntax, terminology, and vocabulary / William T. Stearn.</t>
        </is>
      </c>
      <c r="F2" t="inlineStr">
        <is>
          <t>No</t>
        </is>
      </c>
      <c r="G2" t="inlineStr">
        <is>
          <t>1</t>
        </is>
      </c>
      <c r="H2" t="inlineStr">
        <is>
          <t>No</t>
        </is>
      </c>
      <c r="I2" t="inlineStr">
        <is>
          <t>No</t>
        </is>
      </c>
      <c r="J2" t="inlineStr">
        <is>
          <t>0</t>
        </is>
      </c>
      <c r="K2" t="inlineStr">
        <is>
          <t>Stearn, William T. (William Thomas), 1911-2001.</t>
        </is>
      </c>
      <c r="L2" t="inlineStr">
        <is>
          <t>Portland, Or. : Timber Press, 1995, c1992.</t>
        </is>
      </c>
      <c r="M2" t="inlineStr">
        <is>
          <t>1995</t>
        </is>
      </c>
      <c r="N2" t="inlineStr">
        <is>
          <t>4th ed.</t>
        </is>
      </c>
      <c r="O2" t="inlineStr">
        <is>
          <t>eng</t>
        </is>
      </c>
      <c r="P2" t="inlineStr">
        <is>
          <t>oru</t>
        </is>
      </c>
      <c r="R2" t="inlineStr">
        <is>
          <t xml:space="preserve">QK </t>
        </is>
      </c>
      <c r="S2" t="n">
        <v>1</v>
      </c>
      <c r="T2" t="n">
        <v>1</v>
      </c>
      <c r="U2" t="inlineStr">
        <is>
          <t>2000-09-19</t>
        </is>
      </c>
      <c r="V2" t="inlineStr">
        <is>
          <t>2000-09-19</t>
        </is>
      </c>
      <c r="W2" t="inlineStr">
        <is>
          <t>2000-09-19</t>
        </is>
      </c>
      <c r="X2" t="inlineStr">
        <is>
          <t>2000-09-19</t>
        </is>
      </c>
      <c r="Y2" t="n">
        <v>277</v>
      </c>
      <c r="Z2" t="n">
        <v>249</v>
      </c>
      <c r="AA2" t="n">
        <v>975</v>
      </c>
      <c r="AB2" t="n">
        <v>5</v>
      </c>
      <c r="AC2" t="n">
        <v>7</v>
      </c>
      <c r="AD2" t="n">
        <v>10</v>
      </c>
      <c r="AE2" t="n">
        <v>35</v>
      </c>
      <c r="AF2" t="n">
        <v>1</v>
      </c>
      <c r="AG2" t="n">
        <v>12</v>
      </c>
      <c r="AH2" t="n">
        <v>2</v>
      </c>
      <c r="AI2" t="n">
        <v>8</v>
      </c>
      <c r="AJ2" t="n">
        <v>4</v>
      </c>
      <c r="AK2" t="n">
        <v>19</v>
      </c>
      <c r="AL2" t="n">
        <v>4</v>
      </c>
      <c r="AM2" t="n">
        <v>6</v>
      </c>
      <c r="AN2" t="n">
        <v>0</v>
      </c>
      <c r="AO2" t="n">
        <v>0</v>
      </c>
      <c r="AP2" t="inlineStr">
        <is>
          <t>No</t>
        </is>
      </c>
      <c r="AQ2" t="inlineStr">
        <is>
          <t>Yes</t>
        </is>
      </c>
      <c r="AR2">
        <f>HYPERLINK("http://catalog.hathitrust.org/Record/102008696","HathiTrust Record")</f>
        <v/>
      </c>
      <c r="AS2">
        <f>HYPERLINK("https://creighton-primo.hosted.exlibrisgroup.com/primo-explore/search?tab=default_tab&amp;search_scope=EVERYTHING&amp;vid=01CRU&amp;lang=en_US&amp;offset=0&amp;query=any,contains,991003258369702656","Catalog Record")</f>
        <v/>
      </c>
      <c r="AT2">
        <f>HYPERLINK("http://www.worldcat.org/oclc/33216151","WorldCat Record")</f>
        <v/>
      </c>
      <c r="AU2" t="inlineStr">
        <is>
          <t>501301253:eng</t>
        </is>
      </c>
      <c r="AV2" t="inlineStr">
        <is>
          <t>33216151</t>
        </is>
      </c>
      <c r="AW2" t="inlineStr">
        <is>
          <t>991003258369702656</t>
        </is>
      </c>
      <c r="AX2" t="inlineStr">
        <is>
          <t>991003258369702656</t>
        </is>
      </c>
      <c r="AY2" t="inlineStr">
        <is>
          <t>2269388950002656</t>
        </is>
      </c>
      <c r="AZ2" t="inlineStr">
        <is>
          <t>BOOK</t>
        </is>
      </c>
      <c r="BB2" t="inlineStr">
        <is>
          <t>9780881923216</t>
        </is>
      </c>
      <c r="BC2" t="inlineStr">
        <is>
          <t>32285003763033</t>
        </is>
      </c>
      <c r="BD2" t="inlineStr">
        <is>
          <t>893352751</t>
        </is>
      </c>
    </row>
    <row r="3">
      <c r="A3" t="inlineStr">
        <is>
          <t>No</t>
        </is>
      </c>
      <c r="B3" t="inlineStr">
        <is>
          <t>QK101 .E87 1968b</t>
        </is>
      </c>
      <c r="C3" t="inlineStr">
        <is>
          <t>0                      QK 0101000E  87          1968b</t>
        </is>
      </c>
      <c r="D3" t="inlineStr">
        <is>
          <t>Vegetation and soils; a world picture, by S. R. Eyre.</t>
        </is>
      </c>
      <c r="F3" t="inlineStr">
        <is>
          <t>No</t>
        </is>
      </c>
      <c r="G3" t="inlineStr">
        <is>
          <t>1</t>
        </is>
      </c>
      <c r="H3" t="inlineStr">
        <is>
          <t>No</t>
        </is>
      </c>
      <c r="I3" t="inlineStr">
        <is>
          <t>No</t>
        </is>
      </c>
      <c r="J3" t="inlineStr">
        <is>
          <t>0</t>
        </is>
      </c>
      <c r="K3" t="inlineStr">
        <is>
          <t>Eyre, S. R.</t>
        </is>
      </c>
      <c r="L3" t="inlineStr">
        <is>
          <t>Chicago, Aldine Pub. Co. [1968]</t>
        </is>
      </c>
      <c r="M3" t="inlineStr">
        <is>
          <t>1968</t>
        </is>
      </c>
      <c r="N3" t="inlineStr">
        <is>
          <t>2d ed.</t>
        </is>
      </c>
      <c r="O3" t="inlineStr">
        <is>
          <t>eng</t>
        </is>
      </c>
      <c r="P3" t="inlineStr">
        <is>
          <t>ilu</t>
        </is>
      </c>
      <c r="R3" t="inlineStr">
        <is>
          <t xml:space="preserve">QK </t>
        </is>
      </c>
      <c r="S3" t="n">
        <v>3</v>
      </c>
      <c r="T3" t="n">
        <v>3</v>
      </c>
      <c r="U3" t="inlineStr">
        <is>
          <t>2000-02-10</t>
        </is>
      </c>
      <c r="V3" t="inlineStr">
        <is>
          <t>2000-02-10</t>
        </is>
      </c>
      <c r="W3" t="inlineStr">
        <is>
          <t>1997-07-15</t>
        </is>
      </c>
      <c r="X3" t="inlineStr">
        <is>
          <t>1997-07-15</t>
        </is>
      </c>
      <c r="Y3" t="n">
        <v>571</v>
      </c>
      <c r="Z3" t="n">
        <v>513</v>
      </c>
      <c r="AA3" t="n">
        <v>913</v>
      </c>
      <c r="AB3" t="n">
        <v>8</v>
      </c>
      <c r="AC3" t="n">
        <v>12</v>
      </c>
      <c r="AD3" t="n">
        <v>19</v>
      </c>
      <c r="AE3" t="n">
        <v>31</v>
      </c>
      <c r="AF3" t="n">
        <v>7</v>
      </c>
      <c r="AG3" t="n">
        <v>11</v>
      </c>
      <c r="AH3" t="n">
        <v>1</v>
      </c>
      <c r="AI3" t="n">
        <v>3</v>
      </c>
      <c r="AJ3" t="n">
        <v>6</v>
      </c>
      <c r="AK3" t="n">
        <v>10</v>
      </c>
      <c r="AL3" t="n">
        <v>6</v>
      </c>
      <c r="AM3" t="n">
        <v>10</v>
      </c>
      <c r="AN3" t="n">
        <v>0</v>
      </c>
      <c r="AO3" t="n">
        <v>0</v>
      </c>
      <c r="AP3" t="inlineStr">
        <is>
          <t>No</t>
        </is>
      </c>
      <c r="AQ3" t="inlineStr">
        <is>
          <t>Yes</t>
        </is>
      </c>
      <c r="AR3">
        <f>HYPERLINK("http://catalog.hathitrust.org/Record/001493935","HathiTrust Record")</f>
        <v/>
      </c>
      <c r="AS3">
        <f>HYPERLINK("https://creighton-primo.hosted.exlibrisgroup.com/primo-explore/search?tab=default_tab&amp;search_scope=EVERYTHING&amp;vid=01CRU&amp;lang=en_US&amp;offset=0&amp;query=any,contains,991002784649702656","Catalog Record")</f>
        <v/>
      </c>
      <c r="AT3">
        <f>HYPERLINK("http://www.worldcat.org/oclc/441202","WorldCat Record")</f>
        <v/>
      </c>
      <c r="AU3" t="inlineStr">
        <is>
          <t>285863:eng</t>
        </is>
      </c>
      <c r="AV3" t="inlineStr">
        <is>
          <t>441202</t>
        </is>
      </c>
      <c r="AW3" t="inlineStr">
        <is>
          <t>991002784649702656</t>
        </is>
      </c>
      <c r="AX3" t="inlineStr">
        <is>
          <t>991002784649702656</t>
        </is>
      </c>
      <c r="AY3" t="inlineStr">
        <is>
          <t>2257208350002656</t>
        </is>
      </c>
      <c r="AZ3" t="inlineStr">
        <is>
          <t>BOOK</t>
        </is>
      </c>
      <c r="BC3" t="inlineStr">
        <is>
          <t>32285002936879</t>
        </is>
      </c>
      <c r="BD3" t="inlineStr">
        <is>
          <t>893335708</t>
        </is>
      </c>
    </row>
    <row r="4">
      <c r="A4" t="inlineStr">
        <is>
          <t>No</t>
        </is>
      </c>
      <c r="B4" t="inlineStr">
        <is>
          <t>QK101 .P6</t>
        </is>
      </c>
      <c r="C4" t="inlineStr">
        <is>
          <t>0                      QK 0101000P  6</t>
        </is>
      </c>
      <c r="D4" t="inlineStr">
        <is>
          <t>Introduction to plant geography and some related sciences.</t>
        </is>
      </c>
      <c r="F4" t="inlineStr">
        <is>
          <t>No</t>
        </is>
      </c>
      <c r="G4" t="inlineStr">
        <is>
          <t>1</t>
        </is>
      </c>
      <c r="H4" t="inlineStr">
        <is>
          <t>No</t>
        </is>
      </c>
      <c r="I4" t="inlineStr">
        <is>
          <t>No</t>
        </is>
      </c>
      <c r="J4" t="inlineStr">
        <is>
          <t>0</t>
        </is>
      </c>
      <c r="K4" t="inlineStr">
        <is>
          <t>Polunin, Nicholas.</t>
        </is>
      </c>
      <c r="L4" t="inlineStr">
        <is>
          <t>New York, McGraw-Hill, 1960.</t>
        </is>
      </c>
      <c r="M4" t="inlineStr">
        <is>
          <t>1960</t>
        </is>
      </c>
      <c r="O4" t="inlineStr">
        <is>
          <t>eng</t>
        </is>
      </c>
      <c r="P4" t="inlineStr">
        <is>
          <t>nyu</t>
        </is>
      </c>
      <c r="R4" t="inlineStr">
        <is>
          <t xml:space="preserve">QK </t>
        </is>
      </c>
      <c r="S4" t="n">
        <v>1</v>
      </c>
      <c r="T4" t="n">
        <v>1</v>
      </c>
      <c r="U4" t="inlineStr">
        <is>
          <t>2002-11-16</t>
        </is>
      </c>
      <c r="V4" t="inlineStr">
        <is>
          <t>2002-11-16</t>
        </is>
      </c>
      <c r="W4" t="inlineStr">
        <is>
          <t>1997-07-15</t>
        </is>
      </c>
      <c r="X4" t="inlineStr">
        <is>
          <t>1997-07-15</t>
        </is>
      </c>
      <c r="Y4" t="n">
        <v>414</v>
      </c>
      <c r="Z4" t="n">
        <v>367</v>
      </c>
      <c r="AA4" t="n">
        <v>546</v>
      </c>
      <c r="AB4" t="n">
        <v>3</v>
      </c>
      <c r="AC4" t="n">
        <v>3</v>
      </c>
      <c r="AD4" t="n">
        <v>11</v>
      </c>
      <c r="AE4" t="n">
        <v>15</v>
      </c>
      <c r="AF4" t="n">
        <v>4</v>
      </c>
      <c r="AG4" t="n">
        <v>5</v>
      </c>
      <c r="AH4" t="n">
        <v>2</v>
      </c>
      <c r="AI4" t="n">
        <v>3</v>
      </c>
      <c r="AJ4" t="n">
        <v>6</v>
      </c>
      <c r="AK4" t="n">
        <v>9</v>
      </c>
      <c r="AL4" t="n">
        <v>2</v>
      </c>
      <c r="AM4" t="n">
        <v>2</v>
      </c>
      <c r="AN4" t="n">
        <v>0</v>
      </c>
      <c r="AO4" t="n">
        <v>0</v>
      </c>
      <c r="AP4" t="inlineStr">
        <is>
          <t>No</t>
        </is>
      </c>
      <c r="AQ4" t="inlineStr">
        <is>
          <t>No</t>
        </is>
      </c>
      <c r="AR4">
        <f>HYPERLINK("http://catalog.hathitrust.org/Record/001493948","HathiTrust Record")</f>
        <v/>
      </c>
      <c r="AS4">
        <f>HYPERLINK("https://creighton-primo.hosted.exlibrisgroup.com/primo-explore/search?tab=default_tab&amp;search_scope=EVERYTHING&amp;vid=01CRU&amp;lang=en_US&amp;offset=0&amp;query=any,contains,991003779949702656","Catalog Record")</f>
        <v/>
      </c>
      <c r="AT4">
        <f>HYPERLINK("http://www.worldcat.org/oclc/1492206","WorldCat Record")</f>
        <v/>
      </c>
      <c r="AU4" t="inlineStr">
        <is>
          <t>1599903:eng</t>
        </is>
      </c>
      <c r="AV4" t="inlineStr">
        <is>
          <t>1492206</t>
        </is>
      </c>
      <c r="AW4" t="inlineStr">
        <is>
          <t>991003779949702656</t>
        </is>
      </c>
      <c r="AX4" t="inlineStr">
        <is>
          <t>991003779949702656</t>
        </is>
      </c>
      <c r="AY4" t="inlineStr">
        <is>
          <t>2269876340002656</t>
        </is>
      </c>
      <c r="AZ4" t="inlineStr">
        <is>
          <t>BOOK</t>
        </is>
      </c>
      <c r="BC4" t="inlineStr">
        <is>
          <t>32285002936895</t>
        </is>
      </c>
      <c r="BD4" t="inlineStr">
        <is>
          <t>893228467</t>
        </is>
      </c>
    </row>
    <row r="5">
      <c r="A5" t="inlineStr">
        <is>
          <t>No</t>
        </is>
      </c>
      <c r="B5" t="inlineStr">
        <is>
          <t>QK105 .M8</t>
        </is>
      </c>
      <c r="C5" t="inlineStr">
        <is>
          <t>0                      QK 0105000M  8</t>
        </is>
      </c>
      <c r="D5" t="inlineStr">
        <is>
          <t>Aquatic plants of the United States, by Walter Conrad Muenscher ...</t>
        </is>
      </c>
      <c r="F5" t="inlineStr">
        <is>
          <t>No</t>
        </is>
      </c>
      <c r="G5" t="inlineStr">
        <is>
          <t>1</t>
        </is>
      </c>
      <c r="H5" t="inlineStr">
        <is>
          <t>No</t>
        </is>
      </c>
      <c r="I5" t="inlineStr">
        <is>
          <t>No</t>
        </is>
      </c>
      <c r="J5" t="inlineStr">
        <is>
          <t>0</t>
        </is>
      </c>
      <c r="K5" t="inlineStr">
        <is>
          <t>Muenscher, Walter Conrad Leopold, 1891-1963.</t>
        </is>
      </c>
      <c r="L5" t="inlineStr">
        <is>
          <t>Ithaca, N.Y., Comstock Publishing Company, inc., 1944.</t>
        </is>
      </c>
      <c r="M5" t="inlineStr">
        <is>
          <t>1944</t>
        </is>
      </c>
      <c r="O5" t="inlineStr">
        <is>
          <t>eng</t>
        </is>
      </c>
      <c r="P5" t="inlineStr">
        <is>
          <t>nyu</t>
        </is>
      </c>
      <c r="Q5" t="inlineStr">
        <is>
          <t>Handbooks of American natural history. Vol. IV</t>
        </is>
      </c>
      <c r="R5" t="inlineStr">
        <is>
          <t xml:space="preserve">QK </t>
        </is>
      </c>
      <c r="S5" t="n">
        <v>3</v>
      </c>
      <c r="T5" t="n">
        <v>3</v>
      </c>
      <c r="U5" t="inlineStr">
        <is>
          <t>2000-05-22</t>
        </is>
      </c>
      <c r="V5" t="inlineStr">
        <is>
          <t>2000-05-22</t>
        </is>
      </c>
      <c r="W5" t="inlineStr">
        <is>
          <t>1997-07-15</t>
        </is>
      </c>
      <c r="X5" t="inlineStr">
        <is>
          <t>1997-07-15</t>
        </is>
      </c>
      <c r="Y5" t="n">
        <v>773</v>
      </c>
      <c r="Z5" t="n">
        <v>712</v>
      </c>
      <c r="AA5" t="n">
        <v>794</v>
      </c>
      <c r="AB5" t="n">
        <v>7</v>
      </c>
      <c r="AC5" t="n">
        <v>7</v>
      </c>
      <c r="AD5" t="n">
        <v>23</v>
      </c>
      <c r="AE5" t="n">
        <v>27</v>
      </c>
      <c r="AF5" t="n">
        <v>8</v>
      </c>
      <c r="AG5" t="n">
        <v>11</v>
      </c>
      <c r="AH5" t="n">
        <v>4</v>
      </c>
      <c r="AI5" t="n">
        <v>5</v>
      </c>
      <c r="AJ5" t="n">
        <v>10</v>
      </c>
      <c r="AK5" t="n">
        <v>11</v>
      </c>
      <c r="AL5" t="n">
        <v>6</v>
      </c>
      <c r="AM5" t="n">
        <v>6</v>
      </c>
      <c r="AN5" t="n">
        <v>0</v>
      </c>
      <c r="AO5" t="n">
        <v>0</v>
      </c>
      <c r="AP5" t="inlineStr">
        <is>
          <t>No</t>
        </is>
      </c>
      <c r="AQ5" t="inlineStr">
        <is>
          <t>Yes</t>
        </is>
      </c>
      <c r="AR5">
        <f>HYPERLINK("http://catalog.hathitrust.org/Record/001493965","HathiTrust Record")</f>
        <v/>
      </c>
      <c r="AS5">
        <f>HYPERLINK("https://creighton-primo.hosted.exlibrisgroup.com/primo-explore/search?tab=default_tab&amp;search_scope=EVERYTHING&amp;vid=01CRU&amp;lang=en_US&amp;offset=0&amp;query=any,contains,991003345039702656","Catalog Record")</f>
        <v/>
      </c>
      <c r="AT5">
        <f>HYPERLINK("http://www.worldcat.org/oclc/876779","WorldCat Record")</f>
        <v/>
      </c>
      <c r="AU5" t="inlineStr">
        <is>
          <t>450006:eng</t>
        </is>
      </c>
      <c r="AV5" t="inlineStr">
        <is>
          <t>876779</t>
        </is>
      </c>
      <c r="AW5" t="inlineStr">
        <is>
          <t>991003345039702656</t>
        </is>
      </c>
      <c r="AX5" t="inlineStr">
        <is>
          <t>991003345039702656</t>
        </is>
      </c>
      <c r="AY5" t="inlineStr">
        <is>
          <t>2263880130002656</t>
        </is>
      </c>
      <c r="AZ5" t="inlineStr">
        <is>
          <t>BOOK</t>
        </is>
      </c>
      <c r="BC5" t="inlineStr">
        <is>
          <t>32285002936911</t>
        </is>
      </c>
      <c r="BD5" t="inlineStr">
        <is>
          <t>893787247</t>
        </is>
      </c>
    </row>
    <row r="6">
      <c r="A6" t="inlineStr">
        <is>
          <t>No</t>
        </is>
      </c>
      <c r="B6" t="inlineStr">
        <is>
          <t>QK110 .N854 1988</t>
        </is>
      </c>
      <c r="C6" t="inlineStr">
        <is>
          <t>0                      QK 0110000N  854         1988</t>
        </is>
      </c>
      <c r="D6" t="inlineStr">
        <is>
          <t>North American terrestrial vegetation / edited by Michael G. Barbour, William Dwight Billings.</t>
        </is>
      </c>
      <c r="F6" t="inlineStr">
        <is>
          <t>No</t>
        </is>
      </c>
      <c r="G6" t="inlineStr">
        <is>
          <t>1</t>
        </is>
      </c>
      <c r="H6" t="inlineStr">
        <is>
          <t>No</t>
        </is>
      </c>
      <c r="I6" t="inlineStr">
        <is>
          <t>No</t>
        </is>
      </c>
      <c r="J6" t="inlineStr">
        <is>
          <t>0</t>
        </is>
      </c>
      <c r="L6" t="inlineStr">
        <is>
          <t>Cambridge [Cambridgeshire] ; New York : Cambridge University Press, 1988.</t>
        </is>
      </c>
      <c r="M6" t="inlineStr">
        <is>
          <t>1988</t>
        </is>
      </c>
      <c r="O6" t="inlineStr">
        <is>
          <t>eng</t>
        </is>
      </c>
      <c r="P6" t="inlineStr">
        <is>
          <t>enk</t>
        </is>
      </c>
      <c r="R6" t="inlineStr">
        <is>
          <t xml:space="preserve">QK </t>
        </is>
      </c>
      <c r="S6" t="n">
        <v>4</v>
      </c>
      <c r="T6" t="n">
        <v>4</v>
      </c>
      <c r="U6" t="inlineStr">
        <is>
          <t>2001-02-21</t>
        </is>
      </c>
      <c r="V6" t="inlineStr">
        <is>
          <t>2001-02-21</t>
        </is>
      </c>
      <c r="W6" t="inlineStr">
        <is>
          <t>1993-05-13</t>
        </is>
      </c>
      <c r="X6" t="inlineStr">
        <is>
          <t>1993-05-13</t>
        </is>
      </c>
      <c r="Y6" t="n">
        <v>756</v>
      </c>
      <c r="Z6" t="n">
        <v>645</v>
      </c>
      <c r="AA6" t="n">
        <v>1006</v>
      </c>
      <c r="AB6" t="n">
        <v>7</v>
      </c>
      <c r="AC6" t="n">
        <v>9</v>
      </c>
      <c r="AD6" t="n">
        <v>29</v>
      </c>
      <c r="AE6" t="n">
        <v>46</v>
      </c>
      <c r="AF6" t="n">
        <v>10</v>
      </c>
      <c r="AG6" t="n">
        <v>20</v>
      </c>
      <c r="AH6" t="n">
        <v>5</v>
      </c>
      <c r="AI6" t="n">
        <v>8</v>
      </c>
      <c r="AJ6" t="n">
        <v>13</v>
      </c>
      <c r="AK6" t="n">
        <v>20</v>
      </c>
      <c r="AL6" t="n">
        <v>6</v>
      </c>
      <c r="AM6" t="n">
        <v>8</v>
      </c>
      <c r="AN6" t="n">
        <v>0</v>
      </c>
      <c r="AO6" t="n">
        <v>0</v>
      </c>
      <c r="AP6" t="inlineStr">
        <is>
          <t>No</t>
        </is>
      </c>
      <c r="AQ6" t="inlineStr">
        <is>
          <t>No</t>
        </is>
      </c>
      <c r="AS6">
        <f>HYPERLINK("https://creighton-primo.hosted.exlibrisgroup.com/primo-explore/search?tab=default_tab&amp;search_scope=EVERYTHING&amp;vid=01CRU&amp;lang=en_US&amp;offset=0&amp;query=any,contains,991000980379702656","Catalog Record")</f>
        <v/>
      </c>
      <c r="AT6">
        <f>HYPERLINK("http://www.worldcat.org/oclc/15018949","WorldCat Record")</f>
        <v/>
      </c>
      <c r="AU6" t="inlineStr">
        <is>
          <t>349975967:eng</t>
        </is>
      </c>
      <c r="AV6" t="inlineStr">
        <is>
          <t>15018949</t>
        </is>
      </c>
      <c r="AW6" t="inlineStr">
        <is>
          <t>991000980379702656</t>
        </is>
      </c>
      <c r="AX6" t="inlineStr">
        <is>
          <t>991000980379702656</t>
        </is>
      </c>
      <c r="AY6" t="inlineStr">
        <is>
          <t>2262909280002656</t>
        </is>
      </c>
      <c r="AZ6" t="inlineStr">
        <is>
          <t>BOOK</t>
        </is>
      </c>
      <c r="BB6" t="inlineStr">
        <is>
          <t>9780521261982</t>
        </is>
      </c>
      <c r="BC6" t="inlineStr">
        <is>
          <t>32285001643989</t>
        </is>
      </c>
      <c r="BD6" t="inlineStr">
        <is>
          <t>893340059</t>
        </is>
      </c>
    </row>
    <row r="7">
      <c r="A7" t="inlineStr">
        <is>
          <t>No</t>
        </is>
      </c>
      <c r="B7" t="inlineStr">
        <is>
          <t>QK110 .S65 1977</t>
        </is>
      </c>
      <c r="C7" t="inlineStr">
        <is>
          <t>0                      QK 0110000S  65          1977</t>
        </is>
      </c>
      <c r="D7" t="inlineStr">
        <is>
          <t>Vascular plant families : an introduction to the families of vascular plants native to North America and selected families of ornamental or economic importance / by James Payne Smith, Jr. ; illustrations by Kathryn E. Simpson.</t>
        </is>
      </c>
      <c r="F7" t="inlineStr">
        <is>
          <t>No</t>
        </is>
      </c>
      <c r="G7" t="inlineStr">
        <is>
          <t>1</t>
        </is>
      </c>
      <c r="H7" t="inlineStr">
        <is>
          <t>No</t>
        </is>
      </c>
      <c r="I7" t="inlineStr">
        <is>
          <t>No</t>
        </is>
      </c>
      <c r="J7" t="inlineStr">
        <is>
          <t>0</t>
        </is>
      </c>
      <c r="K7" t="inlineStr">
        <is>
          <t>Smith, James P., Jr. (James Payne), 1941-</t>
        </is>
      </c>
      <c r="L7" t="inlineStr">
        <is>
          <t>Eureka, Calif. : Mad River Press, c1977.</t>
        </is>
      </c>
      <c r="M7" t="inlineStr">
        <is>
          <t>1977</t>
        </is>
      </c>
      <c r="O7" t="inlineStr">
        <is>
          <t>eng</t>
        </is>
      </c>
      <c r="P7" t="inlineStr">
        <is>
          <t>cau</t>
        </is>
      </c>
      <c r="R7" t="inlineStr">
        <is>
          <t xml:space="preserve">QK </t>
        </is>
      </c>
      <c r="S7" t="n">
        <v>5</v>
      </c>
      <c r="T7" t="n">
        <v>5</v>
      </c>
      <c r="U7" t="inlineStr">
        <is>
          <t>2001-02-21</t>
        </is>
      </c>
      <c r="V7" t="inlineStr">
        <is>
          <t>2001-02-21</t>
        </is>
      </c>
      <c r="W7" t="inlineStr">
        <is>
          <t>1993-05-13</t>
        </is>
      </c>
      <c r="X7" t="inlineStr">
        <is>
          <t>1993-05-13</t>
        </is>
      </c>
      <c r="Y7" t="n">
        <v>488</v>
      </c>
      <c r="Z7" t="n">
        <v>426</v>
      </c>
      <c r="AA7" t="n">
        <v>435</v>
      </c>
      <c r="AB7" t="n">
        <v>2</v>
      </c>
      <c r="AC7" t="n">
        <v>2</v>
      </c>
      <c r="AD7" t="n">
        <v>3</v>
      </c>
      <c r="AE7" t="n">
        <v>3</v>
      </c>
      <c r="AF7" t="n">
        <v>2</v>
      </c>
      <c r="AG7" t="n">
        <v>2</v>
      </c>
      <c r="AH7" t="n">
        <v>0</v>
      </c>
      <c r="AI7" t="n">
        <v>0</v>
      </c>
      <c r="AJ7" t="n">
        <v>0</v>
      </c>
      <c r="AK7" t="n">
        <v>0</v>
      </c>
      <c r="AL7" t="n">
        <v>1</v>
      </c>
      <c r="AM7" t="n">
        <v>1</v>
      </c>
      <c r="AN7" t="n">
        <v>0</v>
      </c>
      <c r="AO7" t="n">
        <v>0</v>
      </c>
      <c r="AP7" t="inlineStr">
        <is>
          <t>No</t>
        </is>
      </c>
      <c r="AQ7" t="inlineStr">
        <is>
          <t>Yes</t>
        </is>
      </c>
      <c r="AR7">
        <f>HYPERLINK("http://catalog.hathitrust.org/Record/000296545","HathiTrust Record")</f>
        <v/>
      </c>
      <c r="AS7">
        <f>HYPERLINK("https://creighton-primo.hosted.exlibrisgroup.com/primo-explore/search?tab=default_tab&amp;search_scope=EVERYTHING&amp;vid=01CRU&amp;lang=en_US&amp;offset=0&amp;query=any,contains,991004390099702656","Catalog Record")</f>
        <v/>
      </c>
      <c r="AT7">
        <f>HYPERLINK("http://www.worldcat.org/oclc/3259093","WorldCat Record")</f>
        <v/>
      </c>
      <c r="AU7" t="inlineStr">
        <is>
          <t>894395925:eng</t>
        </is>
      </c>
      <c r="AV7" t="inlineStr">
        <is>
          <t>3259093</t>
        </is>
      </c>
      <c r="AW7" t="inlineStr">
        <is>
          <t>991004390099702656</t>
        </is>
      </c>
      <c r="AX7" t="inlineStr">
        <is>
          <t>991004390099702656</t>
        </is>
      </c>
      <c r="AY7" t="inlineStr">
        <is>
          <t>2268928920002656</t>
        </is>
      </c>
      <c r="AZ7" t="inlineStr">
        <is>
          <t>BOOK</t>
        </is>
      </c>
      <c r="BB7" t="inlineStr">
        <is>
          <t>9780916422073</t>
        </is>
      </c>
      <c r="BC7" t="inlineStr">
        <is>
          <t>32285001644003</t>
        </is>
      </c>
      <c r="BD7" t="inlineStr">
        <is>
          <t>893605970</t>
        </is>
      </c>
    </row>
    <row r="8">
      <c r="A8" t="inlineStr">
        <is>
          <t>No</t>
        </is>
      </c>
      <c r="B8" t="inlineStr">
        <is>
          <t>QK110 .V36 1979</t>
        </is>
      </c>
      <c r="C8" t="inlineStr">
        <is>
          <t>0                      QK 0110000V  36          1979</t>
        </is>
      </c>
      <c r="D8" t="inlineStr">
        <is>
          <t>The natural vegetation of North America : an introduction / John L. Vankat.</t>
        </is>
      </c>
      <c r="F8" t="inlineStr">
        <is>
          <t>No</t>
        </is>
      </c>
      <c r="G8" t="inlineStr">
        <is>
          <t>1</t>
        </is>
      </c>
      <c r="H8" t="inlineStr">
        <is>
          <t>No</t>
        </is>
      </c>
      <c r="I8" t="inlineStr">
        <is>
          <t>No</t>
        </is>
      </c>
      <c r="J8" t="inlineStr">
        <is>
          <t>0</t>
        </is>
      </c>
      <c r="K8" t="inlineStr">
        <is>
          <t>Vankat, John L., 1943-</t>
        </is>
      </c>
      <c r="L8" t="inlineStr">
        <is>
          <t>New York : Wiley, c1979.</t>
        </is>
      </c>
      <c r="M8" t="inlineStr">
        <is>
          <t>1979</t>
        </is>
      </c>
      <c r="O8" t="inlineStr">
        <is>
          <t>eng</t>
        </is>
      </c>
      <c r="P8" t="inlineStr">
        <is>
          <t>nyu</t>
        </is>
      </c>
      <c r="R8" t="inlineStr">
        <is>
          <t xml:space="preserve">QK </t>
        </is>
      </c>
      <c r="S8" t="n">
        <v>3</v>
      </c>
      <c r="T8" t="n">
        <v>3</v>
      </c>
      <c r="U8" t="inlineStr">
        <is>
          <t>2001-02-20</t>
        </is>
      </c>
      <c r="V8" t="inlineStr">
        <is>
          <t>2001-02-20</t>
        </is>
      </c>
      <c r="W8" t="inlineStr">
        <is>
          <t>1992-04-14</t>
        </is>
      </c>
      <c r="X8" t="inlineStr">
        <is>
          <t>1992-04-14</t>
        </is>
      </c>
      <c r="Y8" t="n">
        <v>530</v>
      </c>
      <c r="Z8" t="n">
        <v>444</v>
      </c>
      <c r="AA8" t="n">
        <v>465</v>
      </c>
      <c r="AB8" t="n">
        <v>5</v>
      </c>
      <c r="AC8" t="n">
        <v>5</v>
      </c>
      <c r="AD8" t="n">
        <v>9</v>
      </c>
      <c r="AE8" t="n">
        <v>9</v>
      </c>
      <c r="AF8" t="n">
        <v>2</v>
      </c>
      <c r="AG8" t="n">
        <v>2</v>
      </c>
      <c r="AH8" t="n">
        <v>3</v>
      </c>
      <c r="AI8" t="n">
        <v>3</v>
      </c>
      <c r="AJ8" t="n">
        <v>3</v>
      </c>
      <c r="AK8" t="n">
        <v>3</v>
      </c>
      <c r="AL8" t="n">
        <v>4</v>
      </c>
      <c r="AM8" t="n">
        <v>4</v>
      </c>
      <c r="AN8" t="n">
        <v>0</v>
      </c>
      <c r="AO8" t="n">
        <v>0</v>
      </c>
      <c r="AP8" t="inlineStr">
        <is>
          <t>No</t>
        </is>
      </c>
      <c r="AQ8" t="inlineStr">
        <is>
          <t>Yes</t>
        </is>
      </c>
      <c r="AR8">
        <f>HYPERLINK("http://catalog.hathitrust.org/Record/000740414","HathiTrust Record")</f>
        <v/>
      </c>
      <c r="AS8">
        <f>HYPERLINK("https://creighton-primo.hosted.exlibrisgroup.com/primo-explore/search?tab=default_tab&amp;search_scope=EVERYTHING&amp;vid=01CRU&amp;lang=en_US&amp;offset=0&amp;query=any,contains,991004686049702656","Catalog Record")</f>
        <v/>
      </c>
      <c r="AT8">
        <f>HYPERLINK("http://www.worldcat.org/oclc/4592995","WorldCat Record")</f>
        <v/>
      </c>
      <c r="AU8" t="inlineStr">
        <is>
          <t>14925219:eng</t>
        </is>
      </c>
      <c r="AV8" t="inlineStr">
        <is>
          <t>4592995</t>
        </is>
      </c>
      <c r="AW8" t="inlineStr">
        <is>
          <t>991004686049702656</t>
        </is>
      </c>
      <c r="AX8" t="inlineStr">
        <is>
          <t>991004686049702656</t>
        </is>
      </c>
      <c r="AY8" t="inlineStr">
        <is>
          <t>2272796080002656</t>
        </is>
      </c>
      <c r="AZ8" t="inlineStr">
        <is>
          <t>BOOK</t>
        </is>
      </c>
      <c r="BB8" t="inlineStr">
        <is>
          <t>9780471017707</t>
        </is>
      </c>
      <c r="BC8" t="inlineStr">
        <is>
          <t>32285001035384</t>
        </is>
      </c>
      <c r="BD8" t="inlineStr">
        <is>
          <t>893712907</t>
        </is>
      </c>
    </row>
    <row r="9">
      <c r="A9" t="inlineStr">
        <is>
          <t>No</t>
        </is>
      </c>
      <c r="B9" t="inlineStr">
        <is>
          <t>QK115 .L43 1998</t>
        </is>
      </c>
      <c r="C9" t="inlineStr">
        <is>
          <t>0                      QK 0115000L  43          1998</t>
        </is>
      </c>
      <c r="D9" t="inlineStr">
        <is>
          <t>Trees of the central hardwood forests of North America : an identification and cultivation guide / Donald J. Leopold, William C. McComb, Robert N. Muller.</t>
        </is>
      </c>
      <c r="F9" t="inlineStr">
        <is>
          <t>No</t>
        </is>
      </c>
      <c r="G9" t="inlineStr">
        <is>
          <t>1</t>
        </is>
      </c>
      <c r="H9" t="inlineStr">
        <is>
          <t>No</t>
        </is>
      </c>
      <c r="I9" t="inlineStr">
        <is>
          <t>No</t>
        </is>
      </c>
      <c r="J9" t="inlineStr">
        <is>
          <t>0</t>
        </is>
      </c>
      <c r="K9" t="inlineStr">
        <is>
          <t>Leopold, Donald Joseph, 1956-</t>
        </is>
      </c>
      <c r="L9" t="inlineStr">
        <is>
          <t>Portland, Or. : Timber Press, c1998.</t>
        </is>
      </c>
      <c r="M9" t="inlineStr">
        <is>
          <t>1998</t>
        </is>
      </c>
      <c r="O9" t="inlineStr">
        <is>
          <t>eng</t>
        </is>
      </c>
      <c r="P9" t="inlineStr">
        <is>
          <t>oru</t>
        </is>
      </c>
      <c r="R9" t="inlineStr">
        <is>
          <t xml:space="preserve">QK </t>
        </is>
      </c>
      <c r="S9" t="n">
        <v>8</v>
      </c>
      <c r="T9" t="n">
        <v>8</v>
      </c>
      <c r="U9" t="inlineStr">
        <is>
          <t>2001-02-21</t>
        </is>
      </c>
      <c r="V9" t="inlineStr">
        <is>
          <t>2001-02-21</t>
        </is>
      </c>
      <c r="W9" t="inlineStr">
        <is>
          <t>1998-12-10</t>
        </is>
      </c>
      <c r="X9" t="inlineStr">
        <is>
          <t>1998-12-10</t>
        </is>
      </c>
      <c r="Y9" t="n">
        <v>458</v>
      </c>
      <c r="Z9" t="n">
        <v>426</v>
      </c>
      <c r="AA9" t="n">
        <v>428</v>
      </c>
      <c r="AB9" t="n">
        <v>4</v>
      </c>
      <c r="AC9" t="n">
        <v>4</v>
      </c>
      <c r="AD9" t="n">
        <v>15</v>
      </c>
      <c r="AE9" t="n">
        <v>15</v>
      </c>
      <c r="AF9" t="n">
        <v>6</v>
      </c>
      <c r="AG9" t="n">
        <v>6</v>
      </c>
      <c r="AH9" t="n">
        <v>2</v>
      </c>
      <c r="AI9" t="n">
        <v>2</v>
      </c>
      <c r="AJ9" t="n">
        <v>8</v>
      </c>
      <c r="AK9" t="n">
        <v>8</v>
      </c>
      <c r="AL9" t="n">
        <v>2</v>
      </c>
      <c r="AM9" t="n">
        <v>2</v>
      </c>
      <c r="AN9" t="n">
        <v>0</v>
      </c>
      <c r="AO9" t="n">
        <v>0</v>
      </c>
      <c r="AP9" t="inlineStr">
        <is>
          <t>No</t>
        </is>
      </c>
      <c r="AQ9" t="inlineStr">
        <is>
          <t>Yes</t>
        </is>
      </c>
      <c r="AR9">
        <f>HYPERLINK("http://catalog.hathitrust.org/Record/003973797","HathiTrust Record")</f>
        <v/>
      </c>
      <c r="AS9">
        <f>HYPERLINK("https://creighton-primo.hosted.exlibrisgroup.com/primo-explore/search?tab=default_tab&amp;search_scope=EVERYTHING&amp;vid=01CRU&amp;lang=en_US&amp;offset=0&amp;query=any,contains,991002771009702656","Catalog Record")</f>
        <v/>
      </c>
      <c r="AT9">
        <f>HYPERLINK("http://www.worldcat.org/oclc/36379783","WorldCat Record")</f>
        <v/>
      </c>
      <c r="AU9" t="inlineStr">
        <is>
          <t>889951760:eng</t>
        </is>
      </c>
      <c r="AV9" t="inlineStr">
        <is>
          <t>36379783</t>
        </is>
      </c>
      <c r="AW9" t="inlineStr">
        <is>
          <t>991002771009702656</t>
        </is>
      </c>
      <c r="AX9" t="inlineStr">
        <is>
          <t>991002771009702656</t>
        </is>
      </c>
      <c r="AY9" t="inlineStr">
        <is>
          <t>2271910230002656</t>
        </is>
      </c>
      <c r="AZ9" t="inlineStr">
        <is>
          <t>BOOK</t>
        </is>
      </c>
      <c r="BB9" t="inlineStr">
        <is>
          <t>9780881924060</t>
        </is>
      </c>
      <c r="BC9" t="inlineStr">
        <is>
          <t>32285003505533</t>
        </is>
      </c>
      <c r="BD9" t="inlineStr">
        <is>
          <t>893233397</t>
        </is>
      </c>
    </row>
    <row r="10">
      <c r="A10" t="inlineStr">
        <is>
          <t>No</t>
        </is>
      </c>
      <c r="B10" t="inlineStr">
        <is>
          <t>QK115 .R5</t>
        </is>
      </c>
      <c r="C10" t="inlineStr">
        <is>
          <t>0                      QK 0115000R  5</t>
        </is>
      </c>
      <c r="D10" t="inlineStr">
        <is>
          <t>Wild flowers of the United States / General editor, William C. Steere. Collaborators: Rogers McVaugh [and others.</t>
        </is>
      </c>
      <c r="F10" t="inlineStr">
        <is>
          <t>Yes</t>
        </is>
      </c>
      <c r="G10" t="inlineStr">
        <is>
          <t>1</t>
        </is>
      </c>
      <c r="H10" t="inlineStr">
        <is>
          <t>Yes</t>
        </is>
      </c>
      <c r="I10" t="inlineStr">
        <is>
          <t>No</t>
        </is>
      </c>
      <c r="J10" t="inlineStr">
        <is>
          <t>0</t>
        </is>
      </c>
      <c r="K10" t="inlineStr">
        <is>
          <t>Rickett, Harold William, 1896-1989.</t>
        </is>
      </c>
      <c r="L10" t="inlineStr">
        <is>
          <t>New York : McGraw-Hill, [1966-73]</t>
        </is>
      </c>
      <c r="M10" t="inlineStr">
        <is>
          <t>1966</t>
        </is>
      </c>
      <c r="N10" t="inlineStr">
        <is>
          <t>1st ed.]</t>
        </is>
      </c>
      <c r="O10" t="inlineStr">
        <is>
          <t>eng</t>
        </is>
      </c>
      <c r="P10" t="inlineStr">
        <is>
          <t>nyu</t>
        </is>
      </c>
      <c r="R10" t="inlineStr">
        <is>
          <t xml:space="preserve">QK </t>
        </is>
      </c>
      <c r="S10" t="n">
        <v>0</v>
      </c>
      <c r="T10" t="n">
        <v>8</v>
      </c>
      <c r="V10" t="inlineStr">
        <is>
          <t>1996-07-29</t>
        </is>
      </c>
      <c r="W10" t="inlineStr">
        <is>
          <t>1992-12-18</t>
        </is>
      </c>
      <c r="X10" t="inlineStr">
        <is>
          <t>1992-12-18</t>
        </is>
      </c>
      <c r="Y10" t="n">
        <v>1961</v>
      </c>
      <c r="Z10" t="n">
        <v>1900</v>
      </c>
      <c r="AA10" t="n">
        <v>1922</v>
      </c>
      <c r="AB10" t="n">
        <v>15</v>
      </c>
      <c r="AC10" t="n">
        <v>15</v>
      </c>
      <c r="AD10" t="n">
        <v>47</v>
      </c>
      <c r="AE10" t="n">
        <v>47</v>
      </c>
      <c r="AF10" t="n">
        <v>21</v>
      </c>
      <c r="AG10" t="n">
        <v>21</v>
      </c>
      <c r="AH10" t="n">
        <v>6</v>
      </c>
      <c r="AI10" t="n">
        <v>6</v>
      </c>
      <c r="AJ10" t="n">
        <v>19</v>
      </c>
      <c r="AK10" t="n">
        <v>19</v>
      </c>
      <c r="AL10" t="n">
        <v>11</v>
      </c>
      <c r="AM10" t="n">
        <v>11</v>
      </c>
      <c r="AN10" t="n">
        <v>0</v>
      </c>
      <c r="AO10" t="n">
        <v>0</v>
      </c>
      <c r="AP10" t="inlineStr">
        <is>
          <t>No</t>
        </is>
      </c>
      <c r="AQ10" t="inlineStr">
        <is>
          <t>Yes</t>
        </is>
      </c>
      <c r="AR10">
        <f>HYPERLINK("http://catalog.hathitrust.org/Record/001494007","HathiTrust Record")</f>
        <v/>
      </c>
      <c r="AS10">
        <f>HYPERLINK("https://creighton-primo.hosted.exlibrisgroup.com/primo-explore/search?tab=default_tab&amp;search_scope=EVERYTHING&amp;vid=01CRU&amp;lang=en_US&amp;offset=0&amp;query=any,contains,991000961419702656","Catalog Record")</f>
        <v/>
      </c>
      <c r="AT10">
        <f>HYPERLINK("http://www.worldcat.org/oclc/169439","WorldCat Record")</f>
        <v/>
      </c>
      <c r="AU10" t="inlineStr">
        <is>
          <t>4915167227:eng</t>
        </is>
      </c>
      <c r="AV10" t="inlineStr">
        <is>
          <t>169439</t>
        </is>
      </c>
      <c r="AW10" t="inlineStr">
        <is>
          <t>991000961419702656</t>
        </is>
      </c>
      <c r="AX10" t="inlineStr">
        <is>
          <t>991000961419702656</t>
        </is>
      </c>
      <c r="AY10" t="inlineStr">
        <is>
          <t>2263984000002656</t>
        </is>
      </c>
      <c r="AZ10" t="inlineStr">
        <is>
          <t>BOOK</t>
        </is>
      </c>
      <c r="BC10" t="inlineStr">
        <is>
          <t>32285001470011</t>
        </is>
      </c>
      <c r="BD10" t="inlineStr">
        <is>
          <t>893249849</t>
        </is>
      </c>
    </row>
    <row r="11">
      <c r="A11" t="inlineStr">
        <is>
          <t>No</t>
        </is>
      </c>
      <c r="B11" t="inlineStr">
        <is>
          <t>QK115 .R5 V.1 PT.2</t>
        </is>
      </c>
      <c r="C11" t="inlineStr">
        <is>
          <t>0                      QK 0115000R  5                                                       V.1 PT.2</t>
        </is>
      </c>
      <c r="D11" t="inlineStr">
        <is>
          <t>Wild flowers of the United States / General editor, William C. Steere. Collaborators: Rogers McVaugh [and others.</t>
        </is>
      </c>
      <c r="E11" t="inlineStr">
        <is>
          <t>V.1 PT.2*</t>
        </is>
      </c>
      <c r="F11" t="inlineStr">
        <is>
          <t>Yes</t>
        </is>
      </c>
      <c r="G11" t="inlineStr">
        <is>
          <t>1</t>
        </is>
      </c>
      <c r="H11" t="inlineStr">
        <is>
          <t>No</t>
        </is>
      </c>
      <c r="I11" t="inlineStr">
        <is>
          <t>No</t>
        </is>
      </c>
      <c r="J11" t="inlineStr">
        <is>
          <t>0</t>
        </is>
      </c>
      <c r="K11" t="inlineStr">
        <is>
          <t>Rickett, Harold William, 1896-1989.</t>
        </is>
      </c>
      <c r="L11" t="inlineStr">
        <is>
          <t>New York : McGraw-Hill, [1966-73]</t>
        </is>
      </c>
      <c r="M11" t="inlineStr">
        <is>
          <t>1966</t>
        </is>
      </c>
      <c r="N11" t="inlineStr">
        <is>
          <t>1st ed.]</t>
        </is>
      </c>
      <c r="O11" t="inlineStr">
        <is>
          <t>eng</t>
        </is>
      </c>
      <c r="P11" t="inlineStr">
        <is>
          <t>nyu</t>
        </is>
      </c>
      <c r="R11" t="inlineStr">
        <is>
          <t xml:space="preserve">QK </t>
        </is>
      </c>
      <c r="S11" t="n">
        <v>0</v>
      </c>
      <c r="T11" t="n">
        <v>8</v>
      </c>
      <c r="V11" t="inlineStr">
        <is>
          <t>1996-07-29</t>
        </is>
      </c>
      <c r="W11" t="inlineStr">
        <is>
          <t>1992-12-18</t>
        </is>
      </c>
      <c r="X11" t="inlineStr">
        <is>
          <t>1992-12-18</t>
        </is>
      </c>
      <c r="Y11" t="n">
        <v>1961</v>
      </c>
      <c r="Z11" t="n">
        <v>1900</v>
      </c>
      <c r="AA11" t="n">
        <v>1922</v>
      </c>
      <c r="AB11" t="n">
        <v>15</v>
      </c>
      <c r="AC11" t="n">
        <v>15</v>
      </c>
      <c r="AD11" t="n">
        <v>47</v>
      </c>
      <c r="AE11" t="n">
        <v>47</v>
      </c>
      <c r="AF11" t="n">
        <v>21</v>
      </c>
      <c r="AG11" t="n">
        <v>21</v>
      </c>
      <c r="AH11" t="n">
        <v>6</v>
      </c>
      <c r="AI11" t="n">
        <v>6</v>
      </c>
      <c r="AJ11" t="n">
        <v>19</v>
      </c>
      <c r="AK11" t="n">
        <v>19</v>
      </c>
      <c r="AL11" t="n">
        <v>11</v>
      </c>
      <c r="AM11" t="n">
        <v>11</v>
      </c>
      <c r="AN11" t="n">
        <v>0</v>
      </c>
      <c r="AO11" t="n">
        <v>0</v>
      </c>
      <c r="AP11" t="inlineStr">
        <is>
          <t>No</t>
        </is>
      </c>
      <c r="AQ11" t="inlineStr">
        <is>
          <t>Yes</t>
        </is>
      </c>
      <c r="AR11">
        <f>HYPERLINK("http://catalog.hathitrust.org/Record/001494007","HathiTrust Record")</f>
        <v/>
      </c>
      <c r="AS11">
        <f>HYPERLINK("https://creighton-primo.hosted.exlibrisgroup.com/primo-explore/search?tab=default_tab&amp;search_scope=EVERYTHING&amp;vid=01CRU&amp;lang=en_US&amp;offset=0&amp;query=any,contains,991000961419702656","Catalog Record")</f>
        <v/>
      </c>
      <c r="AT11">
        <f>HYPERLINK("http://www.worldcat.org/oclc/169439","WorldCat Record")</f>
        <v/>
      </c>
      <c r="AU11" t="inlineStr">
        <is>
          <t>4915167227:eng</t>
        </is>
      </c>
      <c r="AV11" t="inlineStr">
        <is>
          <t>169439</t>
        </is>
      </c>
      <c r="AW11" t="inlineStr">
        <is>
          <t>991000961419702656</t>
        </is>
      </c>
      <c r="AX11" t="inlineStr">
        <is>
          <t>991000961419702656</t>
        </is>
      </c>
      <c r="AY11" t="inlineStr">
        <is>
          <t>2263984000002656</t>
        </is>
      </c>
      <c r="AZ11" t="inlineStr">
        <is>
          <t>BOOK</t>
        </is>
      </c>
      <c r="BC11" t="inlineStr">
        <is>
          <t>32285001444909</t>
        </is>
      </c>
      <c r="BD11" t="inlineStr">
        <is>
          <t>893249848</t>
        </is>
      </c>
    </row>
    <row r="12">
      <c r="A12" t="inlineStr">
        <is>
          <t>No</t>
        </is>
      </c>
      <c r="B12" t="inlineStr">
        <is>
          <t>QK115 .R5 V.2 PT.1</t>
        </is>
      </c>
      <c r="C12" t="inlineStr">
        <is>
          <t>0                      QK 0115000R  5                                                       V.2 PT.1</t>
        </is>
      </c>
      <c r="D12" t="inlineStr">
        <is>
          <t>Wild flowers of the United States / General editor, William C. Steere. Collaborators: Rogers McVaugh [and others.</t>
        </is>
      </c>
      <c r="E12" t="inlineStr">
        <is>
          <t>V.2 PT.1*</t>
        </is>
      </c>
      <c r="F12" t="inlineStr">
        <is>
          <t>Yes</t>
        </is>
      </c>
      <c r="G12" t="inlineStr">
        <is>
          <t>1</t>
        </is>
      </c>
      <c r="H12" t="inlineStr">
        <is>
          <t>No</t>
        </is>
      </c>
      <c r="I12" t="inlineStr">
        <is>
          <t>No</t>
        </is>
      </c>
      <c r="J12" t="inlineStr">
        <is>
          <t>0</t>
        </is>
      </c>
      <c r="K12" t="inlineStr">
        <is>
          <t>Rickett, Harold William, 1896-1989.</t>
        </is>
      </c>
      <c r="L12" t="inlineStr">
        <is>
          <t>New York : McGraw-Hill, [1966-73]</t>
        </is>
      </c>
      <c r="M12" t="inlineStr">
        <is>
          <t>1966</t>
        </is>
      </c>
      <c r="N12" t="inlineStr">
        <is>
          <t>1st ed.]</t>
        </is>
      </c>
      <c r="O12" t="inlineStr">
        <is>
          <t>eng</t>
        </is>
      </c>
      <c r="P12" t="inlineStr">
        <is>
          <t>nyu</t>
        </is>
      </c>
      <c r="R12" t="inlineStr">
        <is>
          <t xml:space="preserve">QK </t>
        </is>
      </c>
      <c r="S12" t="n">
        <v>0</v>
      </c>
      <c r="T12" t="n">
        <v>8</v>
      </c>
      <c r="V12" t="inlineStr">
        <is>
          <t>1996-07-29</t>
        </is>
      </c>
      <c r="W12" t="inlineStr">
        <is>
          <t>1992-12-18</t>
        </is>
      </c>
      <c r="X12" t="inlineStr">
        <is>
          <t>1992-12-18</t>
        </is>
      </c>
      <c r="Y12" t="n">
        <v>1961</v>
      </c>
      <c r="Z12" t="n">
        <v>1900</v>
      </c>
      <c r="AA12" t="n">
        <v>1922</v>
      </c>
      <c r="AB12" t="n">
        <v>15</v>
      </c>
      <c r="AC12" t="n">
        <v>15</v>
      </c>
      <c r="AD12" t="n">
        <v>47</v>
      </c>
      <c r="AE12" t="n">
        <v>47</v>
      </c>
      <c r="AF12" t="n">
        <v>21</v>
      </c>
      <c r="AG12" t="n">
        <v>21</v>
      </c>
      <c r="AH12" t="n">
        <v>6</v>
      </c>
      <c r="AI12" t="n">
        <v>6</v>
      </c>
      <c r="AJ12" t="n">
        <v>19</v>
      </c>
      <c r="AK12" t="n">
        <v>19</v>
      </c>
      <c r="AL12" t="n">
        <v>11</v>
      </c>
      <c r="AM12" t="n">
        <v>11</v>
      </c>
      <c r="AN12" t="n">
        <v>0</v>
      </c>
      <c r="AO12" t="n">
        <v>0</v>
      </c>
      <c r="AP12" t="inlineStr">
        <is>
          <t>No</t>
        </is>
      </c>
      <c r="AQ12" t="inlineStr">
        <is>
          <t>Yes</t>
        </is>
      </c>
      <c r="AR12">
        <f>HYPERLINK("http://catalog.hathitrust.org/Record/001494007","HathiTrust Record")</f>
        <v/>
      </c>
      <c r="AS12">
        <f>HYPERLINK("https://creighton-primo.hosted.exlibrisgroup.com/primo-explore/search?tab=default_tab&amp;search_scope=EVERYTHING&amp;vid=01CRU&amp;lang=en_US&amp;offset=0&amp;query=any,contains,991000961419702656","Catalog Record")</f>
        <v/>
      </c>
      <c r="AT12">
        <f>HYPERLINK("http://www.worldcat.org/oclc/169439","WorldCat Record")</f>
        <v/>
      </c>
      <c r="AU12" t="inlineStr">
        <is>
          <t>4915167227:eng</t>
        </is>
      </c>
      <c r="AV12" t="inlineStr">
        <is>
          <t>169439</t>
        </is>
      </c>
      <c r="AW12" t="inlineStr">
        <is>
          <t>991000961419702656</t>
        </is>
      </c>
      <c r="AX12" t="inlineStr">
        <is>
          <t>991000961419702656</t>
        </is>
      </c>
      <c r="AY12" t="inlineStr">
        <is>
          <t>2263984000002656</t>
        </is>
      </c>
      <c r="AZ12" t="inlineStr">
        <is>
          <t>BOOK</t>
        </is>
      </c>
      <c r="BC12" t="inlineStr">
        <is>
          <t>32285001444917</t>
        </is>
      </c>
      <c r="BD12" t="inlineStr">
        <is>
          <t>893225489</t>
        </is>
      </c>
    </row>
    <row r="13">
      <c r="A13" t="inlineStr">
        <is>
          <t>No</t>
        </is>
      </c>
      <c r="B13" t="inlineStr">
        <is>
          <t>QK115 .R5 V.2 PT.2</t>
        </is>
      </c>
      <c r="C13" t="inlineStr">
        <is>
          <t>0                      QK 0115000R  5                                                       V.2 PT.2</t>
        </is>
      </c>
      <c r="D13" t="inlineStr">
        <is>
          <t>Wild flowers of the United States / General editor, William C. Steere. Collaborators: Rogers McVaugh [and others.</t>
        </is>
      </c>
      <c r="E13" t="inlineStr">
        <is>
          <t>V.2 PT.2*</t>
        </is>
      </c>
      <c r="F13" t="inlineStr">
        <is>
          <t>Yes</t>
        </is>
      </c>
      <c r="G13" t="inlineStr">
        <is>
          <t>1</t>
        </is>
      </c>
      <c r="H13" t="inlineStr">
        <is>
          <t>No</t>
        </is>
      </c>
      <c r="I13" t="inlineStr">
        <is>
          <t>No</t>
        </is>
      </c>
      <c r="J13" t="inlineStr">
        <is>
          <t>0</t>
        </is>
      </c>
      <c r="K13" t="inlineStr">
        <is>
          <t>Rickett, Harold William, 1896-1989.</t>
        </is>
      </c>
      <c r="L13" t="inlineStr">
        <is>
          <t>New York : McGraw-Hill, [1966-73]</t>
        </is>
      </c>
      <c r="M13" t="inlineStr">
        <is>
          <t>1966</t>
        </is>
      </c>
      <c r="N13" t="inlineStr">
        <is>
          <t>1st ed.]</t>
        </is>
      </c>
      <c r="O13" t="inlineStr">
        <is>
          <t>eng</t>
        </is>
      </c>
      <c r="P13" t="inlineStr">
        <is>
          <t>nyu</t>
        </is>
      </c>
      <c r="R13" t="inlineStr">
        <is>
          <t xml:space="preserve">QK </t>
        </is>
      </c>
      <c r="S13" t="n">
        <v>0</v>
      </c>
      <c r="T13" t="n">
        <v>8</v>
      </c>
      <c r="V13" t="inlineStr">
        <is>
          <t>1996-07-29</t>
        </is>
      </c>
      <c r="W13" t="inlineStr">
        <is>
          <t>1992-12-18</t>
        </is>
      </c>
      <c r="X13" t="inlineStr">
        <is>
          <t>1992-12-18</t>
        </is>
      </c>
      <c r="Y13" t="n">
        <v>1961</v>
      </c>
      <c r="Z13" t="n">
        <v>1900</v>
      </c>
      <c r="AA13" t="n">
        <v>1922</v>
      </c>
      <c r="AB13" t="n">
        <v>15</v>
      </c>
      <c r="AC13" t="n">
        <v>15</v>
      </c>
      <c r="AD13" t="n">
        <v>47</v>
      </c>
      <c r="AE13" t="n">
        <v>47</v>
      </c>
      <c r="AF13" t="n">
        <v>21</v>
      </c>
      <c r="AG13" t="n">
        <v>21</v>
      </c>
      <c r="AH13" t="n">
        <v>6</v>
      </c>
      <c r="AI13" t="n">
        <v>6</v>
      </c>
      <c r="AJ13" t="n">
        <v>19</v>
      </c>
      <c r="AK13" t="n">
        <v>19</v>
      </c>
      <c r="AL13" t="n">
        <v>11</v>
      </c>
      <c r="AM13" t="n">
        <v>11</v>
      </c>
      <c r="AN13" t="n">
        <v>0</v>
      </c>
      <c r="AO13" t="n">
        <v>0</v>
      </c>
      <c r="AP13" t="inlineStr">
        <is>
          <t>No</t>
        </is>
      </c>
      <c r="AQ13" t="inlineStr">
        <is>
          <t>Yes</t>
        </is>
      </c>
      <c r="AR13">
        <f>HYPERLINK("http://catalog.hathitrust.org/Record/001494007","HathiTrust Record")</f>
        <v/>
      </c>
      <c r="AS13">
        <f>HYPERLINK("https://creighton-primo.hosted.exlibrisgroup.com/primo-explore/search?tab=default_tab&amp;search_scope=EVERYTHING&amp;vid=01CRU&amp;lang=en_US&amp;offset=0&amp;query=any,contains,991000961419702656","Catalog Record")</f>
        <v/>
      </c>
      <c r="AT13">
        <f>HYPERLINK("http://www.worldcat.org/oclc/169439","WorldCat Record")</f>
        <v/>
      </c>
      <c r="AU13" t="inlineStr">
        <is>
          <t>4915167227:eng</t>
        </is>
      </c>
      <c r="AV13" t="inlineStr">
        <is>
          <t>169439</t>
        </is>
      </c>
      <c r="AW13" t="inlineStr">
        <is>
          <t>991000961419702656</t>
        </is>
      </c>
      <c r="AX13" t="inlineStr">
        <is>
          <t>991000961419702656</t>
        </is>
      </c>
      <c r="AY13" t="inlineStr">
        <is>
          <t>2263984000002656</t>
        </is>
      </c>
      <c r="AZ13" t="inlineStr">
        <is>
          <t>BOOK</t>
        </is>
      </c>
      <c r="BC13" t="inlineStr">
        <is>
          <t>32285001444925</t>
        </is>
      </c>
      <c r="BD13" t="inlineStr">
        <is>
          <t>893225488</t>
        </is>
      </c>
    </row>
    <row r="14">
      <c r="A14" t="inlineStr">
        <is>
          <t>No</t>
        </is>
      </c>
      <c r="B14" t="inlineStr">
        <is>
          <t>QK115 .R5 V.3 PT.1</t>
        </is>
      </c>
      <c r="C14" t="inlineStr">
        <is>
          <t>0                      QK 0115000R  5                                                       V.3 PT.1</t>
        </is>
      </c>
      <c r="D14" t="inlineStr">
        <is>
          <t>Wild flowers of the United States / General editor, William C. Steere. Collaborators: Rogers McVaugh [and others.</t>
        </is>
      </c>
      <c r="E14" t="inlineStr">
        <is>
          <t>V.3 PT.1*</t>
        </is>
      </c>
      <c r="F14" t="inlineStr">
        <is>
          <t>Yes</t>
        </is>
      </c>
      <c r="G14" t="inlineStr">
        <is>
          <t>1</t>
        </is>
      </c>
      <c r="H14" t="inlineStr">
        <is>
          <t>No</t>
        </is>
      </c>
      <c r="I14" t="inlineStr">
        <is>
          <t>No</t>
        </is>
      </c>
      <c r="J14" t="inlineStr">
        <is>
          <t>0</t>
        </is>
      </c>
      <c r="K14" t="inlineStr">
        <is>
          <t>Rickett, Harold William, 1896-1989.</t>
        </is>
      </c>
      <c r="L14" t="inlineStr">
        <is>
          <t>New York : McGraw-Hill, [1966-73]</t>
        </is>
      </c>
      <c r="M14" t="inlineStr">
        <is>
          <t>1966</t>
        </is>
      </c>
      <c r="N14" t="inlineStr">
        <is>
          <t>1st ed.]</t>
        </is>
      </c>
      <c r="O14" t="inlineStr">
        <is>
          <t>eng</t>
        </is>
      </c>
      <c r="P14" t="inlineStr">
        <is>
          <t>nyu</t>
        </is>
      </c>
      <c r="R14" t="inlineStr">
        <is>
          <t xml:space="preserve">QK </t>
        </is>
      </c>
      <c r="S14" t="n">
        <v>0</v>
      </c>
      <c r="T14" t="n">
        <v>8</v>
      </c>
      <c r="V14" t="inlineStr">
        <is>
          <t>1996-07-29</t>
        </is>
      </c>
      <c r="W14" t="inlineStr">
        <is>
          <t>1992-12-18</t>
        </is>
      </c>
      <c r="X14" t="inlineStr">
        <is>
          <t>1992-12-18</t>
        </is>
      </c>
      <c r="Y14" t="n">
        <v>1961</v>
      </c>
      <c r="Z14" t="n">
        <v>1900</v>
      </c>
      <c r="AA14" t="n">
        <v>1922</v>
      </c>
      <c r="AB14" t="n">
        <v>15</v>
      </c>
      <c r="AC14" t="n">
        <v>15</v>
      </c>
      <c r="AD14" t="n">
        <v>47</v>
      </c>
      <c r="AE14" t="n">
        <v>47</v>
      </c>
      <c r="AF14" t="n">
        <v>21</v>
      </c>
      <c r="AG14" t="n">
        <v>21</v>
      </c>
      <c r="AH14" t="n">
        <v>6</v>
      </c>
      <c r="AI14" t="n">
        <v>6</v>
      </c>
      <c r="AJ14" t="n">
        <v>19</v>
      </c>
      <c r="AK14" t="n">
        <v>19</v>
      </c>
      <c r="AL14" t="n">
        <v>11</v>
      </c>
      <c r="AM14" t="n">
        <v>11</v>
      </c>
      <c r="AN14" t="n">
        <v>0</v>
      </c>
      <c r="AO14" t="n">
        <v>0</v>
      </c>
      <c r="AP14" t="inlineStr">
        <is>
          <t>No</t>
        </is>
      </c>
      <c r="AQ14" t="inlineStr">
        <is>
          <t>Yes</t>
        </is>
      </c>
      <c r="AR14">
        <f>HYPERLINK("http://catalog.hathitrust.org/Record/001494007","HathiTrust Record")</f>
        <v/>
      </c>
      <c r="AS14">
        <f>HYPERLINK("https://creighton-primo.hosted.exlibrisgroup.com/primo-explore/search?tab=default_tab&amp;search_scope=EVERYTHING&amp;vid=01CRU&amp;lang=en_US&amp;offset=0&amp;query=any,contains,991000961419702656","Catalog Record")</f>
        <v/>
      </c>
      <c r="AT14">
        <f>HYPERLINK("http://www.worldcat.org/oclc/169439","WorldCat Record")</f>
        <v/>
      </c>
      <c r="AU14" t="inlineStr">
        <is>
          <t>4915167227:eng</t>
        </is>
      </c>
      <c r="AV14" t="inlineStr">
        <is>
          <t>169439</t>
        </is>
      </c>
      <c r="AW14" t="inlineStr">
        <is>
          <t>991000961419702656</t>
        </is>
      </c>
      <c r="AX14" t="inlineStr">
        <is>
          <t>991000961419702656</t>
        </is>
      </c>
      <c r="AY14" t="inlineStr">
        <is>
          <t>2263984000002656</t>
        </is>
      </c>
      <c r="AZ14" t="inlineStr">
        <is>
          <t>BOOK</t>
        </is>
      </c>
      <c r="BC14" t="inlineStr">
        <is>
          <t>32285001470029</t>
        </is>
      </c>
      <c r="BD14" t="inlineStr">
        <is>
          <t>893237766</t>
        </is>
      </c>
    </row>
    <row r="15">
      <c r="A15" t="inlineStr">
        <is>
          <t>No</t>
        </is>
      </c>
      <c r="B15" t="inlineStr">
        <is>
          <t>QK115 .R5 V.3 PT.2</t>
        </is>
      </c>
      <c r="C15" t="inlineStr">
        <is>
          <t>0                      QK 0115000R  5                                                       V.3 PT.2</t>
        </is>
      </c>
      <c r="D15" t="inlineStr">
        <is>
          <t>Wild flowers of the United States / General editor, William C. Steere. Collaborators: Rogers McVaugh [and others.</t>
        </is>
      </c>
      <c r="E15" t="inlineStr">
        <is>
          <t>V.3 PT.2*</t>
        </is>
      </c>
      <c r="F15" t="inlineStr">
        <is>
          <t>Yes</t>
        </is>
      </c>
      <c r="G15" t="inlineStr">
        <is>
          <t>1</t>
        </is>
      </c>
      <c r="H15" t="inlineStr">
        <is>
          <t>No</t>
        </is>
      </c>
      <c r="I15" t="inlineStr">
        <is>
          <t>No</t>
        </is>
      </c>
      <c r="J15" t="inlineStr">
        <is>
          <t>0</t>
        </is>
      </c>
      <c r="K15" t="inlineStr">
        <is>
          <t>Rickett, Harold William, 1896-1989.</t>
        </is>
      </c>
      <c r="L15" t="inlineStr">
        <is>
          <t>New York : McGraw-Hill, [1966-73]</t>
        </is>
      </c>
      <c r="M15" t="inlineStr">
        <is>
          <t>1966</t>
        </is>
      </c>
      <c r="N15" t="inlineStr">
        <is>
          <t>1st ed.]</t>
        </is>
      </c>
      <c r="O15" t="inlineStr">
        <is>
          <t>eng</t>
        </is>
      </c>
      <c r="P15" t="inlineStr">
        <is>
          <t>nyu</t>
        </is>
      </c>
      <c r="R15" t="inlineStr">
        <is>
          <t xml:space="preserve">QK </t>
        </is>
      </c>
      <c r="S15" t="n">
        <v>0</v>
      </c>
      <c r="T15" t="n">
        <v>8</v>
      </c>
      <c r="V15" t="inlineStr">
        <is>
          <t>1996-07-29</t>
        </is>
      </c>
      <c r="W15" t="inlineStr">
        <is>
          <t>1992-12-18</t>
        </is>
      </c>
      <c r="X15" t="inlineStr">
        <is>
          <t>1992-12-18</t>
        </is>
      </c>
      <c r="Y15" t="n">
        <v>1961</v>
      </c>
      <c r="Z15" t="n">
        <v>1900</v>
      </c>
      <c r="AA15" t="n">
        <v>1922</v>
      </c>
      <c r="AB15" t="n">
        <v>15</v>
      </c>
      <c r="AC15" t="n">
        <v>15</v>
      </c>
      <c r="AD15" t="n">
        <v>47</v>
      </c>
      <c r="AE15" t="n">
        <v>47</v>
      </c>
      <c r="AF15" t="n">
        <v>21</v>
      </c>
      <c r="AG15" t="n">
        <v>21</v>
      </c>
      <c r="AH15" t="n">
        <v>6</v>
      </c>
      <c r="AI15" t="n">
        <v>6</v>
      </c>
      <c r="AJ15" t="n">
        <v>19</v>
      </c>
      <c r="AK15" t="n">
        <v>19</v>
      </c>
      <c r="AL15" t="n">
        <v>11</v>
      </c>
      <c r="AM15" t="n">
        <v>11</v>
      </c>
      <c r="AN15" t="n">
        <v>0</v>
      </c>
      <c r="AO15" t="n">
        <v>0</v>
      </c>
      <c r="AP15" t="inlineStr">
        <is>
          <t>No</t>
        </is>
      </c>
      <c r="AQ15" t="inlineStr">
        <is>
          <t>Yes</t>
        </is>
      </c>
      <c r="AR15">
        <f>HYPERLINK("http://catalog.hathitrust.org/Record/001494007","HathiTrust Record")</f>
        <v/>
      </c>
      <c r="AS15">
        <f>HYPERLINK("https://creighton-primo.hosted.exlibrisgroup.com/primo-explore/search?tab=default_tab&amp;search_scope=EVERYTHING&amp;vid=01CRU&amp;lang=en_US&amp;offset=0&amp;query=any,contains,991000961419702656","Catalog Record")</f>
        <v/>
      </c>
      <c r="AT15">
        <f>HYPERLINK("http://www.worldcat.org/oclc/169439","WorldCat Record")</f>
        <v/>
      </c>
      <c r="AU15" t="inlineStr">
        <is>
          <t>4915167227:eng</t>
        </is>
      </c>
      <c r="AV15" t="inlineStr">
        <is>
          <t>169439</t>
        </is>
      </c>
      <c r="AW15" t="inlineStr">
        <is>
          <t>991000961419702656</t>
        </is>
      </c>
      <c r="AX15" t="inlineStr">
        <is>
          <t>991000961419702656</t>
        </is>
      </c>
      <c r="AY15" t="inlineStr">
        <is>
          <t>2263984000002656</t>
        </is>
      </c>
      <c r="AZ15" t="inlineStr">
        <is>
          <t>BOOK</t>
        </is>
      </c>
      <c r="BC15" t="inlineStr">
        <is>
          <t>32285001444933</t>
        </is>
      </c>
      <c r="BD15" t="inlineStr">
        <is>
          <t>893249847</t>
        </is>
      </c>
    </row>
    <row r="16">
      <c r="A16" t="inlineStr">
        <is>
          <t>No</t>
        </is>
      </c>
      <c r="B16" t="inlineStr">
        <is>
          <t>QK115 .R5 V.4 PT.1</t>
        </is>
      </c>
      <c r="C16" t="inlineStr">
        <is>
          <t>0                      QK 0115000R  5                                                       V.4 PT.1</t>
        </is>
      </c>
      <c r="D16" t="inlineStr">
        <is>
          <t>Wild flowers of the United States / General editor, William C. Steere. Collaborators: Rogers McVaugh [and others.</t>
        </is>
      </c>
      <c r="E16" t="inlineStr">
        <is>
          <t>V.4 PT.1*</t>
        </is>
      </c>
      <c r="F16" t="inlineStr">
        <is>
          <t>Yes</t>
        </is>
      </c>
      <c r="G16" t="inlineStr">
        <is>
          <t>1</t>
        </is>
      </c>
      <c r="H16" t="inlineStr">
        <is>
          <t>No</t>
        </is>
      </c>
      <c r="I16" t="inlineStr">
        <is>
          <t>No</t>
        </is>
      </c>
      <c r="J16" t="inlineStr">
        <is>
          <t>0</t>
        </is>
      </c>
      <c r="K16" t="inlineStr">
        <is>
          <t>Rickett, Harold William, 1896-1989.</t>
        </is>
      </c>
      <c r="L16" t="inlineStr">
        <is>
          <t>New York : McGraw-Hill, [1966-73]</t>
        </is>
      </c>
      <c r="M16" t="inlineStr">
        <is>
          <t>1966</t>
        </is>
      </c>
      <c r="N16" t="inlineStr">
        <is>
          <t>1st ed.]</t>
        </is>
      </c>
      <c r="O16" t="inlineStr">
        <is>
          <t>eng</t>
        </is>
      </c>
      <c r="P16" t="inlineStr">
        <is>
          <t>nyu</t>
        </is>
      </c>
      <c r="R16" t="inlineStr">
        <is>
          <t xml:space="preserve">QK </t>
        </is>
      </c>
      <c r="S16" t="n">
        <v>1</v>
      </c>
      <c r="T16" t="n">
        <v>8</v>
      </c>
      <c r="V16" t="inlineStr">
        <is>
          <t>1996-07-29</t>
        </is>
      </c>
      <c r="W16" t="inlineStr">
        <is>
          <t>1992-12-18</t>
        </is>
      </c>
      <c r="X16" t="inlineStr">
        <is>
          <t>1992-12-18</t>
        </is>
      </c>
      <c r="Y16" t="n">
        <v>1961</v>
      </c>
      <c r="Z16" t="n">
        <v>1900</v>
      </c>
      <c r="AA16" t="n">
        <v>1922</v>
      </c>
      <c r="AB16" t="n">
        <v>15</v>
      </c>
      <c r="AC16" t="n">
        <v>15</v>
      </c>
      <c r="AD16" t="n">
        <v>47</v>
      </c>
      <c r="AE16" t="n">
        <v>47</v>
      </c>
      <c r="AF16" t="n">
        <v>21</v>
      </c>
      <c r="AG16" t="n">
        <v>21</v>
      </c>
      <c r="AH16" t="n">
        <v>6</v>
      </c>
      <c r="AI16" t="n">
        <v>6</v>
      </c>
      <c r="AJ16" t="n">
        <v>19</v>
      </c>
      <c r="AK16" t="n">
        <v>19</v>
      </c>
      <c r="AL16" t="n">
        <v>11</v>
      </c>
      <c r="AM16" t="n">
        <v>11</v>
      </c>
      <c r="AN16" t="n">
        <v>0</v>
      </c>
      <c r="AO16" t="n">
        <v>0</v>
      </c>
      <c r="AP16" t="inlineStr">
        <is>
          <t>No</t>
        </is>
      </c>
      <c r="AQ16" t="inlineStr">
        <is>
          <t>Yes</t>
        </is>
      </c>
      <c r="AR16">
        <f>HYPERLINK("http://catalog.hathitrust.org/Record/001494007","HathiTrust Record")</f>
        <v/>
      </c>
      <c r="AS16">
        <f>HYPERLINK("https://creighton-primo.hosted.exlibrisgroup.com/primo-explore/search?tab=default_tab&amp;search_scope=EVERYTHING&amp;vid=01CRU&amp;lang=en_US&amp;offset=0&amp;query=any,contains,991000961419702656","Catalog Record")</f>
        <v/>
      </c>
      <c r="AT16">
        <f>HYPERLINK("http://www.worldcat.org/oclc/169439","WorldCat Record")</f>
        <v/>
      </c>
      <c r="AU16" t="inlineStr">
        <is>
          <t>4915167227:eng</t>
        </is>
      </c>
      <c r="AV16" t="inlineStr">
        <is>
          <t>169439</t>
        </is>
      </c>
      <c r="AW16" t="inlineStr">
        <is>
          <t>991000961419702656</t>
        </is>
      </c>
      <c r="AX16" t="inlineStr">
        <is>
          <t>991000961419702656</t>
        </is>
      </c>
      <c r="AY16" t="inlineStr">
        <is>
          <t>2263984000002656</t>
        </is>
      </c>
      <c r="AZ16" t="inlineStr">
        <is>
          <t>BOOK</t>
        </is>
      </c>
      <c r="BC16" t="inlineStr">
        <is>
          <t>32285001444941</t>
        </is>
      </c>
      <c r="BD16" t="inlineStr">
        <is>
          <t>893237765</t>
        </is>
      </c>
    </row>
    <row r="17">
      <c r="A17" t="inlineStr">
        <is>
          <t>No</t>
        </is>
      </c>
      <c r="B17" t="inlineStr">
        <is>
          <t>QK115 .R5 V.4 PT.2</t>
        </is>
      </c>
      <c r="C17" t="inlineStr">
        <is>
          <t>0                      QK 0115000R  5                                                       V.4 PT.2</t>
        </is>
      </c>
      <c r="D17" t="inlineStr">
        <is>
          <t>Wild flowers of the United States / General editor, William C. Steere. Collaborators: Rogers McVaugh [and others.</t>
        </is>
      </c>
      <c r="E17" t="inlineStr">
        <is>
          <t>V.4 PT.2*</t>
        </is>
      </c>
      <c r="F17" t="inlineStr">
        <is>
          <t>Yes</t>
        </is>
      </c>
      <c r="G17" t="inlineStr">
        <is>
          <t>1</t>
        </is>
      </c>
      <c r="H17" t="inlineStr">
        <is>
          <t>No</t>
        </is>
      </c>
      <c r="I17" t="inlineStr">
        <is>
          <t>No</t>
        </is>
      </c>
      <c r="J17" t="inlineStr">
        <is>
          <t>0</t>
        </is>
      </c>
      <c r="K17" t="inlineStr">
        <is>
          <t>Rickett, Harold William, 1896-1989.</t>
        </is>
      </c>
      <c r="L17" t="inlineStr">
        <is>
          <t>New York : McGraw-Hill, [1966-73]</t>
        </is>
      </c>
      <c r="M17" t="inlineStr">
        <is>
          <t>1966</t>
        </is>
      </c>
      <c r="N17" t="inlineStr">
        <is>
          <t>1st ed.]</t>
        </is>
      </c>
      <c r="O17" t="inlineStr">
        <is>
          <t>eng</t>
        </is>
      </c>
      <c r="P17" t="inlineStr">
        <is>
          <t>nyu</t>
        </is>
      </c>
      <c r="R17" t="inlineStr">
        <is>
          <t xml:space="preserve">QK </t>
        </is>
      </c>
      <c r="S17" t="n">
        <v>0</v>
      </c>
      <c r="T17" t="n">
        <v>8</v>
      </c>
      <c r="V17" t="inlineStr">
        <is>
          <t>1996-07-29</t>
        </is>
      </c>
      <c r="W17" t="inlineStr">
        <is>
          <t>1992-12-18</t>
        </is>
      </c>
      <c r="X17" t="inlineStr">
        <is>
          <t>1992-12-18</t>
        </is>
      </c>
      <c r="Y17" t="n">
        <v>1961</v>
      </c>
      <c r="Z17" t="n">
        <v>1900</v>
      </c>
      <c r="AA17" t="n">
        <v>1922</v>
      </c>
      <c r="AB17" t="n">
        <v>15</v>
      </c>
      <c r="AC17" t="n">
        <v>15</v>
      </c>
      <c r="AD17" t="n">
        <v>47</v>
      </c>
      <c r="AE17" t="n">
        <v>47</v>
      </c>
      <c r="AF17" t="n">
        <v>21</v>
      </c>
      <c r="AG17" t="n">
        <v>21</v>
      </c>
      <c r="AH17" t="n">
        <v>6</v>
      </c>
      <c r="AI17" t="n">
        <v>6</v>
      </c>
      <c r="AJ17" t="n">
        <v>19</v>
      </c>
      <c r="AK17" t="n">
        <v>19</v>
      </c>
      <c r="AL17" t="n">
        <v>11</v>
      </c>
      <c r="AM17" t="n">
        <v>11</v>
      </c>
      <c r="AN17" t="n">
        <v>0</v>
      </c>
      <c r="AO17" t="n">
        <v>0</v>
      </c>
      <c r="AP17" t="inlineStr">
        <is>
          <t>No</t>
        </is>
      </c>
      <c r="AQ17" t="inlineStr">
        <is>
          <t>Yes</t>
        </is>
      </c>
      <c r="AR17">
        <f>HYPERLINK("http://catalog.hathitrust.org/Record/001494007","HathiTrust Record")</f>
        <v/>
      </c>
      <c r="AS17">
        <f>HYPERLINK("https://creighton-primo.hosted.exlibrisgroup.com/primo-explore/search?tab=default_tab&amp;search_scope=EVERYTHING&amp;vid=01CRU&amp;lang=en_US&amp;offset=0&amp;query=any,contains,991000961419702656","Catalog Record")</f>
        <v/>
      </c>
      <c r="AT17">
        <f>HYPERLINK("http://www.worldcat.org/oclc/169439","WorldCat Record")</f>
        <v/>
      </c>
      <c r="AU17" t="inlineStr">
        <is>
          <t>4915167227:eng</t>
        </is>
      </c>
      <c r="AV17" t="inlineStr">
        <is>
          <t>169439</t>
        </is>
      </c>
      <c r="AW17" t="inlineStr">
        <is>
          <t>991000961419702656</t>
        </is>
      </c>
      <c r="AX17" t="inlineStr">
        <is>
          <t>991000961419702656</t>
        </is>
      </c>
      <c r="AY17" t="inlineStr">
        <is>
          <t>2263984000002656</t>
        </is>
      </c>
      <c r="AZ17" t="inlineStr">
        <is>
          <t>BOOK</t>
        </is>
      </c>
      <c r="BC17" t="inlineStr">
        <is>
          <t>32285001444958</t>
        </is>
      </c>
      <c r="BD17" t="inlineStr">
        <is>
          <t>893225487</t>
        </is>
      </c>
    </row>
    <row r="18">
      <c r="A18" t="inlineStr">
        <is>
          <t>No</t>
        </is>
      </c>
      <c r="B18" t="inlineStr">
        <is>
          <t>QK115 .R5 V.4 PT.3</t>
        </is>
      </c>
      <c r="C18" t="inlineStr">
        <is>
          <t>0                      QK 0115000R  5                                                       V.4 PT.3</t>
        </is>
      </c>
      <c r="D18" t="inlineStr">
        <is>
          <t>Wild flowers of the United States / General editor, William C. Steere. Collaborators: Rogers McVaugh [and others.</t>
        </is>
      </c>
      <c r="E18" t="inlineStr">
        <is>
          <t>V.4 PT.3*</t>
        </is>
      </c>
      <c r="F18" t="inlineStr">
        <is>
          <t>Yes</t>
        </is>
      </c>
      <c r="G18" t="inlineStr">
        <is>
          <t>1</t>
        </is>
      </c>
      <c r="H18" t="inlineStr">
        <is>
          <t>No</t>
        </is>
      </c>
      <c r="I18" t="inlineStr">
        <is>
          <t>No</t>
        </is>
      </c>
      <c r="J18" t="inlineStr">
        <is>
          <t>0</t>
        </is>
      </c>
      <c r="K18" t="inlineStr">
        <is>
          <t>Rickett, Harold William, 1896-1989.</t>
        </is>
      </c>
      <c r="L18" t="inlineStr">
        <is>
          <t>New York : McGraw-Hill, [1966-73]</t>
        </is>
      </c>
      <c r="M18" t="inlineStr">
        <is>
          <t>1966</t>
        </is>
      </c>
      <c r="N18" t="inlineStr">
        <is>
          <t>1st ed.]</t>
        </is>
      </c>
      <c r="O18" t="inlineStr">
        <is>
          <t>eng</t>
        </is>
      </c>
      <c r="P18" t="inlineStr">
        <is>
          <t>nyu</t>
        </is>
      </c>
      <c r="R18" t="inlineStr">
        <is>
          <t xml:space="preserve">QK </t>
        </is>
      </c>
      <c r="S18" t="n">
        <v>0</v>
      </c>
      <c r="T18" t="n">
        <v>8</v>
      </c>
      <c r="V18" t="inlineStr">
        <is>
          <t>1996-07-29</t>
        </is>
      </c>
      <c r="W18" t="inlineStr">
        <is>
          <t>1992-12-18</t>
        </is>
      </c>
      <c r="X18" t="inlineStr">
        <is>
          <t>1992-12-18</t>
        </is>
      </c>
      <c r="Y18" t="n">
        <v>1961</v>
      </c>
      <c r="Z18" t="n">
        <v>1900</v>
      </c>
      <c r="AA18" t="n">
        <v>1922</v>
      </c>
      <c r="AB18" t="n">
        <v>15</v>
      </c>
      <c r="AC18" t="n">
        <v>15</v>
      </c>
      <c r="AD18" t="n">
        <v>47</v>
      </c>
      <c r="AE18" t="n">
        <v>47</v>
      </c>
      <c r="AF18" t="n">
        <v>21</v>
      </c>
      <c r="AG18" t="n">
        <v>21</v>
      </c>
      <c r="AH18" t="n">
        <v>6</v>
      </c>
      <c r="AI18" t="n">
        <v>6</v>
      </c>
      <c r="AJ18" t="n">
        <v>19</v>
      </c>
      <c r="AK18" t="n">
        <v>19</v>
      </c>
      <c r="AL18" t="n">
        <v>11</v>
      </c>
      <c r="AM18" t="n">
        <v>11</v>
      </c>
      <c r="AN18" t="n">
        <v>0</v>
      </c>
      <c r="AO18" t="n">
        <v>0</v>
      </c>
      <c r="AP18" t="inlineStr">
        <is>
          <t>No</t>
        </is>
      </c>
      <c r="AQ18" t="inlineStr">
        <is>
          <t>Yes</t>
        </is>
      </c>
      <c r="AR18">
        <f>HYPERLINK("http://catalog.hathitrust.org/Record/001494007","HathiTrust Record")</f>
        <v/>
      </c>
      <c r="AS18">
        <f>HYPERLINK("https://creighton-primo.hosted.exlibrisgroup.com/primo-explore/search?tab=default_tab&amp;search_scope=EVERYTHING&amp;vid=01CRU&amp;lang=en_US&amp;offset=0&amp;query=any,contains,991000961419702656","Catalog Record")</f>
        <v/>
      </c>
      <c r="AT18">
        <f>HYPERLINK("http://www.worldcat.org/oclc/169439","WorldCat Record")</f>
        <v/>
      </c>
      <c r="AU18" t="inlineStr">
        <is>
          <t>4915167227:eng</t>
        </is>
      </c>
      <c r="AV18" t="inlineStr">
        <is>
          <t>169439</t>
        </is>
      </c>
      <c r="AW18" t="inlineStr">
        <is>
          <t>991000961419702656</t>
        </is>
      </c>
      <c r="AX18" t="inlineStr">
        <is>
          <t>991000961419702656</t>
        </is>
      </c>
      <c r="AY18" t="inlineStr">
        <is>
          <t>2263984000002656</t>
        </is>
      </c>
      <c r="AZ18" t="inlineStr">
        <is>
          <t>BOOK</t>
        </is>
      </c>
      <c r="BC18" t="inlineStr">
        <is>
          <t>32285001444966</t>
        </is>
      </c>
      <c r="BD18" t="inlineStr">
        <is>
          <t>893249846</t>
        </is>
      </c>
    </row>
    <row r="19">
      <c r="A19" t="inlineStr">
        <is>
          <t>No</t>
        </is>
      </c>
      <c r="B19" t="inlineStr">
        <is>
          <t>QK115 .R5 V.5 PT.1</t>
        </is>
      </c>
      <c r="C19" t="inlineStr">
        <is>
          <t>0                      QK 0115000R  5                                                       V.5 PT.1</t>
        </is>
      </c>
      <c r="D19" t="inlineStr">
        <is>
          <t>Wild flowers of the United States / General editor, William C. Steere. Collaborators: Rogers McVaugh [and others.</t>
        </is>
      </c>
      <c r="E19" t="inlineStr">
        <is>
          <t>V.5 PT.1*</t>
        </is>
      </c>
      <c r="F19" t="inlineStr">
        <is>
          <t>Yes</t>
        </is>
      </c>
      <c r="G19" t="inlineStr">
        <is>
          <t>1</t>
        </is>
      </c>
      <c r="H19" t="inlineStr">
        <is>
          <t>No</t>
        </is>
      </c>
      <c r="I19" t="inlineStr">
        <is>
          <t>No</t>
        </is>
      </c>
      <c r="J19" t="inlineStr">
        <is>
          <t>0</t>
        </is>
      </c>
      <c r="K19" t="inlineStr">
        <is>
          <t>Rickett, Harold William, 1896-1989.</t>
        </is>
      </c>
      <c r="L19" t="inlineStr">
        <is>
          <t>New York : McGraw-Hill, [1966-73]</t>
        </is>
      </c>
      <c r="M19" t="inlineStr">
        <is>
          <t>1966</t>
        </is>
      </c>
      <c r="N19" t="inlineStr">
        <is>
          <t>1st ed.]</t>
        </is>
      </c>
      <c r="O19" t="inlineStr">
        <is>
          <t>eng</t>
        </is>
      </c>
      <c r="P19" t="inlineStr">
        <is>
          <t>nyu</t>
        </is>
      </c>
      <c r="R19" t="inlineStr">
        <is>
          <t xml:space="preserve">QK </t>
        </is>
      </c>
      <c r="S19" t="n">
        <v>0</v>
      </c>
      <c r="T19" t="n">
        <v>8</v>
      </c>
      <c r="V19" t="inlineStr">
        <is>
          <t>1996-07-29</t>
        </is>
      </c>
      <c r="W19" t="inlineStr">
        <is>
          <t>1992-12-18</t>
        </is>
      </c>
      <c r="X19" t="inlineStr">
        <is>
          <t>1992-12-18</t>
        </is>
      </c>
      <c r="Y19" t="n">
        <v>1961</v>
      </c>
      <c r="Z19" t="n">
        <v>1900</v>
      </c>
      <c r="AA19" t="n">
        <v>1922</v>
      </c>
      <c r="AB19" t="n">
        <v>15</v>
      </c>
      <c r="AC19" t="n">
        <v>15</v>
      </c>
      <c r="AD19" t="n">
        <v>47</v>
      </c>
      <c r="AE19" t="n">
        <v>47</v>
      </c>
      <c r="AF19" t="n">
        <v>21</v>
      </c>
      <c r="AG19" t="n">
        <v>21</v>
      </c>
      <c r="AH19" t="n">
        <v>6</v>
      </c>
      <c r="AI19" t="n">
        <v>6</v>
      </c>
      <c r="AJ19" t="n">
        <v>19</v>
      </c>
      <c r="AK19" t="n">
        <v>19</v>
      </c>
      <c r="AL19" t="n">
        <v>11</v>
      </c>
      <c r="AM19" t="n">
        <v>11</v>
      </c>
      <c r="AN19" t="n">
        <v>0</v>
      </c>
      <c r="AO19" t="n">
        <v>0</v>
      </c>
      <c r="AP19" t="inlineStr">
        <is>
          <t>No</t>
        </is>
      </c>
      <c r="AQ19" t="inlineStr">
        <is>
          <t>Yes</t>
        </is>
      </c>
      <c r="AR19">
        <f>HYPERLINK("http://catalog.hathitrust.org/Record/001494007","HathiTrust Record")</f>
        <v/>
      </c>
      <c r="AS19">
        <f>HYPERLINK("https://creighton-primo.hosted.exlibrisgroup.com/primo-explore/search?tab=default_tab&amp;search_scope=EVERYTHING&amp;vid=01CRU&amp;lang=en_US&amp;offset=0&amp;query=any,contains,991000961419702656","Catalog Record")</f>
        <v/>
      </c>
      <c r="AT19">
        <f>HYPERLINK("http://www.worldcat.org/oclc/169439","WorldCat Record")</f>
        <v/>
      </c>
      <c r="AU19" t="inlineStr">
        <is>
          <t>4915167227:eng</t>
        </is>
      </c>
      <c r="AV19" t="inlineStr">
        <is>
          <t>169439</t>
        </is>
      </c>
      <c r="AW19" t="inlineStr">
        <is>
          <t>991000961419702656</t>
        </is>
      </c>
      <c r="AX19" t="inlineStr">
        <is>
          <t>991000961419702656</t>
        </is>
      </c>
      <c r="AY19" t="inlineStr">
        <is>
          <t>2263984000002656</t>
        </is>
      </c>
      <c r="AZ19" t="inlineStr">
        <is>
          <t>BOOK</t>
        </is>
      </c>
      <c r="BC19" t="inlineStr">
        <is>
          <t>32285001470037</t>
        </is>
      </c>
      <c r="BD19" t="inlineStr">
        <is>
          <t>893237764</t>
        </is>
      </c>
    </row>
    <row r="20">
      <c r="A20" t="inlineStr">
        <is>
          <t>No</t>
        </is>
      </c>
      <c r="B20" t="inlineStr">
        <is>
          <t>QK115 .R5 V.5 PT.2</t>
        </is>
      </c>
      <c r="C20" t="inlineStr">
        <is>
          <t>0                      QK 0115000R  5                                                       V.5 PT.2</t>
        </is>
      </c>
      <c r="D20" t="inlineStr">
        <is>
          <t>Wild flowers of the United States / General editor, William C. Steere. Collaborators: Rogers McVaugh [and others.</t>
        </is>
      </c>
      <c r="E20" t="inlineStr">
        <is>
          <t>V.5 PT.2*</t>
        </is>
      </c>
      <c r="F20" t="inlineStr">
        <is>
          <t>Yes</t>
        </is>
      </c>
      <c r="G20" t="inlineStr">
        <is>
          <t>1</t>
        </is>
      </c>
      <c r="H20" t="inlineStr">
        <is>
          <t>No</t>
        </is>
      </c>
      <c r="I20" t="inlineStr">
        <is>
          <t>No</t>
        </is>
      </c>
      <c r="J20" t="inlineStr">
        <is>
          <t>0</t>
        </is>
      </c>
      <c r="K20" t="inlineStr">
        <is>
          <t>Rickett, Harold William, 1896-1989.</t>
        </is>
      </c>
      <c r="L20" t="inlineStr">
        <is>
          <t>New York : McGraw-Hill, [1966-73]</t>
        </is>
      </c>
      <c r="M20" t="inlineStr">
        <is>
          <t>1966</t>
        </is>
      </c>
      <c r="N20" t="inlineStr">
        <is>
          <t>1st ed.]</t>
        </is>
      </c>
      <c r="O20" t="inlineStr">
        <is>
          <t>eng</t>
        </is>
      </c>
      <c r="P20" t="inlineStr">
        <is>
          <t>nyu</t>
        </is>
      </c>
      <c r="R20" t="inlineStr">
        <is>
          <t xml:space="preserve">QK </t>
        </is>
      </c>
      <c r="S20" t="n">
        <v>0</v>
      </c>
      <c r="T20" t="n">
        <v>8</v>
      </c>
      <c r="V20" t="inlineStr">
        <is>
          <t>1996-07-29</t>
        </is>
      </c>
      <c r="W20" t="inlineStr">
        <is>
          <t>1992-12-18</t>
        </is>
      </c>
      <c r="X20" t="inlineStr">
        <is>
          <t>1992-12-18</t>
        </is>
      </c>
      <c r="Y20" t="n">
        <v>1961</v>
      </c>
      <c r="Z20" t="n">
        <v>1900</v>
      </c>
      <c r="AA20" t="n">
        <v>1922</v>
      </c>
      <c r="AB20" t="n">
        <v>15</v>
      </c>
      <c r="AC20" t="n">
        <v>15</v>
      </c>
      <c r="AD20" t="n">
        <v>47</v>
      </c>
      <c r="AE20" t="n">
        <v>47</v>
      </c>
      <c r="AF20" t="n">
        <v>21</v>
      </c>
      <c r="AG20" t="n">
        <v>21</v>
      </c>
      <c r="AH20" t="n">
        <v>6</v>
      </c>
      <c r="AI20" t="n">
        <v>6</v>
      </c>
      <c r="AJ20" t="n">
        <v>19</v>
      </c>
      <c r="AK20" t="n">
        <v>19</v>
      </c>
      <c r="AL20" t="n">
        <v>11</v>
      </c>
      <c r="AM20" t="n">
        <v>11</v>
      </c>
      <c r="AN20" t="n">
        <v>0</v>
      </c>
      <c r="AO20" t="n">
        <v>0</v>
      </c>
      <c r="AP20" t="inlineStr">
        <is>
          <t>No</t>
        </is>
      </c>
      <c r="AQ20" t="inlineStr">
        <is>
          <t>Yes</t>
        </is>
      </c>
      <c r="AR20">
        <f>HYPERLINK("http://catalog.hathitrust.org/Record/001494007","HathiTrust Record")</f>
        <v/>
      </c>
      <c r="AS20">
        <f>HYPERLINK("https://creighton-primo.hosted.exlibrisgroup.com/primo-explore/search?tab=default_tab&amp;search_scope=EVERYTHING&amp;vid=01CRU&amp;lang=en_US&amp;offset=0&amp;query=any,contains,991000961419702656","Catalog Record")</f>
        <v/>
      </c>
      <c r="AT20">
        <f>HYPERLINK("http://www.worldcat.org/oclc/169439","WorldCat Record")</f>
        <v/>
      </c>
      <c r="AU20" t="inlineStr">
        <is>
          <t>4915167227:eng</t>
        </is>
      </c>
      <c r="AV20" t="inlineStr">
        <is>
          <t>169439</t>
        </is>
      </c>
      <c r="AW20" t="inlineStr">
        <is>
          <t>991000961419702656</t>
        </is>
      </c>
      <c r="AX20" t="inlineStr">
        <is>
          <t>991000961419702656</t>
        </is>
      </c>
      <c r="AY20" t="inlineStr">
        <is>
          <t>2263984000002656</t>
        </is>
      </c>
      <c r="AZ20" t="inlineStr">
        <is>
          <t>BOOK</t>
        </is>
      </c>
      <c r="BC20" t="inlineStr">
        <is>
          <t>32285001444974</t>
        </is>
      </c>
      <c r="BD20" t="inlineStr">
        <is>
          <t>893225486</t>
        </is>
      </c>
    </row>
    <row r="21">
      <c r="A21" t="inlineStr">
        <is>
          <t>No</t>
        </is>
      </c>
      <c r="B21" t="inlineStr">
        <is>
          <t>QK115 .R5 V.6 PT.1</t>
        </is>
      </c>
      <c r="C21" t="inlineStr">
        <is>
          <t>0                      QK 0115000R  5                                                       V.6 PT.1</t>
        </is>
      </c>
      <c r="D21" t="inlineStr">
        <is>
          <t>Wild flowers of the United States / General editor, William C. Steere. Collaborators: Rogers McVaugh [and others.</t>
        </is>
      </c>
      <c r="E21" t="inlineStr">
        <is>
          <t>V.6 PT.1*</t>
        </is>
      </c>
      <c r="F21" t="inlineStr">
        <is>
          <t>Yes</t>
        </is>
      </c>
      <c r="G21" t="inlineStr">
        <is>
          <t>1</t>
        </is>
      </c>
      <c r="H21" t="inlineStr">
        <is>
          <t>No</t>
        </is>
      </c>
      <c r="I21" t="inlineStr">
        <is>
          <t>No</t>
        </is>
      </c>
      <c r="J21" t="inlineStr">
        <is>
          <t>0</t>
        </is>
      </c>
      <c r="K21" t="inlineStr">
        <is>
          <t>Rickett, Harold William, 1896-1989.</t>
        </is>
      </c>
      <c r="L21" t="inlineStr">
        <is>
          <t>New York : McGraw-Hill, [1966-73]</t>
        </is>
      </c>
      <c r="M21" t="inlineStr">
        <is>
          <t>1966</t>
        </is>
      </c>
      <c r="N21" t="inlineStr">
        <is>
          <t>1st ed.]</t>
        </is>
      </c>
      <c r="O21" t="inlineStr">
        <is>
          <t>eng</t>
        </is>
      </c>
      <c r="P21" t="inlineStr">
        <is>
          <t>nyu</t>
        </is>
      </c>
      <c r="R21" t="inlineStr">
        <is>
          <t xml:space="preserve">QK </t>
        </is>
      </c>
      <c r="S21" t="n">
        <v>3</v>
      </c>
      <c r="T21" t="n">
        <v>8</v>
      </c>
      <c r="U21" t="inlineStr">
        <is>
          <t>1996-07-29</t>
        </is>
      </c>
      <c r="V21" t="inlineStr">
        <is>
          <t>1996-07-29</t>
        </is>
      </c>
      <c r="W21" t="inlineStr">
        <is>
          <t>1992-12-18</t>
        </is>
      </c>
      <c r="X21" t="inlineStr">
        <is>
          <t>1992-12-18</t>
        </is>
      </c>
      <c r="Y21" t="n">
        <v>1961</v>
      </c>
      <c r="Z21" t="n">
        <v>1900</v>
      </c>
      <c r="AA21" t="n">
        <v>1922</v>
      </c>
      <c r="AB21" t="n">
        <v>15</v>
      </c>
      <c r="AC21" t="n">
        <v>15</v>
      </c>
      <c r="AD21" t="n">
        <v>47</v>
      </c>
      <c r="AE21" t="n">
        <v>47</v>
      </c>
      <c r="AF21" t="n">
        <v>21</v>
      </c>
      <c r="AG21" t="n">
        <v>21</v>
      </c>
      <c r="AH21" t="n">
        <v>6</v>
      </c>
      <c r="AI21" t="n">
        <v>6</v>
      </c>
      <c r="AJ21" t="n">
        <v>19</v>
      </c>
      <c r="AK21" t="n">
        <v>19</v>
      </c>
      <c r="AL21" t="n">
        <v>11</v>
      </c>
      <c r="AM21" t="n">
        <v>11</v>
      </c>
      <c r="AN21" t="n">
        <v>0</v>
      </c>
      <c r="AO21" t="n">
        <v>0</v>
      </c>
      <c r="AP21" t="inlineStr">
        <is>
          <t>No</t>
        </is>
      </c>
      <c r="AQ21" t="inlineStr">
        <is>
          <t>Yes</t>
        </is>
      </c>
      <c r="AR21">
        <f>HYPERLINK("http://catalog.hathitrust.org/Record/001494007","HathiTrust Record")</f>
        <v/>
      </c>
      <c r="AS21">
        <f>HYPERLINK("https://creighton-primo.hosted.exlibrisgroup.com/primo-explore/search?tab=default_tab&amp;search_scope=EVERYTHING&amp;vid=01CRU&amp;lang=en_US&amp;offset=0&amp;query=any,contains,991000961419702656","Catalog Record")</f>
        <v/>
      </c>
      <c r="AT21">
        <f>HYPERLINK("http://www.worldcat.org/oclc/169439","WorldCat Record")</f>
        <v/>
      </c>
      <c r="AU21" t="inlineStr">
        <is>
          <t>4915167227:eng</t>
        </is>
      </c>
      <c r="AV21" t="inlineStr">
        <is>
          <t>169439</t>
        </is>
      </c>
      <c r="AW21" t="inlineStr">
        <is>
          <t>991000961419702656</t>
        </is>
      </c>
      <c r="AX21" t="inlineStr">
        <is>
          <t>991000961419702656</t>
        </is>
      </c>
      <c r="AY21" t="inlineStr">
        <is>
          <t>2263984000002656</t>
        </is>
      </c>
      <c r="AZ21" t="inlineStr">
        <is>
          <t>BOOK</t>
        </is>
      </c>
      <c r="BC21" t="inlineStr">
        <is>
          <t>32285001470045</t>
        </is>
      </c>
      <c r="BD21" t="inlineStr">
        <is>
          <t>893237767</t>
        </is>
      </c>
    </row>
    <row r="22">
      <c r="A22" t="inlineStr">
        <is>
          <t>No</t>
        </is>
      </c>
      <c r="B22" t="inlineStr">
        <is>
          <t>QK115 .R5 V.6 PT.2</t>
        </is>
      </c>
      <c r="C22" t="inlineStr">
        <is>
          <t>0                      QK 0115000R  5                                                       V.6 PT.2</t>
        </is>
      </c>
      <c r="D22" t="inlineStr">
        <is>
          <t>Wild flowers of the United States / General editor, William C. Steere. Collaborators: Rogers McVaugh [and others.</t>
        </is>
      </c>
      <c r="E22" t="inlineStr">
        <is>
          <t>V.6 PT.2*</t>
        </is>
      </c>
      <c r="F22" t="inlineStr">
        <is>
          <t>Yes</t>
        </is>
      </c>
      <c r="G22" t="inlineStr">
        <is>
          <t>1</t>
        </is>
      </c>
      <c r="H22" t="inlineStr">
        <is>
          <t>No</t>
        </is>
      </c>
      <c r="I22" t="inlineStr">
        <is>
          <t>No</t>
        </is>
      </c>
      <c r="J22" t="inlineStr">
        <is>
          <t>0</t>
        </is>
      </c>
      <c r="K22" t="inlineStr">
        <is>
          <t>Rickett, Harold William, 1896-1989.</t>
        </is>
      </c>
      <c r="L22" t="inlineStr">
        <is>
          <t>New York : McGraw-Hill, [1966-73]</t>
        </is>
      </c>
      <c r="M22" t="inlineStr">
        <is>
          <t>1966</t>
        </is>
      </c>
      <c r="N22" t="inlineStr">
        <is>
          <t>1st ed.]</t>
        </is>
      </c>
      <c r="O22" t="inlineStr">
        <is>
          <t>eng</t>
        </is>
      </c>
      <c r="P22" t="inlineStr">
        <is>
          <t>nyu</t>
        </is>
      </c>
      <c r="R22" t="inlineStr">
        <is>
          <t xml:space="preserve">QK </t>
        </is>
      </c>
      <c r="S22" t="n">
        <v>2</v>
      </c>
      <c r="T22" t="n">
        <v>8</v>
      </c>
      <c r="U22" t="inlineStr">
        <is>
          <t>1996-07-29</t>
        </is>
      </c>
      <c r="V22" t="inlineStr">
        <is>
          <t>1996-07-29</t>
        </is>
      </c>
      <c r="W22" t="inlineStr">
        <is>
          <t>1992-12-18</t>
        </is>
      </c>
      <c r="X22" t="inlineStr">
        <is>
          <t>1992-12-18</t>
        </is>
      </c>
      <c r="Y22" t="n">
        <v>1961</v>
      </c>
      <c r="Z22" t="n">
        <v>1900</v>
      </c>
      <c r="AA22" t="n">
        <v>1922</v>
      </c>
      <c r="AB22" t="n">
        <v>15</v>
      </c>
      <c r="AC22" t="n">
        <v>15</v>
      </c>
      <c r="AD22" t="n">
        <v>47</v>
      </c>
      <c r="AE22" t="n">
        <v>47</v>
      </c>
      <c r="AF22" t="n">
        <v>21</v>
      </c>
      <c r="AG22" t="n">
        <v>21</v>
      </c>
      <c r="AH22" t="n">
        <v>6</v>
      </c>
      <c r="AI22" t="n">
        <v>6</v>
      </c>
      <c r="AJ22" t="n">
        <v>19</v>
      </c>
      <c r="AK22" t="n">
        <v>19</v>
      </c>
      <c r="AL22" t="n">
        <v>11</v>
      </c>
      <c r="AM22" t="n">
        <v>11</v>
      </c>
      <c r="AN22" t="n">
        <v>0</v>
      </c>
      <c r="AO22" t="n">
        <v>0</v>
      </c>
      <c r="AP22" t="inlineStr">
        <is>
          <t>No</t>
        </is>
      </c>
      <c r="AQ22" t="inlineStr">
        <is>
          <t>Yes</t>
        </is>
      </c>
      <c r="AR22">
        <f>HYPERLINK("http://catalog.hathitrust.org/Record/001494007","HathiTrust Record")</f>
        <v/>
      </c>
      <c r="AS22">
        <f>HYPERLINK("https://creighton-primo.hosted.exlibrisgroup.com/primo-explore/search?tab=default_tab&amp;search_scope=EVERYTHING&amp;vid=01CRU&amp;lang=en_US&amp;offset=0&amp;query=any,contains,991000961419702656","Catalog Record")</f>
        <v/>
      </c>
      <c r="AT22">
        <f>HYPERLINK("http://www.worldcat.org/oclc/169439","WorldCat Record")</f>
        <v/>
      </c>
      <c r="AU22" t="inlineStr">
        <is>
          <t>4915167227:eng</t>
        </is>
      </c>
      <c r="AV22" t="inlineStr">
        <is>
          <t>169439</t>
        </is>
      </c>
      <c r="AW22" t="inlineStr">
        <is>
          <t>991000961419702656</t>
        </is>
      </c>
      <c r="AX22" t="inlineStr">
        <is>
          <t>991000961419702656</t>
        </is>
      </c>
      <c r="AY22" t="inlineStr">
        <is>
          <t>2263984000002656</t>
        </is>
      </c>
      <c r="AZ22" t="inlineStr">
        <is>
          <t>BOOK</t>
        </is>
      </c>
      <c r="BC22" t="inlineStr">
        <is>
          <t>32285001444982</t>
        </is>
      </c>
      <c r="BD22" t="inlineStr">
        <is>
          <t>893255895</t>
        </is>
      </c>
    </row>
    <row r="23">
      <c r="A23" t="inlineStr">
        <is>
          <t>No</t>
        </is>
      </c>
      <c r="B23" t="inlineStr">
        <is>
          <t>QK115 .R5 V.6 PT.3</t>
        </is>
      </c>
      <c r="C23" t="inlineStr">
        <is>
          <t>0                      QK 0115000R  5                                                       V.6 PT.3</t>
        </is>
      </c>
      <c r="D23" t="inlineStr">
        <is>
          <t>Wild flowers of the United States / General editor, William C. Steere. Collaborators: Rogers McVaugh [and others.</t>
        </is>
      </c>
      <c r="E23" t="inlineStr">
        <is>
          <t>V.6 PT.3*</t>
        </is>
      </c>
      <c r="F23" t="inlineStr">
        <is>
          <t>Yes</t>
        </is>
      </c>
      <c r="G23" t="inlineStr">
        <is>
          <t>1</t>
        </is>
      </c>
      <c r="H23" t="inlineStr">
        <is>
          <t>No</t>
        </is>
      </c>
      <c r="I23" t="inlineStr">
        <is>
          <t>No</t>
        </is>
      </c>
      <c r="J23" t="inlineStr">
        <is>
          <t>0</t>
        </is>
      </c>
      <c r="K23" t="inlineStr">
        <is>
          <t>Rickett, Harold William, 1896-1989.</t>
        </is>
      </c>
      <c r="L23" t="inlineStr">
        <is>
          <t>New York : McGraw-Hill, [1966-73]</t>
        </is>
      </c>
      <c r="M23" t="inlineStr">
        <is>
          <t>1966</t>
        </is>
      </c>
      <c r="N23" t="inlineStr">
        <is>
          <t>1st ed.]</t>
        </is>
      </c>
      <c r="O23" t="inlineStr">
        <is>
          <t>eng</t>
        </is>
      </c>
      <c r="P23" t="inlineStr">
        <is>
          <t>nyu</t>
        </is>
      </c>
      <c r="R23" t="inlineStr">
        <is>
          <t xml:space="preserve">QK </t>
        </is>
      </c>
      <c r="S23" t="n">
        <v>2</v>
      </c>
      <c r="T23" t="n">
        <v>8</v>
      </c>
      <c r="U23" t="inlineStr">
        <is>
          <t>1996-07-29</t>
        </is>
      </c>
      <c r="V23" t="inlineStr">
        <is>
          <t>1996-07-29</t>
        </is>
      </c>
      <c r="W23" t="inlineStr">
        <is>
          <t>1992-12-18</t>
        </is>
      </c>
      <c r="X23" t="inlineStr">
        <is>
          <t>1992-12-18</t>
        </is>
      </c>
      <c r="Y23" t="n">
        <v>1961</v>
      </c>
      <c r="Z23" t="n">
        <v>1900</v>
      </c>
      <c r="AA23" t="n">
        <v>1922</v>
      </c>
      <c r="AB23" t="n">
        <v>15</v>
      </c>
      <c r="AC23" t="n">
        <v>15</v>
      </c>
      <c r="AD23" t="n">
        <v>47</v>
      </c>
      <c r="AE23" t="n">
        <v>47</v>
      </c>
      <c r="AF23" t="n">
        <v>21</v>
      </c>
      <c r="AG23" t="n">
        <v>21</v>
      </c>
      <c r="AH23" t="n">
        <v>6</v>
      </c>
      <c r="AI23" t="n">
        <v>6</v>
      </c>
      <c r="AJ23" t="n">
        <v>19</v>
      </c>
      <c r="AK23" t="n">
        <v>19</v>
      </c>
      <c r="AL23" t="n">
        <v>11</v>
      </c>
      <c r="AM23" t="n">
        <v>11</v>
      </c>
      <c r="AN23" t="n">
        <v>0</v>
      </c>
      <c r="AO23" t="n">
        <v>0</v>
      </c>
      <c r="AP23" t="inlineStr">
        <is>
          <t>No</t>
        </is>
      </c>
      <c r="AQ23" t="inlineStr">
        <is>
          <t>Yes</t>
        </is>
      </c>
      <c r="AR23">
        <f>HYPERLINK("http://catalog.hathitrust.org/Record/001494007","HathiTrust Record")</f>
        <v/>
      </c>
      <c r="AS23">
        <f>HYPERLINK("https://creighton-primo.hosted.exlibrisgroup.com/primo-explore/search?tab=default_tab&amp;search_scope=EVERYTHING&amp;vid=01CRU&amp;lang=en_US&amp;offset=0&amp;query=any,contains,991000961419702656","Catalog Record")</f>
        <v/>
      </c>
      <c r="AT23">
        <f>HYPERLINK("http://www.worldcat.org/oclc/169439","WorldCat Record")</f>
        <v/>
      </c>
      <c r="AU23" t="inlineStr">
        <is>
          <t>4915167227:eng</t>
        </is>
      </c>
      <c r="AV23" t="inlineStr">
        <is>
          <t>169439</t>
        </is>
      </c>
      <c r="AW23" t="inlineStr">
        <is>
          <t>991000961419702656</t>
        </is>
      </c>
      <c r="AX23" t="inlineStr">
        <is>
          <t>991000961419702656</t>
        </is>
      </c>
      <c r="AY23" t="inlineStr">
        <is>
          <t>2263984000002656</t>
        </is>
      </c>
      <c r="AZ23" t="inlineStr">
        <is>
          <t>BOOK</t>
        </is>
      </c>
      <c r="BC23" t="inlineStr">
        <is>
          <t>32285001444990</t>
        </is>
      </c>
      <c r="BD23" t="inlineStr">
        <is>
          <t>893237763</t>
        </is>
      </c>
    </row>
    <row r="24">
      <c r="A24" t="inlineStr">
        <is>
          <t>No</t>
        </is>
      </c>
      <c r="B24" t="inlineStr">
        <is>
          <t>QK115 .S38 1999</t>
        </is>
      </c>
      <c r="C24" t="inlineStr">
        <is>
          <t>0                      QK 0115000S  38          1999</t>
        </is>
      </c>
      <c r="D24" t="inlineStr">
        <is>
          <t>Savannas, barrens, and rock outcrop plant communities of North America / edited by Roger C. Anderson, James S. Fralish, Jerry M. Baskin.</t>
        </is>
      </c>
      <c r="F24" t="inlineStr">
        <is>
          <t>No</t>
        </is>
      </c>
      <c r="G24" t="inlineStr">
        <is>
          <t>1</t>
        </is>
      </c>
      <c r="H24" t="inlineStr">
        <is>
          <t>No</t>
        </is>
      </c>
      <c r="I24" t="inlineStr">
        <is>
          <t>No</t>
        </is>
      </c>
      <c r="J24" t="inlineStr">
        <is>
          <t>0</t>
        </is>
      </c>
      <c r="L24" t="inlineStr">
        <is>
          <t>Cambridge, UK ; New York, NY, USA : Cambridge University Press, 1999.</t>
        </is>
      </c>
      <c r="M24" t="inlineStr">
        <is>
          <t>1999</t>
        </is>
      </c>
      <c r="O24" t="inlineStr">
        <is>
          <t>eng</t>
        </is>
      </c>
      <c r="P24" t="inlineStr">
        <is>
          <t>enk</t>
        </is>
      </c>
      <c r="R24" t="inlineStr">
        <is>
          <t xml:space="preserve">QK </t>
        </is>
      </c>
      <c r="S24" t="n">
        <v>3</v>
      </c>
      <c r="T24" t="n">
        <v>3</v>
      </c>
      <c r="U24" t="inlineStr">
        <is>
          <t>2005-07-05</t>
        </is>
      </c>
      <c r="V24" t="inlineStr">
        <is>
          <t>2005-07-05</t>
        </is>
      </c>
      <c r="W24" t="inlineStr">
        <is>
          <t>2002-04-02</t>
        </is>
      </c>
      <c r="X24" t="inlineStr">
        <is>
          <t>2002-04-02</t>
        </is>
      </c>
      <c r="Y24" t="n">
        <v>360</v>
      </c>
      <c r="Z24" t="n">
        <v>308</v>
      </c>
      <c r="AA24" t="n">
        <v>326</v>
      </c>
      <c r="AB24" t="n">
        <v>3</v>
      </c>
      <c r="AC24" t="n">
        <v>3</v>
      </c>
      <c r="AD24" t="n">
        <v>15</v>
      </c>
      <c r="AE24" t="n">
        <v>15</v>
      </c>
      <c r="AF24" t="n">
        <v>7</v>
      </c>
      <c r="AG24" t="n">
        <v>7</v>
      </c>
      <c r="AH24" t="n">
        <v>2</v>
      </c>
      <c r="AI24" t="n">
        <v>2</v>
      </c>
      <c r="AJ24" t="n">
        <v>9</v>
      </c>
      <c r="AK24" t="n">
        <v>9</v>
      </c>
      <c r="AL24" t="n">
        <v>2</v>
      </c>
      <c r="AM24" t="n">
        <v>2</v>
      </c>
      <c r="AN24" t="n">
        <v>0</v>
      </c>
      <c r="AO24" t="n">
        <v>0</v>
      </c>
      <c r="AP24" t="inlineStr">
        <is>
          <t>No</t>
        </is>
      </c>
      <c r="AQ24" t="inlineStr">
        <is>
          <t>No</t>
        </is>
      </c>
      <c r="AS24">
        <f>HYPERLINK("https://creighton-primo.hosted.exlibrisgroup.com/primo-explore/search?tab=default_tab&amp;search_scope=EVERYTHING&amp;vid=01CRU&amp;lang=en_US&amp;offset=0&amp;query=any,contains,991003742869702656","Catalog Record")</f>
        <v/>
      </c>
      <c r="AT24">
        <f>HYPERLINK("http://www.worldcat.org/oclc/39170038","WorldCat Record")</f>
        <v/>
      </c>
      <c r="AU24" t="inlineStr">
        <is>
          <t>350343244:eng</t>
        </is>
      </c>
      <c r="AV24" t="inlineStr">
        <is>
          <t>39170038</t>
        </is>
      </c>
      <c r="AW24" t="inlineStr">
        <is>
          <t>991003742869702656</t>
        </is>
      </c>
      <c r="AX24" t="inlineStr">
        <is>
          <t>991003742869702656</t>
        </is>
      </c>
      <c r="AY24" t="inlineStr">
        <is>
          <t>2270170210002656</t>
        </is>
      </c>
      <c r="AZ24" t="inlineStr">
        <is>
          <t>BOOK</t>
        </is>
      </c>
      <c r="BB24" t="inlineStr">
        <is>
          <t>9780521573221</t>
        </is>
      </c>
      <c r="BC24" t="inlineStr">
        <is>
          <t>32285004476551</t>
        </is>
      </c>
      <c r="BD24" t="inlineStr">
        <is>
          <t>893535599</t>
        </is>
      </c>
    </row>
    <row r="25">
      <c r="A25" t="inlineStr">
        <is>
          <t>No</t>
        </is>
      </c>
      <c r="B25" t="inlineStr">
        <is>
          <t>QK117 .B8</t>
        </is>
      </c>
      <c r="C25" t="inlineStr">
        <is>
          <t>0                      QK 0117000B  8</t>
        </is>
      </c>
      <c r="D25" t="inlineStr">
        <is>
          <t>An illustrated flora of the northern United States, Canada and the British possessions, from Newfoundland to the parallel of the southern boundary of Virginia, and from the Atlantic Ocean westward to the 102d meridian, by Nathaniel Lord Britton and Hon. Addison Brown.</t>
        </is>
      </c>
      <c r="E25" t="inlineStr">
        <is>
          <t>V.3</t>
        </is>
      </c>
      <c r="F25" t="inlineStr">
        <is>
          <t>Yes</t>
        </is>
      </c>
      <c r="G25" t="inlineStr">
        <is>
          <t>1</t>
        </is>
      </c>
      <c r="H25" t="inlineStr">
        <is>
          <t>No</t>
        </is>
      </c>
      <c r="I25" t="inlineStr">
        <is>
          <t>No</t>
        </is>
      </c>
      <c r="J25" t="inlineStr">
        <is>
          <t>0</t>
        </is>
      </c>
      <c r="K25" t="inlineStr">
        <is>
          <t>Britton, Nathaniel Lord, 1859-1934.</t>
        </is>
      </c>
      <c r="L25" t="inlineStr">
        <is>
          <t>New York, C. Scribner's sons, 1913.</t>
        </is>
      </c>
      <c r="M25" t="inlineStr">
        <is>
          <t>1913</t>
        </is>
      </c>
      <c r="N25" t="inlineStr">
        <is>
          <t>2d ed.--rev. and enl.</t>
        </is>
      </c>
      <c r="O25" t="inlineStr">
        <is>
          <t>eng</t>
        </is>
      </c>
      <c r="P25" t="inlineStr">
        <is>
          <t xml:space="preserve">xx </t>
        </is>
      </c>
      <c r="R25" t="inlineStr">
        <is>
          <t xml:space="preserve">QK </t>
        </is>
      </c>
      <c r="S25" t="n">
        <v>0</v>
      </c>
      <c r="T25" t="n">
        <v>2</v>
      </c>
      <c r="V25" t="inlineStr">
        <is>
          <t>2001-02-16</t>
        </is>
      </c>
      <c r="W25" t="inlineStr">
        <is>
          <t>1997-07-15</t>
        </is>
      </c>
      <c r="X25" t="inlineStr">
        <is>
          <t>1997-07-15</t>
        </is>
      </c>
      <c r="Y25" t="n">
        <v>442</v>
      </c>
      <c r="Z25" t="n">
        <v>409</v>
      </c>
      <c r="AA25" t="n">
        <v>623</v>
      </c>
      <c r="AB25" t="n">
        <v>3</v>
      </c>
      <c r="AC25" t="n">
        <v>4</v>
      </c>
      <c r="AD25" t="n">
        <v>11</v>
      </c>
      <c r="AE25" t="n">
        <v>16</v>
      </c>
      <c r="AF25" t="n">
        <v>3</v>
      </c>
      <c r="AG25" t="n">
        <v>6</v>
      </c>
      <c r="AH25" t="n">
        <v>2</v>
      </c>
      <c r="AI25" t="n">
        <v>4</v>
      </c>
      <c r="AJ25" t="n">
        <v>6</v>
      </c>
      <c r="AK25" t="n">
        <v>8</v>
      </c>
      <c r="AL25" t="n">
        <v>2</v>
      </c>
      <c r="AM25" t="n">
        <v>3</v>
      </c>
      <c r="AN25" t="n">
        <v>0</v>
      </c>
      <c r="AO25" t="n">
        <v>0</v>
      </c>
      <c r="AP25" t="inlineStr">
        <is>
          <t>Yes</t>
        </is>
      </c>
      <c r="AQ25" t="inlineStr">
        <is>
          <t>No</t>
        </is>
      </c>
      <c r="AR25">
        <f>HYPERLINK("http://catalog.hathitrust.org/Record/001494012","HathiTrust Record")</f>
        <v/>
      </c>
      <c r="AS25">
        <f>HYPERLINK("https://creighton-primo.hosted.exlibrisgroup.com/primo-explore/search?tab=default_tab&amp;search_scope=EVERYTHING&amp;vid=01CRU&amp;lang=en_US&amp;offset=0&amp;query=any,contains,991003323799702656","Catalog Record")</f>
        <v/>
      </c>
      <c r="AT25">
        <f>HYPERLINK("http://www.worldcat.org/oclc/852525","WorldCat Record")</f>
        <v/>
      </c>
      <c r="AU25" t="inlineStr">
        <is>
          <t>4020084466:eng</t>
        </is>
      </c>
      <c r="AV25" t="inlineStr">
        <is>
          <t>852525</t>
        </is>
      </c>
      <c r="AW25" t="inlineStr">
        <is>
          <t>991003323799702656</t>
        </is>
      </c>
      <c r="AX25" t="inlineStr">
        <is>
          <t>991003323799702656</t>
        </is>
      </c>
      <c r="AY25" t="inlineStr">
        <is>
          <t>2266408420002656</t>
        </is>
      </c>
      <c r="AZ25" t="inlineStr">
        <is>
          <t>BOOK</t>
        </is>
      </c>
      <c r="BC25" t="inlineStr">
        <is>
          <t>32285002936945</t>
        </is>
      </c>
      <c r="BD25" t="inlineStr">
        <is>
          <t>893535433</t>
        </is>
      </c>
    </row>
    <row r="26">
      <c r="A26" t="inlineStr">
        <is>
          <t>No</t>
        </is>
      </c>
      <c r="B26" t="inlineStr">
        <is>
          <t>QK117 .B8</t>
        </is>
      </c>
      <c r="C26" t="inlineStr">
        <is>
          <t>0                      QK 0117000B  8</t>
        </is>
      </c>
      <c r="D26" t="inlineStr">
        <is>
          <t>An illustrated flora of the northern United States, Canada and the British possessions, from Newfoundland to the parallel of the southern boundary of Virginia, and from the Atlantic Ocean westward to the 102d meridian, by Nathaniel Lord Britton and Hon. Addison Brown.</t>
        </is>
      </c>
      <c r="E26" t="inlineStr">
        <is>
          <t>V.1</t>
        </is>
      </c>
      <c r="F26" t="inlineStr">
        <is>
          <t>Yes</t>
        </is>
      </c>
      <c r="G26" t="inlineStr">
        <is>
          <t>1</t>
        </is>
      </c>
      <c r="H26" t="inlineStr">
        <is>
          <t>No</t>
        </is>
      </c>
      <c r="I26" t="inlineStr">
        <is>
          <t>No</t>
        </is>
      </c>
      <c r="J26" t="inlineStr">
        <is>
          <t>0</t>
        </is>
      </c>
      <c r="K26" t="inlineStr">
        <is>
          <t>Britton, Nathaniel Lord, 1859-1934.</t>
        </is>
      </c>
      <c r="L26" t="inlineStr">
        <is>
          <t>New York, C. Scribner's sons, 1913.</t>
        </is>
      </c>
      <c r="M26" t="inlineStr">
        <is>
          <t>1913</t>
        </is>
      </c>
      <c r="N26" t="inlineStr">
        <is>
          <t>2d ed.--rev. and enl.</t>
        </is>
      </c>
      <c r="O26" t="inlineStr">
        <is>
          <t>eng</t>
        </is>
      </c>
      <c r="P26" t="inlineStr">
        <is>
          <t xml:space="preserve">xx </t>
        </is>
      </c>
      <c r="R26" t="inlineStr">
        <is>
          <t xml:space="preserve">QK </t>
        </is>
      </c>
      <c r="S26" t="n">
        <v>1</v>
      </c>
      <c r="T26" t="n">
        <v>2</v>
      </c>
      <c r="U26" t="inlineStr">
        <is>
          <t>2001-02-16</t>
        </is>
      </c>
      <c r="V26" t="inlineStr">
        <is>
          <t>2001-02-16</t>
        </is>
      </c>
      <c r="W26" t="inlineStr">
        <is>
          <t>1997-07-15</t>
        </is>
      </c>
      <c r="X26" t="inlineStr">
        <is>
          <t>1997-07-15</t>
        </is>
      </c>
      <c r="Y26" t="n">
        <v>442</v>
      </c>
      <c r="Z26" t="n">
        <v>409</v>
      </c>
      <c r="AA26" t="n">
        <v>623</v>
      </c>
      <c r="AB26" t="n">
        <v>3</v>
      </c>
      <c r="AC26" t="n">
        <v>4</v>
      </c>
      <c r="AD26" t="n">
        <v>11</v>
      </c>
      <c r="AE26" t="n">
        <v>16</v>
      </c>
      <c r="AF26" t="n">
        <v>3</v>
      </c>
      <c r="AG26" t="n">
        <v>6</v>
      </c>
      <c r="AH26" t="n">
        <v>2</v>
      </c>
      <c r="AI26" t="n">
        <v>4</v>
      </c>
      <c r="AJ26" t="n">
        <v>6</v>
      </c>
      <c r="AK26" t="n">
        <v>8</v>
      </c>
      <c r="AL26" t="n">
        <v>2</v>
      </c>
      <c r="AM26" t="n">
        <v>3</v>
      </c>
      <c r="AN26" t="n">
        <v>0</v>
      </c>
      <c r="AO26" t="n">
        <v>0</v>
      </c>
      <c r="AP26" t="inlineStr">
        <is>
          <t>Yes</t>
        </is>
      </c>
      <c r="AQ26" t="inlineStr">
        <is>
          <t>No</t>
        </is>
      </c>
      <c r="AR26">
        <f>HYPERLINK("http://catalog.hathitrust.org/Record/001494012","HathiTrust Record")</f>
        <v/>
      </c>
      <c r="AS26">
        <f>HYPERLINK("https://creighton-primo.hosted.exlibrisgroup.com/primo-explore/search?tab=default_tab&amp;search_scope=EVERYTHING&amp;vid=01CRU&amp;lang=en_US&amp;offset=0&amp;query=any,contains,991003323799702656","Catalog Record")</f>
        <v/>
      </c>
      <c r="AT26">
        <f>HYPERLINK("http://www.worldcat.org/oclc/852525","WorldCat Record")</f>
        <v/>
      </c>
      <c r="AU26" t="inlineStr">
        <is>
          <t>4020084466:eng</t>
        </is>
      </c>
      <c r="AV26" t="inlineStr">
        <is>
          <t>852525</t>
        </is>
      </c>
      <c r="AW26" t="inlineStr">
        <is>
          <t>991003323799702656</t>
        </is>
      </c>
      <c r="AX26" t="inlineStr">
        <is>
          <t>991003323799702656</t>
        </is>
      </c>
      <c r="AY26" t="inlineStr">
        <is>
          <t>2266408420002656</t>
        </is>
      </c>
      <c r="AZ26" t="inlineStr">
        <is>
          <t>BOOK</t>
        </is>
      </c>
      <c r="BC26" t="inlineStr">
        <is>
          <t>32285002936929</t>
        </is>
      </c>
      <c r="BD26" t="inlineStr">
        <is>
          <t>893499193</t>
        </is>
      </c>
    </row>
    <row r="27">
      <c r="A27" t="inlineStr">
        <is>
          <t>No</t>
        </is>
      </c>
      <c r="B27" t="inlineStr">
        <is>
          <t>QK117 .B8</t>
        </is>
      </c>
      <c r="C27" t="inlineStr">
        <is>
          <t>0                      QK 0117000B  8</t>
        </is>
      </c>
      <c r="D27" t="inlineStr">
        <is>
          <t>An illustrated flora of the northern United States, Canada and the British possessions, from Newfoundland to the parallel of the southern boundary of Virginia, and from the Atlantic Ocean westward to the 102d meridian, by Nathaniel Lord Britton and Hon. Addison Brown.</t>
        </is>
      </c>
      <c r="E27" t="inlineStr">
        <is>
          <t>V.2</t>
        </is>
      </c>
      <c r="F27" t="inlineStr">
        <is>
          <t>Yes</t>
        </is>
      </c>
      <c r="G27" t="inlineStr">
        <is>
          <t>1</t>
        </is>
      </c>
      <c r="H27" t="inlineStr">
        <is>
          <t>No</t>
        </is>
      </c>
      <c r="I27" t="inlineStr">
        <is>
          <t>No</t>
        </is>
      </c>
      <c r="J27" t="inlineStr">
        <is>
          <t>0</t>
        </is>
      </c>
      <c r="K27" t="inlineStr">
        <is>
          <t>Britton, Nathaniel Lord, 1859-1934.</t>
        </is>
      </c>
      <c r="L27" t="inlineStr">
        <is>
          <t>New York, C. Scribner's sons, 1913.</t>
        </is>
      </c>
      <c r="M27" t="inlineStr">
        <is>
          <t>1913</t>
        </is>
      </c>
      <c r="N27" t="inlineStr">
        <is>
          <t>2d ed.--rev. and enl.</t>
        </is>
      </c>
      <c r="O27" t="inlineStr">
        <is>
          <t>eng</t>
        </is>
      </c>
      <c r="P27" t="inlineStr">
        <is>
          <t xml:space="preserve">xx </t>
        </is>
      </c>
      <c r="R27" t="inlineStr">
        <is>
          <t xml:space="preserve">QK </t>
        </is>
      </c>
      <c r="S27" t="n">
        <v>1</v>
      </c>
      <c r="T27" t="n">
        <v>2</v>
      </c>
      <c r="V27" t="inlineStr">
        <is>
          <t>2001-02-16</t>
        </is>
      </c>
      <c r="W27" t="inlineStr">
        <is>
          <t>1997-07-15</t>
        </is>
      </c>
      <c r="X27" t="inlineStr">
        <is>
          <t>1997-07-15</t>
        </is>
      </c>
      <c r="Y27" t="n">
        <v>442</v>
      </c>
      <c r="Z27" t="n">
        <v>409</v>
      </c>
      <c r="AA27" t="n">
        <v>623</v>
      </c>
      <c r="AB27" t="n">
        <v>3</v>
      </c>
      <c r="AC27" t="n">
        <v>4</v>
      </c>
      <c r="AD27" t="n">
        <v>11</v>
      </c>
      <c r="AE27" t="n">
        <v>16</v>
      </c>
      <c r="AF27" t="n">
        <v>3</v>
      </c>
      <c r="AG27" t="n">
        <v>6</v>
      </c>
      <c r="AH27" t="n">
        <v>2</v>
      </c>
      <c r="AI27" t="n">
        <v>4</v>
      </c>
      <c r="AJ27" t="n">
        <v>6</v>
      </c>
      <c r="AK27" t="n">
        <v>8</v>
      </c>
      <c r="AL27" t="n">
        <v>2</v>
      </c>
      <c r="AM27" t="n">
        <v>3</v>
      </c>
      <c r="AN27" t="n">
        <v>0</v>
      </c>
      <c r="AO27" t="n">
        <v>0</v>
      </c>
      <c r="AP27" t="inlineStr">
        <is>
          <t>Yes</t>
        </is>
      </c>
      <c r="AQ27" t="inlineStr">
        <is>
          <t>No</t>
        </is>
      </c>
      <c r="AR27">
        <f>HYPERLINK("http://catalog.hathitrust.org/Record/001494012","HathiTrust Record")</f>
        <v/>
      </c>
      <c r="AS27">
        <f>HYPERLINK("https://creighton-primo.hosted.exlibrisgroup.com/primo-explore/search?tab=default_tab&amp;search_scope=EVERYTHING&amp;vid=01CRU&amp;lang=en_US&amp;offset=0&amp;query=any,contains,991003323799702656","Catalog Record")</f>
        <v/>
      </c>
      <c r="AT27">
        <f>HYPERLINK("http://www.worldcat.org/oclc/852525","WorldCat Record")</f>
        <v/>
      </c>
      <c r="AU27" t="inlineStr">
        <is>
          <t>4020084466:eng</t>
        </is>
      </c>
      <c r="AV27" t="inlineStr">
        <is>
          <t>852525</t>
        </is>
      </c>
      <c r="AW27" t="inlineStr">
        <is>
          <t>991003323799702656</t>
        </is>
      </c>
      <c r="AX27" t="inlineStr">
        <is>
          <t>991003323799702656</t>
        </is>
      </c>
      <c r="AY27" t="inlineStr">
        <is>
          <t>2266408420002656</t>
        </is>
      </c>
      <c r="AZ27" t="inlineStr">
        <is>
          <t>BOOK</t>
        </is>
      </c>
      <c r="BC27" t="inlineStr">
        <is>
          <t>32285002936937</t>
        </is>
      </c>
      <c r="BD27" t="inlineStr">
        <is>
          <t>893535434</t>
        </is>
      </c>
    </row>
    <row r="28">
      <c r="A28" t="inlineStr">
        <is>
          <t>No</t>
        </is>
      </c>
      <c r="B28" t="inlineStr">
        <is>
          <t>QK117 .G75 1950</t>
        </is>
      </c>
      <c r="C28" t="inlineStr">
        <is>
          <t>0                      QK 0117000G  75          1950</t>
        </is>
      </c>
      <c r="D28" t="inlineStr">
        <is>
          <t>Manual of botany; a handbook of the flowering plants and ferns of the central and northeastern United States and adjacent Canada.</t>
        </is>
      </c>
      <c r="F28" t="inlineStr">
        <is>
          <t>No</t>
        </is>
      </c>
      <c r="G28" t="inlineStr">
        <is>
          <t>1</t>
        </is>
      </c>
      <c r="H28" t="inlineStr">
        <is>
          <t>No</t>
        </is>
      </c>
      <c r="I28" t="inlineStr">
        <is>
          <t>No</t>
        </is>
      </c>
      <c r="J28" t="inlineStr">
        <is>
          <t>0</t>
        </is>
      </c>
      <c r="K28" t="inlineStr">
        <is>
          <t>Gray, Asa, 1810-1888.</t>
        </is>
      </c>
      <c r="L28" t="inlineStr">
        <is>
          <t>New York, American Book Co. [1950]</t>
        </is>
      </c>
      <c r="M28" t="inlineStr">
        <is>
          <t>1950</t>
        </is>
      </c>
      <c r="N28" t="inlineStr">
        <is>
          <t>8th (centennial) ed., illustrated. Largely rewritten and expanded by Merritt Lyndon Fernald, with assistance of specialists in some groups.</t>
        </is>
      </c>
      <c r="O28" t="inlineStr">
        <is>
          <t>eng</t>
        </is>
      </c>
      <c r="P28" t="inlineStr">
        <is>
          <t>nyu</t>
        </is>
      </c>
      <c r="R28" t="inlineStr">
        <is>
          <t xml:space="preserve">QK </t>
        </is>
      </c>
      <c r="S28" t="n">
        <v>6</v>
      </c>
      <c r="T28" t="n">
        <v>6</v>
      </c>
      <c r="U28" t="inlineStr">
        <is>
          <t>2000-02-09</t>
        </is>
      </c>
      <c r="V28" t="inlineStr">
        <is>
          <t>2000-02-09</t>
        </is>
      </c>
      <c r="W28" t="inlineStr">
        <is>
          <t>1997-07-15</t>
        </is>
      </c>
      <c r="X28" t="inlineStr">
        <is>
          <t>1997-07-15</t>
        </is>
      </c>
      <c r="Y28" t="n">
        <v>966</v>
      </c>
      <c r="Z28" t="n">
        <v>914</v>
      </c>
      <c r="AA28" t="n">
        <v>960</v>
      </c>
      <c r="AB28" t="n">
        <v>10</v>
      </c>
      <c r="AC28" t="n">
        <v>10</v>
      </c>
      <c r="AD28" t="n">
        <v>30</v>
      </c>
      <c r="AE28" t="n">
        <v>31</v>
      </c>
      <c r="AF28" t="n">
        <v>13</v>
      </c>
      <c r="AG28" t="n">
        <v>14</v>
      </c>
      <c r="AH28" t="n">
        <v>5</v>
      </c>
      <c r="AI28" t="n">
        <v>5</v>
      </c>
      <c r="AJ28" t="n">
        <v>10</v>
      </c>
      <c r="AK28" t="n">
        <v>11</v>
      </c>
      <c r="AL28" t="n">
        <v>8</v>
      </c>
      <c r="AM28" t="n">
        <v>8</v>
      </c>
      <c r="AN28" t="n">
        <v>0</v>
      </c>
      <c r="AO28" t="n">
        <v>0</v>
      </c>
      <c r="AP28" t="inlineStr">
        <is>
          <t>No</t>
        </is>
      </c>
      <c r="AQ28" t="inlineStr">
        <is>
          <t>Yes</t>
        </is>
      </c>
      <c r="AR28">
        <f>HYPERLINK("http://catalog.hathitrust.org/Record/001496206","HathiTrust Record")</f>
        <v/>
      </c>
      <c r="AS28">
        <f>HYPERLINK("https://creighton-primo.hosted.exlibrisgroup.com/primo-explore/search?tab=default_tab&amp;search_scope=EVERYTHING&amp;vid=01CRU&amp;lang=en_US&amp;offset=0&amp;query=any,contains,991002873649702656","Catalog Record")</f>
        <v/>
      </c>
      <c r="AT28">
        <f>HYPERLINK("http://www.worldcat.org/oclc/501270","WorldCat Record")</f>
        <v/>
      </c>
      <c r="AU28" t="inlineStr">
        <is>
          <t>5453935156:eng</t>
        </is>
      </c>
      <c r="AV28" t="inlineStr">
        <is>
          <t>501270</t>
        </is>
      </c>
      <c r="AW28" t="inlineStr">
        <is>
          <t>991002873649702656</t>
        </is>
      </c>
      <c r="AX28" t="inlineStr">
        <is>
          <t>991002873649702656</t>
        </is>
      </c>
      <c r="AY28" t="inlineStr">
        <is>
          <t>2256767460002656</t>
        </is>
      </c>
      <c r="AZ28" t="inlineStr">
        <is>
          <t>BOOK</t>
        </is>
      </c>
      <c r="BC28" t="inlineStr">
        <is>
          <t>32285002936960</t>
        </is>
      </c>
      <c r="BD28" t="inlineStr">
        <is>
          <t>893692109</t>
        </is>
      </c>
    </row>
    <row r="29">
      <c r="A29" t="inlineStr">
        <is>
          <t>No</t>
        </is>
      </c>
      <c r="B29" t="inlineStr">
        <is>
          <t>QK117 .L48 1995</t>
        </is>
      </c>
      <c r="C29" t="inlineStr">
        <is>
          <t>0                      QK 0117000L  48          1995</t>
        </is>
      </c>
      <c r="D29" t="inlineStr">
        <is>
          <t>A guide to wildflowers in winter : herbaceous plants of northeastern North America / Carol Levine ; illustrations by Dick Rauh ; photographs by Samuel Ristich ; additional illustrations by Redenta Soprano.</t>
        </is>
      </c>
      <c r="F29" t="inlineStr">
        <is>
          <t>No</t>
        </is>
      </c>
      <c r="G29" t="inlineStr">
        <is>
          <t>1</t>
        </is>
      </c>
      <c r="H29" t="inlineStr">
        <is>
          <t>No</t>
        </is>
      </c>
      <c r="I29" t="inlineStr">
        <is>
          <t>No</t>
        </is>
      </c>
      <c r="J29" t="inlineStr">
        <is>
          <t>0</t>
        </is>
      </c>
      <c r="K29" t="inlineStr">
        <is>
          <t>Levine, Carol, 1928-</t>
        </is>
      </c>
      <c r="L29" t="inlineStr">
        <is>
          <t>New Haven : Yale University Press, c1995.</t>
        </is>
      </c>
      <c r="M29" t="inlineStr">
        <is>
          <t>1995</t>
        </is>
      </c>
      <c r="O29" t="inlineStr">
        <is>
          <t>eng</t>
        </is>
      </c>
      <c r="P29" t="inlineStr">
        <is>
          <t>ctu</t>
        </is>
      </c>
      <c r="R29" t="inlineStr">
        <is>
          <t xml:space="preserve">QK </t>
        </is>
      </c>
      <c r="S29" t="n">
        <v>10</v>
      </c>
      <c r="T29" t="n">
        <v>10</v>
      </c>
      <c r="U29" t="inlineStr">
        <is>
          <t>2009-02-23</t>
        </is>
      </c>
      <c r="V29" t="inlineStr">
        <is>
          <t>2009-02-23</t>
        </is>
      </c>
      <c r="W29" t="inlineStr">
        <is>
          <t>1997-01-27</t>
        </is>
      </c>
      <c r="X29" t="inlineStr">
        <is>
          <t>1997-01-27</t>
        </is>
      </c>
      <c r="Y29" t="n">
        <v>504</v>
      </c>
      <c r="Z29" t="n">
        <v>462</v>
      </c>
      <c r="AA29" t="n">
        <v>463</v>
      </c>
      <c r="AB29" t="n">
        <v>4</v>
      </c>
      <c r="AC29" t="n">
        <v>4</v>
      </c>
      <c r="AD29" t="n">
        <v>13</v>
      </c>
      <c r="AE29" t="n">
        <v>13</v>
      </c>
      <c r="AF29" t="n">
        <v>6</v>
      </c>
      <c r="AG29" t="n">
        <v>6</v>
      </c>
      <c r="AH29" t="n">
        <v>1</v>
      </c>
      <c r="AI29" t="n">
        <v>1</v>
      </c>
      <c r="AJ29" t="n">
        <v>6</v>
      </c>
      <c r="AK29" t="n">
        <v>6</v>
      </c>
      <c r="AL29" t="n">
        <v>3</v>
      </c>
      <c r="AM29" t="n">
        <v>3</v>
      </c>
      <c r="AN29" t="n">
        <v>0</v>
      </c>
      <c r="AO29" t="n">
        <v>0</v>
      </c>
      <c r="AP29" t="inlineStr">
        <is>
          <t>No</t>
        </is>
      </c>
      <c r="AQ29" t="inlineStr">
        <is>
          <t>No</t>
        </is>
      </c>
      <c r="AS29">
        <f>HYPERLINK("https://creighton-primo.hosted.exlibrisgroup.com/primo-explore/search?tab=default_tab&amp;search_scope=EVERYTHING&amp;vid=01CRU&amp;lang=en_US&amp;offset=0&amp;query=any,contains,991002432499702656","Catalog Record")</f>
        <v/>
      </c>
      <c r="AT29">
        <f>HYPERLINK("http://www.worldcat.org/oclc/31710427","WorldCat Record")</f>
        <v/>
      </c>
      <c r="AU29" t="inlineStr">
        <is>
          <t>24134171:eng</t>
        </is>
      </c>
      <c r="AV29" t="inlineStr">
        <is>
          <t>31710427</t>
        </is>
      </c>
      <c r="AW29" t="inlineStr">
        <is>
          <t>991002432499702656</t>
        </is>
      </c>
      <c r="AX29" t="inlineStr">
        <is>
          <t>991002432499702656</t>
        </is>
      </c>
      <c r="AY29" t="inlineStr">
        <is>
          <t>2256928320002656</t>
        </is>
      </c>
      <c r="AZ29" t="inlineStr">
        <is>
          <t>BOOK</t>
        </is>
      </c>
      <c r="BB29" t="inlineStr">
        <is>
          <t>9780300062076</t>
        </is>
      </c>
      <c r="BC29" t="inlineStr">
        <is>
          <t>32285002411741</t>
        </is>
      </c>
      <c r="BD29" t="inlineStr">
        <is>
          <t>893498106</t>
        </is>
      </c>
    </row>
    <row r="30">
      <c r="A30" t="inlineStr">
        <is>
          <t>No</t>
        </is>
      </c>
      <c r="B30" t="inlineStr">
        <is>
          <t>QK118 .P24 1963</t>
        </is>
      </c>
      <c r="C30" t="inlineStr">
        <is>
          <t>0                      QK 0118000P  24          1963</t>
        </is>
      </c>
      <c r="D30" t="inlineStr">
        <is>
          <t>How to know the wild flowers : a guide to the names, haunts, and habits of our common wild flowers / by Mrs. William Starr Dana. Illustrated by Marion Satterlee.</t>
        </is>
      </c>
      <c r="F30" t="inlineStr">
        <is>
          <t>No</t>
        </is>
      </c>
      <c r="G30" t="inlineStr">
        <is>
          <t>1</t>
        </is>
      </c>
      <c r="H30" t="inlineStr">
        <is>
          <t>No</t>
        </is>
      </c>
      <c r="I30" t="inlineStr">
        <is>
          <t>No</t>
        </is>
      </c>
      <c r="J30" t="inlineStr">
        <is>
          <t>0</t>
        </is>
      </c>
      <c r="K30" t="inlineStr">
        <is>
          <t>Parsons, Frances Theodora, 1861-1952.</t>
        </is>
      </c>
      <c r="L30" t="inlineStr">
        <is>
          <t>New York : Dover Publications, [1963]</t>
        </is>
      </c>
      <c r="M30" t="inlineStr">
        <is>
          <t>1963</t>
        </is>
      </c>
      <c r="N30" t="inlineStr">
        <is>
          <t>Rev. ed. by Clarence J. Hylander.</t>
        </is>
      </c>
      <c r="O30" t="inlineStr">
        <is>
          <t>eng</t>
        </is>
      </c>
      <c r="P30" t="inlineStr">
        <is>
          <t>nyu</t>
        </is>
      </c>
      <c r="R30" t="inlineStr">
        <is>
          <t xml:space="preserve">QK </t>
        </is>
      </c>
      <c r="S30" t="n">
        <v>5</v>
      </c>
      <c r="T30" t="n">
        <v>5</v>
      </c>
      <c r="U30" t="inlineStr">
        <is>
          <t>2007-04-20</t>
        </is>
      </c>
      <c r="V30" t="inlineStr">
        <is>
          <t>2007-04-20</t>
        </is>
      </c>
      <c r="W30" t="inlineStr">
        <is>
          <t>1990-07-05</t>
        </is>
      </c>
      <c r="X30" t="inlineStr">
        <is>
          <t>1990-07-05</t>
        </is>
      </c>
      <c r="Y30" t="n">
        <v>685</v>
      </c>
      <c r="Z30" t="n">
        <v>647</v>
      </c>
      <c r="AA30" t="n">
        <v>1239</v>
      </c>
      <c r="AB30" t="n">
        <v>3</v>
      </c>
      <c r="AC30" t="n">
        <v>8</v>
      </c>
      <c r="AD30" t="n">
        <v>10</v>
      </c>
      <c r="AE30" t="n">
        <v>23</v>
      </c>
      <c r="AF30" t="n">
        <v>5</v>
      </c>
      <c r="AG30" t="n">
        <v>10</v>
      </c>
      <c r="AH30" t="n">
        <v>2</v>
      </c>
      <c r="AI30" t="n">
        <v>5</v>
      </c>
      <c r="AJ30" t="n">
        <v>3</v>
      </c>
      <c r="AK30" t="n">
        <v>7</v>
      </c>
      <c r="AL30" t="n">
        <v>2</v>
      </c>
      <c r="AM30" t="n">
        <v>5</v>
      </c>
      <c r="AN30" t="n">
        <v>0</v>
      </c>
      <c r="AO30" t="n">
        <v>0</v>
      </c>
      <c r="AP30" t="inlineStr">
        <is>
          <t>No</t>
        </is>
      </c>
      <c r="AQ30" t="inlineStr">
        <is>
          <t>Yes</t>
        </is>
      </c>
      <c r="AR30">
        <f>HYPERLINK("http://catalog.hathitrust.org/Record/005724928","HathiTrust Record")</f>
        <v/>
      </c>
      <c r="AS30">
        <f>HYPERLINK("https://creighton-primo.hosted.exlibrisgroup.com/primo-explore/search?tab=default_tab&amp;search_scope=EVERYTHING&amp;vid=01CRU&amp;lang=en_US&amp;offset=0&amp;query=any,contains,991002906579702656","Catalog Record")</f>
        <v/>
      </c>
      <c r="AT30">
        <f>HYPERLINK("http://www.worldcat.org/oclc/519718","WorldCat Record")</f>
        <v/>
      </c>
      <c r="AU30" t="inlineStr">
        <is>
          <t>4915936035:eng</t>
        </is>
      </c>
      <c r="AV30" t="inlineStr">
        <is>
          <t>519718</t>
        </is>
      </c>
      <c r="AW30" t="inlineStr">
        <is>
          <t>991002906579702656</t>
        </is>
      </c>
      <c r="AX30" t="inlineStr">
        <is>
          <t>991002906579702656</t>
        </is>
      </c>
      <c r="AY30" t="inlineStr">
        <is>
          <t>2257065110002656</t>
        </is>
      </c>
      <c r="AZ30" t="inlineStr">
        <is>
          <t>BOOK</t>
        </is>
      </c>
      <c r="BC30" t="inlineStr">
        <is>
          <t>32285000206945</t>
        </is>
      </c>
      <c r="BD30" t="inlineStr">
        <is>
          <t>893257870</t>
        </is>
      </c>
    </row>
    <row r="31">
      <c r="A31" t="inlineStr">
        <is>
          <t>No</t>
        </is>
      </c>
      <c r="B31" t="inlineStr">
        <is>
          <t>QK118 .R5</t>
        </is>
      </c>
      <c r="C31" t="inlineStr">
        <is>
          <t>0                      QK 0118000R  5</t>
        </is>
      </c>
      <c r="D31" t="inlineStr">
        <is>
          <t>The new field book of American wild flowers / with 96 illus. in full color and over 700 drawings by the author.</t>
        </is>
      </c>
      <c r="F31" t="inlineStr">
        <is>
          <t>No</t>
        </is>
      </c>
      <c r="G31" t="inlineStr">
        <is>
          <t>1</t>
        </is>
      </c>
      <c r="H31" t="inlineStr">
        <is>
          <t>No</t>
        </is>
      </c>
      <c r="I31" t="inlineStr">
        <is>
          <t>No</t>
        </is>
      </c>
      <c r="J31" t="inlineStr">
        <is>
          <t>0</t>
        </is>
      </c>
      <c r="K31" t="inlineStr">
        <is>
          <t>Rickett, Harold William, 1896-1989.</t>
        </is>
      </c>
      <c r="L31" t="inlineStr">
        <is>
          <t>New York : Putnam, [1963]</t>
        </is>
      </c>
      <c r="M31" t="inlineStr">
        <is>
          <t>1963</t>
        </is>
      </c>
      <c r="O31" t="inlineStr">
        <is>
          <t>eng</t>
        </is>
      </c>
      <c r="P31" t="inlineStr">
        <is>
          <t>nyu</t>
        </is>
      </c>
      <c r="R31" t="inlineStr">
        <is>
          <t xml:space="preserve">QK </t>
        </is>
      </c>
      <c r="S31" t="n">
        <v>10</v>
      </c>
      <c r="T31" t="n">
        <v>10</v>
      </c>
      <c r="U31" t="inlineStr">
        <is>
          <t>2000-04-18</t>
        </is>
      </c>
      <c r="V31" t="inlineStr">
        <is>
          <t>2000-04-18</t>
        </is>
      </c>
      <c r="W31" t="inlineStr">
        <is>
          <t>1995-05-09</t>
        </is>
      </c>
      <c r="X31" t="inlineStr">
        <is>
          <t>1995-05-09</t>
        </is>
      </c>
      <c r="Y31" t="n">
        <v>973</v>
      </c>
      <c r="Z31" t="n">
        <v>946</v>
      </c>
      <c r="AA31" t="n">
        <v>958</v>
      </c>
      <c r="AB31" t="n">
        <v>8</v>
      </c>
      <c r="AC31" t="n">
        <v>8</v>
      </c>
      <c r="AD31" t="n">
        <v>18</v>
      </c>
      <c r="AE31" t="n">
        <v>18</v>
      </c>
      <c r="AF31" t="n">
        <v>8</v>
      </c>
      <c r="AG31" t="n">
        <v>8</v>
      </c>
      <c r="AH31" t="n">
        <v>2</v>
      </c>
      <c r="AI31" t="n">
        <v>2</v>
      </c>
      <c r="AJ31" t="n">
        <v>3</v>
      </c>
      <c r="AK31" t="n">
        <v>3</v>
      </c>
      <c r="AL31" t="n">
        <v>6</v>
      </c>
      <c r="AM31" t="n">
        <v>6</v>
      </c>
      <c r="AN31" t="n">
        <v>0</v>
      </c>
      <c r="AO31" t="n">
        <v>0</v>
      </c>
      <c r="AP31" t="inlineStr">
        <is>
          <t>No</t>
        </is>
      </c>
      <c r="AQ31" t="inlineStr">
        <is>
          <t>No</t>
        </is>
      </c>
      <c r="AR31">
        <f>HYPERLINK("http://catalog.hathitrust.org/Record/006219970","HathiTrust Record")</f>
        <v/>
      </c>
      <c r="AS31">
        <f>HYPERLINK("https://creighton-primo.hosted.exlibrisgroup.com/primo-explore/search?tab=default_tab&amp;search_scope=EVERYTHING&amp;vid=01CRU&amp;lang=en_US&amp;offset=0&amp;query=any,contains,991002977419702656","Catalog Record")</f>
        <v/>
      </c>
      <c r="AT31">
        <f>HYPERLINK("http://www.worldcat.org/oclc/552864","WorldCat Record")</f>
        <v/>
      </c>
      <c r="AU31" t="inlineStr">
        <is>
          <t>1601735:eng</t>
        </is>
      </c>
      <c r="AV31" t="inlineStr">
        <is>
          <t>552864</t>
        </is>
      </c>
      <c r="AW31" t="inlineStr">
        <is>
          <t>991002977419702656</t>
        </is>
      </c>
      <c r="AX31" t="inlineStr">
        <is>
          <t>991002977419702656</t>
        </is>
      </c>
      <c r="AY31" t="inlineStr">
        <is>
          <t>2259720310002656</t>
        </is>
      </c>
      <c r="AZ31" t="inlineStr">
        <is>
          <t>BOOK</t>
        </is>
      </c>
      <c r="BC31" t="inlineStr">
        <is>
          <t>32285002032869</t>
        </is>
      </c>
      <c r="BD31" t="inlineStr">
        <is>
          <t>893317501</t>
        </is>
      </c>
    </row>
    <row r="32">
      <c r="A32" t="inlineStr">
        <is>
          <t>No</t>
        </is>
      </c>
      <c r="B32" t="inlineStr">
        <is>
          <t>QK128 .K54 1995</t>
        </is>
      </c>
      <c r="C32" t="inlineStr">
        <is>
          <t>0                      QK 0128000K  54          1995</t>
        </is>
      </c>
      <c r="D32" t="inlineStr">
        <is>
          <t>Prairie plants of the Midwest : identification and ecology / by Russell R. Kirt ; illustrations by Henrietta H. Tweedie and Roberta L. Simonds.</t>
        </is>
      </c>
      <c r="F32" t="inlineStr">
        <is>
          <t>No</t>
        </is>
      </c>
      <c r="G32" t="inlineStr">
        <is>
          <t>1</t>
        </is>
      </c>
      <c r="H32" t="inlineStr">
        <is>
          <t>No</t>
        </is>
      </c>
      <c r="I32" t="inlineStr">
        <is>
          <t>No</t>
        </is>
      </c>
      <c r="J32" t="inlineStr">
        <is>
          <t>0</t>
        </is>
      </c>
      <c r="K32" t="inlineStr">
        <is>
          <t>Kirt, Russell R.</t>
        </is>
      </c>
      <c r="L32" t="inlineStr">
        <is>
          <t>Champaign, Ill. : Stipes Pub., c1995.</t>
        </is>
      </c>
      <c r="M32" t="inlineStr">
        <is>
          <t>1995</t>
        </is>
      </c>
      <c r="O32" t="inlineStr">
        <is>
          <t>eng</t>
        </is>
      </c>
      <c r="P32" t="inlineStr">
        <is>
          <t>ilu</t>
        </is>
      </c>
      <c r="R32" t="inlineStr">
        <is>
          <t xml:space="preserve">QK </t>
        </is>
      </c>
      <c r="S32" t="n">
        <v>12</v>
      </c>
      <c r="T32" t="n">
        <v>12</v>
      </c>
      <c r="U32" t="inlineStr">
        <is>
          <t>2000-05-19</t>
        </is>
      </c>
      <c r="V32" t="inlineStr">
        <is>
          <t>2000-05-19</t>
        </is>
      </c>
      <c r="W32" t="inlineStr">
        <is>
          <t>1997-04-18</t>
        </is>
      </c>
      <c r="X32" t="inlineStr">
        <is>
          <t>1997-04-18</t>
        </is>
      </c>
      <c r="Y32" t="n">
        <v>192</v>
      </c>
      <c r="Z32" t="n">
        <v>190</v>
      </c>
      <c r="AA32" t="n">
        <v>191</v>
      </c>
      <c r="AB32" t="n">
        <v>8</v>
      </c>
      <c r="AC32" t="n">
        <v>8</v>
      </c>
      <c r="AD32" t="n">
        <v>7</v>
      </c>
      <c r="AE32" t="n">
        <v>7</v>
      </c>
      <c r="AF32" t="n">
        <v>0</v>
      </c>
      <c r="AG32" t="n">
        <v>0</v>
      </c>
      <c r="AH32" t="n">
        <v>1</v>
      </c>
      <c r="AI32" t="n">
        <v>1</v>
      </c>
      <c r="AJ32" t="n">
        <v>1</v>
      </c>
      <c r="AK32" t="n">
        <v>1</v>
      </c>
      <c r="AL32" t="n">
        <v>5</v>
      </c>
      <c r="AM32" t="n">
        <v>5</v>
      </c>
      <c r="AN32" t="n">
        <v>0</v>
      </c>
      <c r="AO32" t="n">
        <v>0</v>
      </c>
      <c r="AP32" t="inlineStr">
        <is>
          <t>No</t>
        </is>
      </c>
      <c r="AQ32" t="inlineStr">
        <is>
          <t>No</t>
        </is>
      </c>
      <c r="AS32">
        <f>HYPERLINK("https://creighton-primo.hosted.exlibrisgroup.com/primo-explore/search?tab=default_tab&amp;search_scope=EVERYTHING&amp;vid=01CRU&amp;lang=en_US&amp;offset=0&amp;query=any,contains,991005421879702656","Catalog Record")</f>
        <v/>
      </c>
      <c r="AT32">
        <f>HYPERLINK("http://www.worldcat.org/oclc/32796122","WorldCat Record")</f>
        <v/>
      </c>
      <c r="AU32" t="inlineStr">
        <is>
          <t>5375605115:eng</t>
        </is>
      </c>
      <c r="AV32" t="inlineStr">
        <is>
          <t>32796122</t>
        </is>
      </c>
      <c r="AW32" t="inlineStr">
        <is>
          <t>991005421879702656</t>
        </is>
      </c>
      <c r="AX32" t="inlineStr">
        <is>
          <t>991005421879702656</t>
        </is>
      </c>
      <c r="AY32" t="inlineStr">
        <is>
          <t>2264169800002656</t>
        </is>
      </c>
      <c r="AZ32" t="inlineStr">
        <is>
          <t>BOOK</t>
        </is>
      </c>
      <c r="BB32" t="inlineStr">
        <is>
          <t>9780875635736</t>
        </is>
      </c>
      <c r="BC32" t="inlineStr">
        <is>
          <t>32285002498532</t>
        </is>
      </c>
      <c r="BD32" t="inlineStr">
        <is>
          <t>893339069</t>
        </is>
      </c>
    </row>
    <row r="33">
      <c r="A33" t="inlineStr">
        <is>
          <t>No</t>
        </is>
      </c>
      <c r="B33" t="inlineStr">
        <is>
          <t>QK139 .S77 1988</t>
        </is>
      </c>
      <c r="C33" t="inlineStr">
        <is>
          <t>0                      QK 0139000S  77          1988</t>
        </is>
      </c>
      <c r="D33" t="inlineStr">
        <is>
          <t>Forest wildflowers : showy wildflowers of the woods, mountains, and forests of the northern Rocky Mountain states / photography and text by Dee Strickler ; illustration and graphic design by Zoe Strickler-Wilson.</t>
        </is>
      </c>
      <c r="F33" t="inlineStr">
        <is>
          <t>No</t>
        </is>
      </c>
      <c r="G33" t="inlineStr">
        <is>
          <t>1</t>
        </is>
      </c>
      <c r="H33" t="inlineStr">
        <is>
          <t>No</t>
        </is>
      </c>
      <c r="I33" t="inlineStr">
        <is>
          <t>No</t>
        </is>
      </c>
      <c r="J33" t="inlineStr">
        <is>
          <t>0</t>
        </is>
      </c>
      <c r="K33" t="inlineStr">
        <is>
          <t>Strickler, Dee.</t>
        </is>
      </c>
      <c r="L33" t="inlineStr">
        <is>
          <t>Columbia Falls, Mont. : Flower Press, c1988.</t>
        </is>
      </c>
      <c r="M33" t="inlineStr">
        <is>
          <t>1988</t>
        </is>
      </c>
      <c r="O33" t="inlineStr">
        <is>
          <t>eng</t>
        </is>
      </c>
      <c r="P33" t="inlineStr">
        <is>
          <t>mtu</t>
        </is>
      </c>
      <c r="R33" t="inlineStr">
        <is>
          <t xml:space="preserve">QK </t>
        </is>
      </c>
      <c r="S33" t="n">
        <v>8</v>
      </c>
      <c r="T33" t="n">
        <v>8</v>
      </c>
      <c r="U33" t="inlineStr">
        <is>
          <t>2002-02-22</t>
        </is>
      </c>
      <c r="V33" t="inlineStr">
        <is>
          <t>2002-02-22</t>
        </is>
      </c>
      <c r="W33" t="inlineStr">
        <is>
          <t>1997-03-20</t>
        </is>
      </c>
      <c r="X33" t="inlineStr">
        <is>
          <t>1997-03-20</t>
        </is>
      </c>
      <c r="Y33" t="n">
        <v>101</v>
      </c>
      <c r="Z33" t="n">
        <v>95</v>
      </c>
      <c r="AA33" t="n">
        <v>103</v>
      </c>
      <c r="AB33" t="n">
        <v>1</v>
      </c>
      <c r="AC33" t="n">
        <v>1</v>
      </c>
      <c r="AD33" t="n">
        <v>0</v>
      </c>
      <c r="AE33" t="n">
        <v>0</v>
      </c>
      <c r="AF33" t="n">
        <v>0</v>
      </c>
      <c r="AG33" t="n">
        <v>0</v>
      </c>
      <c r="AH33" t="n">
        <v>0</v>
      </c>
      <c r="AI33" t="n">
        <v>0</v>
      </c>
      <c r="AJ33" t="n">
        <v>0</v>
      </c>
      <c r="AK33" t="n">
        <v>0</v>
      </c>
      <c r="AL33" t="n">
        <v>0</v>
      </c>
      <c r="AM33" t="n">
        <v>0</v>
      </c>
      <c r="AN33" t="n">
        <v>0</v>
      </c>
      <c r="AO33" t="n">
        <v>0</v>
      </c>
      <c r="AP33" t="inlineStr">
        <is>
          <t>No</t>
        </is>
      </c>
      <c r="AQ33" t="inlineStr">
        <is>
          <t>No</t>
        </is>
      </c>
      <c r="AS33">
        <f>HYPERLINK("https://creighton-primo.hosted.exlibrisgroup.com/primo-explore/search?tab=default_tab&amp;search_scope=EVERYTHING&amp;vid=01CRU&amp;lang=en_US&amp;offset=0&amp;query=any,contains,991001391219702656","Catalog Record")</f>
        <v/>
      </c>
      <c r="AT33">
        <f>HYPERLINK("http://www.worldcat.org/oclc/18768112","WorldCat Record")</f>
        <v/>
      </c>
      <c r="AU33" t="inlineStr">
        <is>
          <t>1039980:eng</t>
        </is>
      </c>
      <c r="AV33" t="inlineStr">
        <is>
          <t>18768112</t>
        </is>
      </c>
      <c r="AW33" t="inlineStr">
        <is>
          <t>991001391219702656</t>
        </is>
      </c>
      <c r="AX33" t="inlineStr">
        <is>
          <t>991001391219702656</t>
        </is>
      </c>
      <c r="AY33" t="inlineStr">
        <is>
          <t>2272037520002656</t>
        </is>
      </c>
      <c r="AZ33" t="inlineStr">
        <is>
          <t>BOOK</t>
        </is>
      </c>
      <c r="BB33" t="inlineStr">
        <is>
          <t>9780937959367</t>
        </is>
      </c>
      <c r="BC33" t="inlineStr">
        <is>
          <t>32285002475100</t>
        </is>
      </c>
      <c r="BD33" t="inlineStr">
        <is>
          <t>893315751</t>
        </is>
      </c>
    </row>
    <row r="34">
      <c r="A34" t="inlineStr">
        <is>
          <t>No</t>
        </is>
      </c>
      <c r="B34" t="inlineStr">
        <is>
          <t>QK139 .S78 1986</t>
        </is>
      </c>
      <c r="C34" t="inlineStr">
        <is>
          <t>0                      QK 0139000S  78          1986</t>
        </is>
      </c>
      <c r="D34" t="inlineStr">
        <is>
          <t>Prairie wildflowers : showy wildflowers of the plains, valleys, and foothills in the northern Rocky Mountain states / photography and text by Dee Strickler ; illustration and graphic design by Zoe Strickler-Wilson.</t>
        </is>
      </c>
      <c r="F34" t="inlineStr">
        <is>
          <t>No</t>
        </is>
      </c>
      <c r="G34" t="inlineStr">
        <is>
          <t>1</t>
        </is>
      </c>
      <c r="H34" t="inlineStr">
        <is>
          <t>No</t>
        </is>
      </c>
      <c r="I34" t="inlineStr">
        <is>
          <t>No</t>
        </is>
      </c>
      <c r="J34" t="inlineStr">
        <is>
          <t>0</t>
        </is>
      </c>
      <c r="K34" t="inlineStr">
        <is>
          <t>Strickler, Dee.</t>
        </is>
      </c>
      <c r="L34" t="inlineStr">
        <is>
          <t>Columbia Falls, Mont. : Flower Press, c1986.</t>
        </is>
      </c>
      <c r="M34" t="inlineStr">
        <is>
          <t>1986</t>
        </is>
      </c>
      <c r="O34" t="inlineStr">
        <is>
          <t>eng</t>
        </is>
      </c>
      <c r="P34" t="inlineStr">
        <is>
          <t>mtu</t>
        </is>
      </c>
      <c r="R34" t="inlineStr">
        <is>
          <t xml:space="preserve">QK </t>
        </is>
      </c>
      <c r="S34" t="n">
        <v>15</v>
      </c>
      <c r="T34" t="n">
        <v>15</v>
      </c>
      <c r="U34" t="inlineStr">
        <is>
          <t>2002-04-01</t>
        </is>
      </c>
      <c r="V34" t="inlineStr">
        <is>
          <t>2002-04-01</t>
        </is>
      </c>
      <c r="W34" t="inlineStr">
        <is>
          <t>1997-03-20</t>
        </is>
      </c>
      <c r="X34" t="inlineStr">
        <is>
          <t>1997-03-20</t>
        </is>
      </c>
      <c r="Y34" t="n">
        <v>170</v>
      </c>
      <c r="Z34" t="n">
        <v>167</v>
      </c>
      <c r="AA34" t="n">
        <v>168</v>
      </c>
      <c r="AB34" t="n">
        <v>4</v>
      </c>
      <c r="AC34" t="n">
        <v>4</v>
      </c>
      <c r="AD34" t="n">
        <v>2</v>
      </c>
      <c r="AE34" t="n">
        <v>2</v>
      </c>
      <c r="AF34" t="n">
        <v>1</v>
      </c>
      <c r="AG34" t="n">
        <v>1</v>
      </c>
      <c r="AH34" t="n">
        <v>1</v>
      </c>
      <c r="AI34" t="n">
        <v>1</v>
      </c>
      <c r="AJ34" t="n">
        <v>0</v>
      </c>
      <c r="AK34" t="n">
        <v>0</v>
      </c>
      <c r="AL34" t="n">
        <v>1</v>
      </c>
      <c r="AM34" t="n">
        <v>1</v>
      </c>
      <c r="AN34" t="n">
        <v>0</v>
      </c>
      <c r="AO34" t="n">
        <v>0</v>
      </c>
      <c r="AP34" t="inlineStr">
        <is>
          <t>No</t>
        </is>
      </c>
      <c r="AQ34" t="inlineStr">
        <is>
          <t>No</t>
        </is>
      </c>
      <c r="AS34">
        <f>HYPERLINK("https://creighton-primo.hosted.exlibrisgroup.com/primo-explore/search?tab=default_tab&amp;search_scope=EVERYTHING&amp;vid=01CRU&amp;lang=en_US&amp;offset=0&amp;query=any,contains,991001167099702656","Catalog Record")</f>
        <v/>
      </c>
      <c r="AT34">
        <f>HYPERLINK("http://www.worldcat.org/oclc/16924714","WorldCat Record")</f>
        <v/>
      </c>
      <c r="AU34" t="inlineStr">
        <is>
          <t>1104944736:eng</t>
        </is>
      </c>
      <c r="AV34" t="inlineStr">
        <is>
          <t>16924714</t>
        </is>
      </c>
      <c r="AW34" t="inlineStr">
        <is>
          <t>991001167099702656</t>
        </is>
      </c>
      <c r="AX34" t="inlineStr">
        <is>
          <t>991001167099702656</t>
        </is>
      </c>
      <c r="AY34" t="inlineStr">
        <is>
          <t>2271013500002656</t>
        </is>
      </c>
      <c r="AZ34" t="inlineStr">
        <is>
          <t>BOOK</t>
        </is>
      </c>
      <c r="BB34" t="inlineStr">
        <is>
          <t>9780934318990</t>
        </is>
      </c>
      <c r="BC34" t="inlineStr">
        <is>
          <t>32285002475118</t>
        </is>
      </c>
      <c r="BD34" t="inlineStr">
        <is>
          <t>893426381</t>
        </is>
      </c>
    </row>
    <row r="35">
      <c r="A35" t="inlineStr">
        <is>
          <t>No</t>
        </is>
      </c>
      <c r="B35" t="inlineStr">
        <is>
          <t>QK139 .S79 1990</t>
        </is>
      </c>
      <c r="C35" t="inlineStr">
        <is>
          <t>0                      QK 0139000S  79          1990</t>
        </is>
      </c>
      <c r="D35" t="inlineStr">
        <is>
          <t>Alpine wildflowers : showy wildflowers of the alpine and subalpine areas of the Rocky Mountain states / photography and text by Dee Strickler ; illustration and graphic design by Zoe Strickler-Wilson.</t>
        </is>
      </c>
      <c r="F35" t="inlineStr">
        <is>
          <t>No</t>
        </is>
      </c>
      <c r="G35" t="inlineStr">
        <is>
          <t>1</t>
        </is>
      </c>
      <c r="H35" t="inlineStr">
        <is>
          <t>No</t>
        </is>
      </c>
      <c r="I35" t="inlineStr">
        <is>
          <t>No</t>
        </is>
      </c>
      <c r="J35" t="inlineStr">
        <is>
          <t>0</t>
        </is>
      </c>
      <c r="K35" t="inlineStr">
        <is>
          <t>Strickler, Dee.</t>
        </is>
      </c>
      <c r="L35" t="inlineStr">
        <is>
          <t>Columbia Falls, Mont. : Flower Press, c1990.</t>
        </is>
      </c>
      <c r="M35" t="inlineStr">
        <is>
          <t>1990</t>
        </is>
      </c>
      <c r="O35" t="inlineStr">
        <is>
          <t>eng</t>
        </is>
      </c>
      <c r="P35" t="inlineStr">
        <is>
          <t>mtu</t>
        </is>
      </c>
      <c r="R35" t="inlineStr">
        <is>
          <t xml:space="preserve">QK </t>
        </is>
      </c>
      <c r="S35" t="n">
        <v>9</v>
      </c>
      <c r="T35" t="n">
        <v>9</v>
      </c>
      <c r="U35" t="inlineStr">
        <is>
          <t>2002-02-22</t>
        </is>
      </c>
      <c r="V35" t="inlineStr">
        <is>
          <t>2002-02-22</t>
        </is>
      </c>
      <c r="W35" t="inlineStr">
        <is>
          <t>1997-03-21</t>
        </is>
      </c>
      <c r="X35" t="inlineStr">
        <is>
          <t>1997-03-21</t>
        </is>
      </c>
      <c r="Y35" t="n">
        <v>133</v>
      </c>
      <c r="Z35" t="n">
        <v>127</v>
      </c>
      <c r="AA35" t="n">
        <v>132</v>
      </c>
      <c r="AB35" t="n">
        <v>2</v>
      </c>
      <c r="AC35" t="n">
        <v>2</v>
      </c>
      <c r="AD35" t="n">
        <v>3</v>
      </c>
      <c r="AE35" t="n">
        <v>3</v>
      </c>
      <c r="AF35" t="n">
        <v>2</v>
      </c>
      <c r="AG35" t="n">
        <v>2</v>
      </c>
      <c r="AH35" t="n">
        <v>1</v>
      </c>
      <c r="AI35" t="n">
        <v>1</v>
      </c>
      <c r="AJ35" t="n">
        <v>0</v>
      </c>
      <c r="AK35" t="n">
        <v>0</v>
      </c>
      <c r="AL35" t="n">
        <v>1</v>
      </c>
      <c r="AM35" t="n">
        <v>1</v>
      </c>
      <c r="AN35" t="n">
        <v>0</v>
      </c>
      <c r="AO35" t="n">
        <v>0</v>
      </c>
      <c r="AP35" t="inlineStr">
        <is>
          <t>No</t>
        </is>
      </c>
      <c r="AQ35" t="inlineStr">
        <is>
          <t>No</t>
        </is>
      </c>
      <c r="AS35">
        <f>HYPERLINK("https://creighton-primo.hosted.exlibrisgroup.com/primo-explore/search?tab=default_tab&amp;search_scope=EVERYTHING&amp;vid=01CRU&amp;lang=en_US&amp;offset=0&amp;query=any,contains,991001763979702656","Catalog Record")</f>
        <v/>
      </c>
      <c r="AT35">
        <f>HYPERLINK("http://www.worldcat.org/oclc/22294758","WorldCat Record")</f>
        <v/>
      </c>
      <c r="AU35" t="inlineStr">
        <is>
          <t>475954145:eng</t>
        </is>
      </c>
      <c r="AV35" t="inlineStr">
        <is>
          <t>22294758</t>
        </is>
      </c>
      <c r="AW35" t="inlineStr">
        <is>
          <t>991001763979702656</t>
        </is>
      </c>
      <c r="AX35" t="inlineStr">
        <is>
          <t>991001763979702656</t>
        </is>
      </c>
      <c r="AY35" t="inlineStr">
        <is>
          <t>2265805060002656</t>
        </is>
      </c>
      <c r="AZ35" t="inlineStr">
        <is>
          <t>BOOK</t>
        </is>
      </c>
      <c r="BB35" t="inlineStr">
        <is>
          <t>9781560440116</t>
        </is>
      </c>
      <c r="BC35" t="inlineStr">
        <is>
          <t>32285002475324</t>
        </is>
      </c>
      <c r="BD35" t="inlineStr">
        <is>
          <t>893779052</t>
        </is>
      </c>
    </row>
    <row r="36">
      <c r="A36" t="inlineStr">
        <is>
          <t>No</t>
        </is>
      </c>
      <c r="B36" t="inlineStr">
        <is>
          <t>QK146 .A52</t>
        </is>
      </c>
      <c r="C36" t="inlineStr">
        <is>
          <t>0                      QK 0146000A  52</t>
        </is>
      </c>
      <c r="D36" t="inlineStr">
        <is>
          <t>Anderson's Flora of Alaska and adjacent parts of Canada. [By] Stanley L. Welsh.</t>
        </is>
      </c>
      <c r="F36" t="inlineStr">
        <is>
          <t>No</t>
        </is>
      </c>
      <c r="G36" t="inlineStr">
        <is>
          <t>1</t>
        </is>
      </c>
      <c r="H36" t="inlineStr">
        <is>
          <t>No</t>
        </is>
      </c>
      <c r="I36" t="inlineStr">
        <is>
          <t>No</t>
        </is>
      </c>
      <c r="J36" t="inlineStr">
        <is>
          <t>0</t>
        </is>
      </c>
      <c r="K36" t="inlineStr">
        <is>
          <t>Anderson, Jacob Peter.</t>
        </is>
      </c>
      <c r="L36" t="inlineStr">
        <is>
          <t>Provo, Utah, Brigham Young University Press [1974]</t>
        </is>
      </c>
      <c r="M36" t="inlineStr">
        <is>
          <t>1974</t>
        </is>
      </c>
      <c r="O36" t="inlineStr">
        <is>
          <t>eng</t>
        </is>
      </c>
      <c r="P36" t="inlineStr">
        <is>
          <t>utu</t>
        </is>
      </c>
      <c r="R36" t="inlineStr">
        <is>
          <t xml:space="preserve">QK </t>
        </is>
      </c>
      <c r="S36" t="n">
        <v>1</v>
      </c>
      <c r="T36" t="n">
        <v>1</v>
      </c>
      <c r="U36" t="inlineStr">
        <is>
          <t>2001-02-16</t>
        </is>
      </c>
      <c r="V36" t="inlineStr">
        <is>
          <t>2001-02-16</t>
        </is>
      </c>
      <c r="W36" t="inlineStr">
        <is>
          <t>1997-07-15</t>
        </is>
      </c>
      <c r="X36" t="inlineStr">
        <is>
          <t>1997-07-15</t>
        </is>
      </c>
      <c r="Y36" t="n">
        <v>295</v>
      </c>
      <c r="Z36" t="n">
        <v>248</v>
      </c>
      <c r="AA36" t="n">
        <v>250</v>
      </c>
      <c r="AB36" t="n">
        <v>1</v>
      </c>
      <c r="AC36" t="n">
        <v>1</v>
      </c>
      <c r="AD36" t="n">
        <v>2</v>
      </c>
      <c r="AE36" t="n">
        <v>2</v>
      </c>
      <c r="AF36" t="n">
        <v>1</v>
      </c>
      <c r="AG36" t="n">
        <v>1</v>
      </c>
      <c r="AH36" t="n">
        <v>0</v>
      </c>
      <c r="AI36" t="n">
        <v>0</v>
      </c>
      <c r="AJ36" t="n">
        <v>1</v>
      </c>
      <c r="AK36" t="n">
        <v>1</v>
      </c>
      <c r="AL36" t="n">
        <v>0</v>
      </c>
      <c r="AM36" t="n">
        <v>0</v>
      </c>
      <c r="AN36" t="n">
        <v>0</v>
      </c>
      <c r="AO36" t="n">
        <v>0</v>
      </c>
      <c r="AP36" t="inlineStr">
        <is>
          <t>No</t>
        </is>
      </c>
      <c r="AQ36" t="inlineStr">
        <is>
          <t>No</t>
        </is>
      </c>
      <c r="AS36">
        <f>HYPERLINK("https://creighton-primo.hosted.exlibrisgroup.com/primo-explore/search?tab=default_tab&amp;search_scope=EVERYTHING&amp;vid=01CRU&amp;lang=en_US&amp;offset=0&amp;query=any,contains,991003483809702656","Catalog Record")</f>
        <v/>
      </c>
      <c r="AT36">
        <f>HYPERLINK("http://www.worldcat.org/oclc/1031187","WorldCat Record")</f>
        <v/>
      </c>
      <c r="AU36" t="inlineStr">
        <is>
          <t>352082356:eng</t>
        </is>
      </c>
      <c r="AV36" t="inlineStr">
        <is>
          <t>1031187</t>
        </is>
      </c>
      <c r="AW36" t="inlineStr">
        <is>
          <t>991003483809702656</t>
        </is>
      </c>
      <c r="AX36" t="inlineStr">
        <is>
          <t>991003483809702656</t>
        </is>
      </c>
      <c r="AY36" t="inlineStr">
        <is>
          <t>2267654900002656</t>
        </is>
      </c>
      <c r="AZ36" t="inlineStr">
        <is>
          <t>BOOK</t>
        </is>
      </c>
      <c r="BB36" t="inlineStr">
        <is>
          <t>9780842507059</t>
        </is>
      </c>
      <c r="BC36" t="inlineStr">
        <is>
          <t>32285002936994</t>
        </is>
      </c>
      <c r="BD36" t="inlineStr">
        <is>
          <t>893252411</t>
        </is>
      </c>
    </row>
    <row r="37">
      <c r="A37" t="inlineStr">
        <is>
          <t>No</t>
        </is>
      </c>
      <c r="B37" t="inlineStr">
        <is>
          <t>QK146 .S5</t>
        </is>
      </c>
      <c r="C37" t="inlineStr">
        <is>
          <t>0                      QK 0146000S  5</t>
        </is>
      </c>
      <c r="D37" t="inlineStr">
        <is>
          <t>Alaska wild flowers, by Ada White Sharples.</t>
        </is>
      </c>
      <c r="F37" t="inlineStr">
        <is>
          <t>No</t>
        </is>
      </c>
      <c r="G37" t="inlineStr">
        <is>
          <t>1</t>
        </is>
      </c>
      <c r="H37" t="inlineStr">
        <is>
          <t>No</t>
        </is>
      </c>
      <c r="I37" t="inlineStr">
        <is>
          <t>No</t>
        </is>
      </c>
      <c r="J37" t="inlineStr">
        <is>
          <t>0</t>
        </is>
      </c>
      <c r="K37" t="inlineStr">
        <is>
          <t>Sharples, Ada White.</t>
        </is>
      </c>
      <c r="L37" t="inlineStr">
        <is>
          <t>Stanford University, Calif., Stanford university press; London, H. Milford, Oxford university press [c1938]</t>
        </is>
      </c>
      <c r="M37" t="inlineStr">
        <is>
          <t>1938</t>
        </is>
      </c>
      <c r="O37" t="inlineStr">
        <is>
          <t>eng</t>
        </is>
      </c>
      <c r="P37" t="inlineStr">
        <is>
          <t>cau</t>
        </is>
      </c>
      <c r="R37" t="inlineStr">
        <is>
          <t xml:space="preserve">QK </t>
        </is>
      </c>
      <c r="S37" t="n">
        <v>1</v>
      </c>
      <c r="T37" t="n">
        <v>1</v>
      </c>
      <c r="U37" t="inlineStr">
        <is>
          <t>2001-02-16</t>
        </is>
      </c>
      <c r="V37" t="inlineStr">
        <is>
          <t>2001-02-16</t>
        </is>
      </c>
      <c r="W37" t="inlineStr">
        <is>
          <t>1997-07-15</t>
        </is>
      </c>
      <c r="X37" t="inlineStr">
        <is>
          <t>1997-07-15</t>
        </is>
      </c>
      <c r="Y37" t="n">
        <v>240</v>
      </c>
      <c r="Z37" t="n">
        <v>223</v>
      </c>
      <c r="AA37" t="n">
        <v>235</v>
      </c>
      <c r="AB37" t="n">
        <v>2</v>
      </c>
      <c r="AC37" t="n">
        <v>2</v>
      </c>
      <c r="AD37" t="n">
        <v>2</v>
      </c>
      <c r="AE37" t="n">
        <v>2</v>
      </c>
      <c r="AF37" t="n">
        <v>1</v>
      </c>
      <c r="AG37" t="n">
        <v>1</v>
      </c>
      <c r="AH37" t="n">
        <v>0</v>
      </c>
      <c r="AI37" t="n">
        <v>0</v>
      </c>
      <c r="AJ37" t="n">
        <v>0</v>
      </c>
      <c r="AK37" t="n">
        <v>0</v>
      </c>
      <c r="AL37" t="n">
        <v>1</v>
      </c>
      <c r="AM37" t="n">
        <v>1</v>
      </c>
      <c r="AN37" t="n">
        <v>0</v>
      </c>
      <c r="AO37" t="n">
        <v>0</v>
      </c>
      <c r="AP37" t="inlineStr">
        <is>
          <t>No</t>
        </is>
      </c>
      <c r="AQ37" t="inlineStr">
        <is>
          <t>Yes</t>
        </is>
      </c>
      <c r="AR37">
        <f>HYPERLINK("http://catalog.hathitrust.org/Record/002535821","HathiTrust Record")</f>
        <v/>
      </c>
      <c r="AS37">
        <f>HYPERLINK("https://creighton-primo.hosted.exlibrisgroup.com/primo-explore/search?tab=default_tab&amp;search_scope=EVERYTHING&amp;vid=01CRU&amp;lang=en_US&amp;offset=0&amp;query=any,contains,991003820029702656","Catalog Record")</f>
        <v/>
      </c>
      <c r="AT37">
        <f>HYPERLINK("http://www.worldcat.org/oclc/1557172","WorldCat Record")</f>
        <v/>
      </c>
      <c r="AU37" t="inlineStr">
        <is>
          <t>2388409:eng</t>
        </is>
      </c>
      <c r="AV37" t="inlineStr">
        <is>
          <t>1557172</t>
        </is>
      </c>
      <c r="AW37" t="inlineStr">
        <is>
          <t>991003820029702656</t>
        </is>
      </c>
      <c r="AX37" t="inlineStr">
        <is>
          <t>991003820029702656</t>
        </is>
      </c>
      <c r="AY37" t="inlineStr">
        <is>
          <t>2268769380002656</t>
        </is>
      </c>
      <c r="AZ37" t="inlineStr">
        <is>
          <t>BOOK</t>
        </is>
      </c>
      <c r="BC37" t="inlineStr">
        <is>
          <t>32285002937000</t>
        </is>
      </c>
      <c r="BD37" t="inlineStr">
        <is>
          <t>893599014</t>
        </is>
      </c>
    </row>
    <row r="38">
      <c r="A38" t="inlineStr">
        <is>
          <t>No</t>
        </is>
      </c>
      <c r="B38" t="inlineStr">
        <is>
          <t>QK15 .M67</t>
        </is>
      </c>
      <c r="C38" t="inlineStr">
        <is>
          <t>0                      QK 0015000M  67</t>
        </is>
      </c>
      <c r="D38" t="inlineStr">
        <is>
          <t>History of botanical science : an account of the development of botany from ancient times to the present day / A. G. Morton.</t>
        </is>
      </c>
      <c r="F38" t="inlineStr">
        <is>
          <t>No</t>
        </is>
      </c>
      <c r="G38" t="inlineStr">
        <is>
          <t>1</t>
        </is>
      </c>
      <c r="H38" t="inlineStr">
        <is>
          <t>No</t>
        </is>
      </c>
      <c r="I38" t="inlineStr">
        <is>
          <t>No</t>
        </is>
      </c>
      <c r="J38" t="inlineStr">
        <is>
          <t>0</t>
        </is>
      </c>
      <c r="K38" t="inlineStr">
        <is>
          <t>Morton, A. G.</t>
        </is>
      </c>
      <c r="L38" t="inlineStr">
        <is>
          <t>London ; New York : Academic Press, 1981.</t>
        </is>
      </c>
      <c r="M38" t="inlineStr">
        <is>
          <t>1981</t>
        </is>
      </c>
      <c r="O38" t="inlineStr">
        <is>
          <t>eng</t>
        </is>
      </c>
      <c r="P38" t="inlineStr">
        <is>
          <t>enk</t>
        </is>
      </c>
      <c r="R38" t="inlineStr">
        <is>
          <t xml:space="preserve">QK </t>
        </is>
      </c>
      <c r="S38" t="n">
        <v>2</v>
      </c>
      <c r="T38" t="n">
        <v>2</v>
      </c>
      <c r="U38" t="inlineStr">
        <is>
          <t>1998-11-11</t>
        </is>
      </c>
      <c r="V38" t="inlineStr">
        <is>
          <t>1998-11-11</t>
        </is>
      </c>
      <c r="W38" t="inlineStr">
        <is>
          <t>1993-05-12</t>
        </is>
      </c>
      <c r="X38" t="inlineStr">
        <is>
          <t>1993-05-12</t>
        </is>
      </c>
      <c r="Y38" t="n">
        <v>656</v>
      </c>
      <c r="Z38" t="n">
        <v>472</v>
      </c>
      <c r="AA38" t="n">
        <v>485</v>
      </c>
      <c r="AB38" t="n">
        <v>2</v>
      </c>
      <c r="AC38" t="n">
        <v>2</v>
      </c>
      <c r="AD38" t="n">
        <v>13</v>
      </c>
      <c r="AE38" t="n">
        <v>13</v>
      </c>
      <c r="AF38" t="n">
        <v>5</v>
      </c>
      <c r="AG38" t="n">
        <v>5</v>
      </c>
      <c r="AH38" t="n">
        <v>3</v>
      </c>
      <c r="AI38" t="n">
        <v>3</v>
      </c>
      <c r="AJ38" t="n">
        <v>6</v>
      </c>
      <c r="AK38" t="n">
        <v>6</v>
      </c>
      <c r="AL38" t="n">
        <v>1</v>
      </c>
      <c r="AM38" t="n">
        <v>1</v>
      </c>
      <c r="AN38" t="n">
        <v>0</v>
      </c>
      <c r="AO38" t="n">
        <v>0</v>
      </c>
      <c r="AP38" t="inlineStr">
        <is>
          <t>No</t>
        </is>
      </c>
      <c r="AQ38" t="inlineStr">
        <is>
          <t>No</t>
        </is>
      </c>
      <c r="AS38">
        <f>HYPERLINK("https://creighton-primo.hosted.exlibrisgroup.com/primo-explore/search?tab=default_tab&amp;search_scope=EVERYTHING&amp;vid=01CRU&amp;lang=en_US&amp;offset=0&amp;query=any,contains,991005200249702656","Catalog Record")</f>
        <v/>
      </c>
      <c r="AT38">
        <f>HYPERLINK("http://www.worldcat.org/oclc/8067899","WorldCat Record")</f>
        <v/>
      </c>
      <c r="AU38" t="inlineStr">
        <is>
          <t>793857297:eng</t>
        </is>
      </c>
      <c r="AV38" t="inlineStr">
        <is>
          <t>8067899</t>
        </is>
      </c>
      <c r="AW38" t="inlineStr">
        <is>
          <t>991005200249702656</t>
        </is>
      </c>
      <c r="AX38" t="inlineStr">
        <is>
          <t>991005200249702656</t>
        </is>
      </c>
      <c r="AY38" t="inlineStr">
        <is>
          <t>2257444950002656</t>
        </is>
      </c>
      <c r="AZ38" t="inlineStr">
        <is>
          <t>BOOK</t>
        </is>
      </c>
      <c r="BB38" t="inlineStr">
        <is>
          <t>9780125083805</t>
        </is>
      </c>
      <c r="BC38" t="inlineStr">
        <is>
          <t>32285001643831</t>
        </is>
      </c>
      <c r="BD38" t="inlineStr">
        <is>
          <t>893625606</t>
        </is>
      </c>
    </row>
    <row r="39">
      <c r="A39" t="inlineStr">
        <is>
          <t>No</t>
        </is>
      </c>
      <c r="B39" t="inlineStr">
        <is>
          <t>QK150 .W4 1972</t>
        </is>
      </c>
      <c r="C39" t="inlineStr">
        <is>
          <t>0                      QK 0150000W  4           1972</t>
        </is>
      </c>
      <c r="D39" t="inlineStr">
        <is>
          <t>Rocky Mountain flora : a field guide for the identification of the ferns, conifers, and flowering plants of the southern Rocky Mountains from Pikes Peak to Rocky Mountain National Park and from the plains to the Continental Divide / [by] William A. Weber.</t>
        </is>
      </c>
      <c r="F39" t="inlineStr">
        <is>
          <t>No</t>
        </is>
      </c>
      <c r="G39" t="inlineStr">
        <is>
          <t>1</t>
        </is>
      </c>
      <c r="H39" t="inlineStr">
        <is>
          <t>No</t>
        </is>
      </c>
      <c r="I39" t="inlineStr">
        <is>
          <t>No</t>
        </is>
      </c>
      <c r="J39" t="inlineStr">
        <is>
          <t>0</t>
        </is>
      </c>
      <c r="K39" t="inlineStr">
        <is>
          <t>Weber, William A. (William Alfred), 1918-</t>
        </is>
      </c>
      <c r="L39" t="inlineStr">
        <is>
          <t>Boulder : Colorado Associated University Press, [1972]</t>
        </is>
      </c>
      <c r="M39" t="inlineStr">
        <is>
          <t>1972</t>
        </is>
      </c>
      <c r="N39" t="inlineStr">
        <is>
          <t>[4th ed., rev.]</t>
        </is>
      </c>
      <c r="O39" t="inlineStr">
        <is>
          <t>eng</t>
        </is>
      </c>
      <c r="P39" t="inlineStr">
        <is>
          <t>cou</t>
        </is>
      </c>
      <c r="R39" t="inlineStr">
        <is>
          <t xml:space="preserve">QK </t>
        </is>
      </c>
      <c r="S39" t="n">
        <v>2</v>
      </c>
      <c r="T39" t="n">
        <v>2</v>
      </c>
      <c r="U39" t="inlineStr">
        <is>
          <t>2010-08-18</t>
        </is>
      </c>
      <c r="V39" t="inlineStr">
        <is>
          <t>2010-08-18</t>
        </is>
      </c>
      <c r="W39" t="inlineStr">
        <is>
          <t>1995-05-09</t>
        </is>
      </c>
      <c r="X39" t="inlineStr">
        <is>
          <t>1995-05-09</t>
        </is>
      </c>
      <c r="Y39" t="n">
        <v>159</v>
      </c>
      <c r="Z39" t="n">
        <v>143</v>
      </c>
      <c r="AA39" t="n">
        <v>704</v>
      </c>
      <c r="AB39" t="n">
        <v>2</v>
      </c>
      <c r="AC39" t="n">
        <v>9</v>
      </c>
      <c r="AD39" t="n">
        <v>2</v>
      </c>
      <c r="AE39" t="n">
        <v>22</v>
      </c>
      <c r="AF39" t="n">
        <v>1</v>
      </c>
      <c r="AG39" t="n">
        <v>6</v>
      </c>
      <c r="AH39" t="n">
        <v>0</v>
      </c>
      <c r="AI39" t="n">
        <v>4</v>
      </c>
      <c r="AJ39" t="n">
        <v>1</v>
      </c>
      <c r="AK39" t="n">
        <v>10</v>
      </c>
      <c r="AL39" t="n">
        <v>1</v>
      </c>
      <c r="AM39" t="n">
        <v>7</v>
      </c>
      <c r="AN39" t="n">
        <v>0</v>
      </c>
      <c r="AO39" t="n">
        <v>0</v>
      </c>
      <c r="AP39" t="inlineStr">
        <is>
          <t>No</t>
        </is>
      </c>
      <c r="AQ39" t="inlineStr">
        <is>
          <t>No</t>
        </is>
      </c>
      <c r="AS39">
        <f>HYPERLINK("https://creighton-primo.hosted.exlibrisgroup.com/primo-explore/search?tab=default_tab&amp;search_scope=EVERYTHING&amp;vid=01CRU&amp;lang=en_US&amp;offset=0&amp;query=any,contains,991002656359702656","Catalog Record")</f>
        <v/>
      </c>
      <c r="AT39">
        <f>HYPERLINK("http://www.worldcat.org/oclc/389309","WorldCat Record")</f>
        <v/>
      </c>
      <c r="AU39" t="inlineStr">
        <is>
          <t>796080494:eng</t>
        </is>
      </c>
      <c r="AV39" t="inlineStr">
        <is>
          <t>389309</t>
        </is>
      </c>
      <c r="AW39" t="inlineStr">
        <is>
          <t>991002656359702656</t>
        </is>
      </c>
      <c r="AX39" t="inlineStr">
        <is>
          <t>991002656359702656</t>
        </is>
      </c>
      <c r="AY39" t="inlineStr">
        <is>
          <t>2256625050002656</t>
        </is>
      </c>
      <c r="AZ39" t="inlineStr">
        <is>
          <t>BOOK</t>
        </is>
      </c>
      <c r="BB39" t="inlineStr">
        <is>
          <t>9780870810411</t>
        </is>
      </c>
      <c r="BC39" t="inlineStr">
        <is>
          <t>32285002032851</t>
        </is>
      </c>
      <c r="BD39" t="inlineStr">
        <is>
          <t>893233235</t>
        </is>
      </c>
    </row>
    <row r="40">
      <c r="A40" t="inlineStr">
        <is>
          <t>No</t>
        </is>
      </c>
      <c r="B40" t="inlineStr">
        <is>
          <t>QK164 .H45 1997</t>
        </is>
      </c>
      <c r="C40" t="inlineStr">
        <is>
          <t>0                      QK 0164000H  45          1997</t>
        </is>
      </c>
      <c r="D40" t="inlineStr">
        <is>
          <t>The trees in my forest / Bernd Heinrich.</t>
        </is>
      </c>
      <c r="F40" t="inlineStr">
        <is>
          <t>No</t>
        </is>
      </c>
      <c r="G40" t="inlineStr">
        <is>
          <t>1</t>
        </is>
      </c>
      <c r="H40" t="inlineStr">
        <is>
          <t>No</t>
        </is>
      </c>
      <c r="I40" t="inlineStr">
        <is>
          <t>No</t>
        </is>
      </c>
      <c r="J40" t="inlineStr">
        <is>
          <t>0</t>
        </is>
      </c>
      <c r="K40" t="inlineStr">
        <is>
          <t>Heinrich, Bernd, 1940-</t>
        </is>
      </c>
      <c r="L40" t="inlineStr">
        <is>
          <t>New York, NY : Cliff Street Books, c1997.</t>
        </is>
      </c>
      <c r="M40" t="inlineStr">
        <is>
          <t>1997</t>
        </is>
      </c>
      <c r="N40" t="inlineStr">
        <is>
          <t>1st ed.</t>
        </is>
      </c>
      <c r="O40" t="inlineStr">
        <is>
          <t>eng</t>
        </is>
      </c>
      <c r="P40" t="inlineStr">
        <is>
          <t>nyu</t>
        </is>
      </c>
      <c r="R40" t="inlineStr">
        <is>
          <t xml:space="preserve">QK </t>
        </is>
      </c>
      <c r="S40" t="n">
        <v>0</v>
      </c>
      <c r="T40" t="n">
        <v>0</v>
      </c>
      <c r="U40" t="inlineStr">
        <is>
          <t>2000-09-20</t>
        </is>
      </c>
      <c r="V40" t="inlineStr">
        <is>
          <t>2000-09-20</t>
        </is>
      </c>
      <c r="W40" t="inlineStr">
        <is>
          <t>1999-05-11</t>
        </is>
      </c>
      <c r="X40" t="inlineStr">
        <is>
          <t>1999-05-11</t>
        </is>
      </c>
      <c r="Y40" t="n">
        <v>581</v>
      </c>
      <c r="Z40" t="n">
        <v>557</v>
      </c>
      <c r="AA40" t="n">
        <v>705</v>
      </c>
      <c r="AB40" t="n">
        <v>3</v>
      </c>
      <c r="AC40" t="n">
        <v>3</v>
      </c>
      <c r="AD40" t="n">
        <v>13</v>
      </c>
      <c r="AE40" t="n">
        <v>16</v>
      </c>
      <c r="AF40" t="n">
        <v>5</v>
      </c>
      <c r="AG40" t="n">
        <v>5</v>
      </c>
      <c r="AH40" t="n">
        <v>3</v>
      </c>
      <c r="AI40" t="n">
        <v>3</v>
      </c>
      <c r="AJ40" t="n">
        <v>8</v>
      </c>
      <c r="AK40" t="n">
        <v>11</v>
      </c>
      <c r="AL40" t="n">
        <v>0</v>
      </c>
      <c r="AM40" t="n">
        <v>0</v>
      </c>
      <c r="AN40" t="n">
        <v>0</v>
      </c>
      <c r="AO40" t="n">
        <v>0</v>
      </c>
      <c r="AP40" t="inlineStr">
        <is>
          <t>No</t>
        </is>
      </c>
      <c r="AQ40" t="inlineStr">
        <is>
          <t>Yes</t>
        </is>
      </c>
      <c r="AR40">
        <f>HYPERLINK("http://catalog.hathitrust.org/Record/003186638","HathiTrust Record")</f>
        <v/>
      </c>
      <c r="AS40">
        <f>HYPERLINK("https://creighton-primo.hosted.exlibrisgroup.com/primo-explore/search?tab=default_tab&amp;search_scope=EVERYTHING&amp;vid=01CRU&amp;lang=en_US&amp;offset=0&amp;query=any,contains,991002805109702656","Catalog Record")</f>
        <v/>
      </c>
      <c r="AT40">
        <f>HYPERLINK("http://www.worldcat.org/oclc/36847749","WorldCat Record")</f>
        <v/>
      </c>
      <c r="AU40" t="inlineStr">
        <is>
          <t>587087:eng</t>
        </is>
      </c>
      <c r="AV40" t="inlineStr">
        <is>
          <t>36847749</t>
        </is>
      </c>
      <c r="AW40" t="inlineStr">
        <is>
          <t>991002805109702656</t>
        </is>
      </c>
      <c r="AX40" t="inlineStr">
        <is>
          <t>991002805109702656</t>
        </is>
      </c>
      <c r="AY40" t="inlineStr">
        <is>
          <t>2259055470002656</t>
        </is>
      </c>
      <c r="AZ40" t="inlineStr">
        <is>
          <t>BOOK</t>
        </is>
      </c>
      <c r="BB40" t="inlineStr">
        <is>
          <t>9780060174460</t>
        </is>
      </c>
      <c r="BC40" t="inlineStr">
        <is>
          <t>32285003570461</t>
        </is>
      </c>
      <c r="BD40" t="inlineStr">
        <is>
          <t>893517775</t>
        </is>
      </c>
    </row>
    <row r="41">
      <c r="A41" t="inlineStr">
        <is>
          <t>No</t>
        </is>
      </c>
      <c r="B41" t="inlineStr">
        <is>
          <t>QK170 .S76</t>
        </is>
      </c>
      <c r="C41" t="inlineStr">
        <is>
          <t>0                      QK 0170000S  76</t>
        </is>
      </c>
      <c r="D41" t="inlineStr">
        <is>
          <t>Flora of Missouri.</t>
        </is>
      </c>
      <c r="F41" t="inlineStr">
        <is>
          <t>No</t>
        </is>
      </c>
      <c r="G41" t="inlineStr">
        <is>
          <t>1</t>
        </is>
      </c>
      <c r="H41" t="inlineStr">
        <is>
          <t>No</t>
        </is>
      </c>
      <c r="I41" t="inlineStr">
        <is>
          <t>No</t>
        </is>
      </c>
      <c r="J41" t="inlineStr">
        <is>
          <t>0</t>
        </is>
      </c>
      <c r="K41" t="inlineStr">
        <is>
          <t>Steyermark, Julian A. (Julian Alfred), 1909-1988.</t>
        </is>
      </c>
      <c r="L41" t="inlineStr">
        <is>
          <t>Ames, Iowa, Iowa State University Press [1963]</t>
        </is>
      </c>
      <c r="M41" t="inlineStr">
        <is>
          <t>1963</t>
        </is>
      </c>
      <c r="O41" t="inlineStr">
        <is>
          <t>eng</t>
        </is>
      </c>
      <c r="P41" t="inlineStr">
        <is>
          <t>iau</t>
        </is>
      </c>
      <c r="R41" t="inlineStr">
        <is>
          <t xml:space="preserve">QK </t>
        </is>
      </c>
      <c r="S41" t="n">
        <v>2</v>
      </c>
      <c r="T41" t="n">
        <v>2</v>
      </c>
      <c r="U41" t="inlineStr">
        <is>
          <t>2007-04-20</t>
        </is>
      </c>
      <c r="V41" t="inlineStr">
        <is>
          <t>2007-04-20</t>
        </is>
      </c>
      <c r="W41" t="inlineStr">
        <is>
          <t>1997-07-15</t>
        </is>
      </c>
      <c r="X41" t="inlineStr">
        <is>
          <t>1997-07-15</t>
        </is>
      </c>
      <c r="Y41" t="n">
        <v>512</v>
      </c>
      <c r="Z41" t="n">
        <v>484</v>
      </c>
      <c r="AA41" t="n">
        <v>532</v>
      </c>
      <c r="AB41" t="n">
        <v>14</v>
      </c>
      <c r="AC41" t="n">
        <v>14</v>
      </c>
      <c r="AD41" t="n">
        <v>16</v>
      </c>
      <c r="AE41" t="n">
        <v>17</v>
      </c>
      <c r="AF41" t="n">
        <v>3</v>
      </c>
      <c r="AG41" t="n">
        <v>4</v>
      </c>
      <c r="AH41" t="n">
        <v>2</v>
      </c>
      <c r="AI41" t="n">
        <v>2</v>
      </c>
      <c r="AJ41" t="n">
        <v>1</v>
      </c>
      <c r="AK41" t="n">
        <v>1</v>
      </c>
      <c r="AL41" t="n">
        <v>11</v>
      </c>
      <c r="AM41" t="n">
        <v>11</v>
      </c>
      <c r="AN41" t="n">
        <v>0</v>
      </c>
      <c r="AO41" t="n">
        <v>0</v>
      </c>
      <c r="AP41" t="inlineStr">
        <is>
          <t>Yes</t>
        </is>
      </c>
      <c r="AQ41" t="inlineStr">
        <is>
          <t>No</t>
        </is>
      </c>
      <c r="AR41">
        <f>HYPERLINK("http://catalog.hathitrust.org/Record/000854895","HathiTrust Record")</f>
        <v/>
      </c>
      <c r="AS41">
        <f>HYPERLINK("https://creighton-primo.hosted.exlibrisgroup.com/primo-explore/search?tab=default_tab&amp;search_scope=EVERYTHING&amp;vid=01CRU&amp;lang=en_US&amp;offset=0&amp;query=any,contains,991002347889702656","Catalog Record")</f>
        <v/>
      </c>
      <c r="AT41">
        <f>HYPERLINK("http://www.worldcat.org/oclc/324848","WorldCat Record")</f>
        <v/>
      </c>
      <c r="AU41" t="inlineStr">
        <is>
          <t>475044:eng</t>
        </is>
      </c>
      <c r="AV41" t="inlineStr">
        <is>
          <t>324848</t>
        </is>
      </c>
      <c r="AW41" t="inlineStr">
        <is>
          <t>991002347889702656</t>
        </is>
      </c>
      <c r="AX41" t="inlineStr">
        <is>
          <t>991002347889702656</t>
        </is>
      </c>
      <c r="AY41" t="inlineStr">
        <is>
          <t>2254737790002656</t>
        </is>
      </c>
      <c r="AZ41" t="inlineStr">
        <is>
          <t>BOOK</t>
        </is>
      </c>
      <c r="BC41" t="inlineStr">
        <is>
          <t>32285002937042</t>
        </is>
      </c>
      <c r="BD41" t="inlineStr">
        <is>
          <t>893703962</t>
        </is>
      </c>
    </row>
    <row r="42">
      <c r="A42" t="inlineStr">
        <is>
          <t>No</t>
        </is>
      </c>
      <c r="B42" t="inlineStr">
        <is>
          <t>QK172 .L65</t>
        </is>
      </c>
      <c r="C42" t="inlineStr">
        <is>
          <t>0                      QK 0172000L  65</t>
        </is>
      </c>
      <c r="D42" t="inlineStr">
        <is>
          <t>Nebraska wild flowers / [by] Robert C. Lommasson.</t>
        </is>
      </c>
      <c r="F42" t="inlineStr">
        <is>
          <t>No</t>
        </is>
      </c>
      <c r="G42" t="inlineStr">
        <is>
          <t>1</t>
        </is>
      </c>
      <c r="H42" t="inlineStr">
        <is>
          <t>No</t>
        </is>
      </c>
      <c r="I42" t="inlineStr">
        <is>
          <t>No</t>
        </is>
      </c>
      <c r="J42" t="inlineStr">
        <is>
          <t>0</t>
        </is>
      </c>
      <c r="K42" t="inlineStr">
        <is>
          <t>Lommasson, Robert C.</t>
        </is>
      </c>
      <c r="L42" t="inlineStr">
        <is>
          <t>Lincoln : University of Nebraska Press, [1973]</t>
        </is>
      </c>
      <c r="M42" t="inlineStr">
        <is>
          <t>1973</t>
        </is>
      </c>
      <c r="O42" t="inlineStr">
        <is>
          <t>eng</t>
        </is>
      </c>
      <c r="P42" t="inlineStr">
        <is>
          <t>nbu</t>
        </is>
      </c>
      <c r="R42" t="inlineStr">
        <is>
          <t xml:space="preserve">QK </t>
        </is>
      </c>
      <c r="S42" t="n">
        <v>20</v>
      </c>
      <c r="T42" t="n">
        <v>20</v>
      </c>
      <c r="U42" t="inlineStr">
        <is>
          <t>2008-10-29</t>
        </is>
      </c>
      <c r="V42" t="inlineStr">
        <is>
          <t>2008-10-29</t>
        </is>
      </c>
      <c r="W42" t="inlineStr">
        <is>
          <t>1992-11-05</t>
        </is>
      </c>
      <c r="X42" t="inlineStr">
        <is>
          <t>1992-11-05</t>
        </is>
      </c>
      <c r="Y42" t="n">
        <v>298</v>
      </c>
      <c r="Z42" t="n">
        <v>288</v>
      </c>
      <c r="AA42" t="n">
        <v>289</v>
      </c>
      <c r="AB42" t="n">
        <v>50</v>
      </c>
      <c r="AC42" t="n">
        <v>50</v>
      </c>
      <c r="AD42" t="n">
        <v>17</v>
      </c>
      <c r="AE42" t="n">
        <v>17</v>
      </c>
      <c r="AF42" t="n">
        <v>1</v>
      </c>
      <c r="AG42" t="n">
        <v>1</v>
      </c>
      <c r="AH42" t="n">
        <v>1</v>
      </c>
      <c r="AI42" t="n">
        <v>1</v>
      </c>
      <c r="AJ42" t="n">
        <v>0</v>
      </c>
      <c r="AK42" t="n">
        <v>0</v>
      </c>
      <c r="AL42" t="n">
        <v>15</v>
      </c>
      <c r="AM42" t="n">
        <v>15</v>
      </c>
      <c r="AN42" t="n">
        <v>0</v>
      </c>
      <c r="AO42" t="n">
        <v>0</v>
      </c>
      <c r="AP42" t="inlineStr">
        <is>
          <t>No</t>
        </is>
      </c>
      <c r="AQ42" t="inlineStr">
        <is>
          <t>No</t>
        </is>
      </c>
      <c r="AS42">
        <f>HYPERLINK("https://creighton-primo.hosted.exlibrisgroup.com/primo-explore/search?tab=default_tab&amp;search_scope=EVERYTHING&amp;vid=01CRU&amp;lang=en_US&amp;offset=0&amp;query=any,contains,991003160919702656","Catalog Record")</f>
        <v/>
      </c>
      <c r="AT42">
        <f>HYPERLINK("http://www.worldcat.org/oclc/700256","WorldCat Record")</f>
        <v/>
      </c>
      <c r="AU42" t="inlineStr">
        <is>
          <t>454926:eng</t>
        </is>
      </c>
      <c r="AV42" t="inlineStr">
        <is>
          <t>700256</t>
        </is>
      </c>
      <c r="AW42" t="inlineStr">
        <is>
          <t>991003160919702656</t>
        </is>
      </c>
      <c r="AX42" t="inlineStr">
        <is>
          <t>991003160919702656</t>
        </is>
      </c>
      <c r="AY42" t="inlineStr">
        <is>
          <t>2256511720002656</t>
        </is>
      </c>
      <c r="AZ42" t="inlineStr">
        <is>
          <t>BOOK</t>
        </is>
      </c>
      <c r="BB42" t="inlineStr">
        <is>
          <t>9780803208162</t>
        </is>
      </c>
      <c r="BC42" t="inlineStr">
        <is>
          <t>32285001381135</t>
        </is>
      </c>
      <c r="BD42" t="inlineStr">
        <is>
          <t>893233866</t>
        </is>
      </c>
    </row>
    <row r="43">
      <c r="A43" t="inlineStr">
        <is>
          <t>No</t>
        </is>
      </c>
      <c r="B43" t="inlineStr">
        <is>
          <t>QK186 .D674 1977</t>
        </is>
      </c>
      <c r="C43" t="inlineStr">
        <is>
          <t>0                      QK 0186000D  674         1977</t>
        </is>
      </c>
      <c r="D43" t="inlineStr">
        <is>
          <t>Flora of the Black Hills / Robert D. Dorn ; illus. by Jane L. Dorn.</t>
        </is>
      </c>
      <c r="F43" t="inlineStr">
        <is>
          <t>No</t>
        </is>
      </c>
      <c r="G43" t="inlineStr">
        <is>
          <t>1</t>
        </is>
      </c>
      <c r="H43" t="inlineStr">
        <is>
          <t>No</t>
        </is>
      </c>
      <c r="I43" t="inlineStr">
        <is>
          <t>No</t>
        </is>
      </c>
      <c r="J43" t="inlineStr">
        <is>
          <t>0</t>
        </is>
      </c>
      <c r="K43" t="inlineStr">
        <is>
          <t>Dorn, Robert D.</t>
        </is>
      </c>
      <c r="L43" t="inlineStr">
        <is>
          <t>[Cheyenne, Wyo.] : R. D. Dorn, c1977.</t>
        </is>
      </c>
      <c r="M43" t="inlineStr">
        <is>
          <t>1977</t>
        </is>
      </c>
      <c r="O43" t="inlineStr">
        <is>
          <t>eng</t>
        </is>
      </c>
      <c r="P43" t="inlineStr">
        <is>
          <t>wyu</t>
        </is>
      </c>
      <c r="R43" t="inlineStr">
        <is>
          <t xml:space="preserve">QK </t>
        </is>
      </c>
      <c r="S43" t="n">
        <v>6</v>
      </c>
      <c r="T43" t="n">
        <v>6</v>
      </c>
      <c r="U43" t="inlineStr">
        <is>
          <t>2006-04-07</t>
        </is>
      </c>
      <c r="V43" t="inlineStr">
        <is>
          <t>2006-04-07</t>
        </is>
      </c>
      <c r="W43" t="inlineStr">
        <is>
          <t>1996-12-05</t>
        </is>
      </c>
      <c r="X43" t="inlineStr">
        <is>
          <t>1996-12-05</t>
        </is>
      </c>
      <c r="Y43" t="n">
        <v>59</v>
      </c>
      <c r="Z43" t="n">
        <v>58</v>
      </c>
      <c r="AA43" t="n">
        <v>64</v>
      </c>
      <c r="AB43" t="n">
        <v>1</v>
      </c>
      <c r="AC43" t="n">
        <v>1</v>
      </c>
      <c r="AD43" t="n">
        <v>0</v>
      </c>
      <c r="AE43" t="n">
        <v>0</v>
      </c>
      <c r="AF43" t="n">
        <v>0</v>
      </c>
      <c r="AG43" t="n">
        <v>0</v>
      </c>
      <c r="AH43" t="n">
        <v>0</v>
      </c>
      <c r="AI43" t="n">
        <v>0</v>
      </c>
      <c r="AJ43" t="n">
        <v>0</v>
      </c>
      <c r="AK43" t="n">
        <v>0</v>
      </c>
      <c r="AL43" t="n">
        <v>0</v>
      </c>
      <c r="AM43" t="n">
        <v>0</v>
      </c>
      <c r="AN43" t="n">
        <v>0</v>
      </c>
      <c r="AO43" t="n">
        <v>0</v>
      </c>
      <c r="AP43" t="inlineStr">
        <is>
          <t>No</t>
        </is>
      </c>
      <c r="AQ43" t="inlineStr">
        <is>
          <t>No</t>
        </is>
      </c>
      <c r="AS43">
        <f>HYPERLINK("https://creighton-primo.hosted.exlibrisgroup.com/primo-explore/search?tab=default_tab&amp;search_scope=EVERYTHING&amp;vid=01CRU&amp;lang=en_US&amp;offset=0&amp;query=any,contains,991004485509702656","Catalog Record")</f>
        <v/>
      </c>
      <c r="AT43">
        <f>HYPERLINK("http://www.worldcat.org/oclc/3641537","WorldCat Record")</f>
        <v/>
      </c>
      <c r="AU43" t="inlineStr">
        <is>
          <t>12050170:eng</t>
        </is>
      </c>
      <c r="AV43" t="inlineStr">
        <is>
          <t>3641537</t>
        </is>
      </c>
      <c r="AW43" t="inlineStr">
        <is>
          <t>991004485509702656</t>
        </is>
      </c>
      <c r="AX43" t="inlineStr">
        <is>
          <t>991004485509702656</t>
        </is>
      </c>
      <c r="AY43" t="inlineStr">
        <is>
          <t>2260236700002656</t>
        </is>
      </c>
      <c r="AZ43" t="inlineStr">
        <is>
          <t>BOOK</t>
        </is>
      </c>
      <c r="BC43" t="inlineStr">
        <is>
          <t>32285002388287</t>
        </is>
      </c>
      <c r="BD43" t="inlineStr">
        <is>
          <t>893712655</t>
        </is>
      </c>
    </row>
    <row r="44">
      <c r="A44" t="inlineStr">
        <is>
          <t>No</t>
        </is>
      </c>
      <c r="B44" t="inlineStr">
        <is>
          <t>QK195 .D47 1990</t>
        </is>
      </c>
      <c r="C44" t="inlineStr">
        <is>
          <t>0                      QK 0195000D  47          1990</t>
        </is>
      </c>
      <c r="D44" t="inlineStr">
        <is>
          <t>Yellowstone vegetation : consequences of environment and history in a natural setting / Don G. Despain.</t>
        </is>
      </c>
      <c r="F44" t="inlineStr">
        <is>
          <t>No</t>
        </is>
      </c>
      <c r="G44" t="inlineStr">
        <is>
          <t>1</t>
        </is>
      </c>
      <c r="H44" t="inlineStr">
        <is>
          <t>No</t>
        </is>
      </c>
      <c r="I44" t="inlineStr">
        <is>
          <t>No</t>
        </is>
      </c>
      <c r="J44" t="inlineStr">
        <is>
          <t>0</t>
        </is>
      </c>
      <c r="K44" t="inlineStr">
        <is>
          <t>Despain, Don G.</t>
        </is>
      </c>
      <c r="L44" t="inlineStr">
        <is>
          <t>Boulder : Roberts Rinehart, c1990.</t>
        </is>
      </c>
      <c r="M44" t="inlineStr">
        <is>
          <t>1990</t>
        </is>
      </c>
      <c r="O44" t="inlineStr">
        <is>
          <t>eng</t>
        </is>
      </c>
      <c r="P44" t="inlineStr">
        <is>
          <t>cou</t>
        </is>
      </c>
      <c r="R44" t="inlineStr">
        <is>
          <t xml:space="preserve">QK </t>
        </is>
      </c>
      <c r="S44" t="n">
        <v>0</v>
      </c>
      <c r="T44" t="n">
        <v>0</v>
      </c>
      <c r="U44" t="inlineStr">
        <is>
          <t>2005-01-24</t>
        </is>
      </c>
      <c r="V44" t="inlineStr">
        <is>
          <t>2005-01-24</t>
        </is>
      </c>
      <c r="W44" t="inlineStr">
        <is>
          <t>1996-09-27</t>
        </is>
      </c>
      <c r="X44" t="inlineStr">
        <is>
          <t>1996-09-27</t>
        </is>
      </c>
      <c r="Y44" t="n">
        <v>212</v>
      </c>
      <c r="Z44" t="n">
        <v>203</v>
      </c>
      <c r="AA44" t="n">
        <v>209</v>
      </c>
      <c r="AB44" t="n">
        <v>2</v>
      </c>
      <c r="AC44" t="n">
        <v>2</v>
      </c>
      <c r="AD44" t="n">
        <v>5</v>
      </c>
      <c r="AE44" t="n">
        <v>5</v>
      </c>
      <c r="AF44" t="n">
        <v>1</v>
      </c>
      <c r="AG44" t="n">
        <v>1</v>
      </c>
      <c r="AH44" t="n">
        <v>1</v>
      </c>
      <c r="AI44" t="n">
        <v>1</v>
      </c>
      <c r="AJ44" t="n">
        <v>2</v>
      </c>
      <c r="AK44" t="n">
        <v>2</v>
      </c>
      <c r="AL44" t="n">
        <v>1</v>
      </c>
      <c r="AM44" t="n">
        <v>1</v>
      </c>
      <c r="AN44" t="n">
        <v>0</v>
      </c>
      <c r="AO44" t="n">
        <v>0</v>
      </c>
      <c r="AP44" t="inlineStr">
        <is>
          <t>No</t>
        </is>
      </c>
      <c r="AQ44" t="inlineStr">
        <is>
          <t>Yes</t>
        </is>
      </c>
      <c r="AR44">
        <f>HYPERLINK("http://catalog.hathitrust.org/Record/002457390","HathiTrust Record")</f>
        <v/>
      </c>
      <c r="AS44">
        <f>HYPERLINK("https://creighton-primo.hosted.exlibrisgroup.com/primo-explore/search?tab=default_tab&amp;search_scope=EVERYTHING&amp;vid=01CRU&amp;lang=en_US&amp;offset=0&amp;query=any,contains,991001935519702656","Catalog Record")</f>
        <v/>
      </c>
      <c r="AT44">
        <f>HYPERLINK("http://www.worldcat.org/oclc/24444378","WorldCat Record")</f>
        <v/>
      </c>
      <c r="AU44" t="inlineStr">
        <is>
          <t>997576940:eng</t>
        </is>
      </c>
      <c r="AV44" t="inlineStr">
        <is>
          <t>24444378</t>
        </is>
      </c>
      <c r="AW44" t="inlineStr">
        <is>
          <t>991001935519702656</t>
        </is>
      </c>
      <c r="AX44" t="inlineStr">
        <is>
          <t>991001935519702656</t>
        </is>
      </c>
      <c r="AY44" t="inlineStr">
        <is>
          <t>2266729740002656</t>
        </is>
      </c>
      <c r="AZ44" t="inlineStr">
        <is>
          <t>BOOK</t>
        </is>
      </c>
      <c r="BB44" t="inlineStr">
        <is>
          <t>9780911797756</t>
        </is>
      </c>
      <c r="BC44" t="inlineStr">
        <is>
          <t>32285002320918</t>
        </is>
      </c>
      <c r="BD44" t="inlineStr">
        <is>
          <t>893709649</t>
        </is>
      </c>
    </row>
    <row r="45">
      <c r="A45" t="inlineStr">
        <is>
          <t>No</t>
        </is>
      </c>
      <c r="B45" t="inlineStr">
        <is>
          <t>QK227.7 .L56</t>
        </is>
      </c>
      <c r="C45" t="inlineStr">
        <is>
          <t>0                      QK 0227700L  56</t>
        </is>
      </c>
      <c r="D45" t="inlineStr">
        <is>
          <t>La flora de la Hispaniola / Alain Henri Liogier.</t>
        </is>
      </c>
      <c r="E45" t="inlineStr">
        <is>
          <t>V.9</t>
        </is>
      </c>
      <c r="F45" t="inlineStr">
        <is>
          <t>No</t>
        </is>
      </c>
      <c r="G45" t="inlineStr">
        <is>
          <t>1</t>
        </is>
      </c>
      <c r="H45" t="inlineStr">
        <is>
          <t>No</t>
        </is>
      </c>
      <c r="I45" t="inlineStr">
        <is>
          <t>No</t>
        </is>
      </c>
      <c r="J45" t="inlineStr">
        <is>
          <t>0</t>
        </is>
      </c>
      <c r="K45" t="inlineStr">
        <is>
          <t>Liogier, Alain H.</t>
        </is>
      </c>
      <c r="L45" t="inlineStr">
        <is>
          <t>San Pedro de Macorís : Universidad Central del Este, 1981-&lt;2000 &gt;</t>
        </is>
      </c>
      <c r="M45" t="inlineStr">
        <is>
          <t>1981</t>
        </is>
      </c>
      <c r="O45" t="inlineStr">
        <is>
          <t>spa</t>
        </is>
      </c>
      <c r="P45" t="inlineStr">
        <is>
          <t xml:space="preserve">dr </t>
        </is>
      </c>
      <c r="Q45" t="inlineStr">
        <is>
          <t>Universidad Central del Este ; &lt;44, 56, 64, 69-72 &gt;. Serie científica ; &lt;15, 22, 24, 26-29 &gt;</t>
        </is>
      </c>
      <c r="R45" t="inlineStr">
        <is>
          <t xml:space="preserve">QK </t>
        </is>
      </c>
      <c r="S45" t="n">
        <v>1</v>
      </c>
      <c r="T45" t="n">
        <v>1</v>
      </c>
      <c r="U45" t="inlineStr">
        <is>
          <t>2010-08-12</t>
        </is>
      </c>
      <c r="V45" t="inlineStr">
        <is>
          <t>2010-08-12</t>
        </is>
      </c>
      <c r="W45" t="inlineStr">
        <is>
          <t>2001-06-11</t>
        </is>
      </c>
      <c r="X45" t="inlineStr">
        <is>
          <t>2001-06-11</t>
        </is>
      </c>
      <c r="Y45" t="n">
        <v>51</v>
      </c>
      <c r="Z45" t="n">
        <v>48</v>
      </c>
      <c r="AA45" t="n">
        <v>51</v>
      </c>
      <c r="AB45" t="n">
        <v>1</v>
      </c>
      <c r="AC45" t="n">
        <v>1</v>
      </c>
      <c r="AD45" t="n">
        <v>0</v>
      </c>
      <c r="AE45" t="n">
        <v>0</v>
      </c>
      <c r="AF45" t="n">
        <v>0</v>
      </c>
      <c r="AG45" t="n">
        <v>0</v>
      </c>
      <c r="AH45" t="n">
        <v>0</v>
      </c>
      <c r="AI45" t="n">
        <v>0</v>
      </c>
      <c r="AJ45" t="n">
        <v>0</v>
      </c>
      <c r="AK45" t="n">
        <v>0</v>
      </c>
      <c r="AL45" t="n">
        <v>0</v>
      </c>
      <c r="AM45" t="n">
        <v>0</v>
      </c>
      <c r="AN45" t="n">
        <v>0</v>
      </c>
      <c r="AO45" t="n">
        <v>0</v>
      </c>
      <c r="AP45" t="inlineStr">
        <is>
          <t>No</t>
        </is>
      </c>
      <c r="AQ45" t="inlineStr">
        <is>
          <t>Yes</t>
        </is>
      </c>
      <c r="AR45">
        <f>HYPERLINK("http://catalog.hathitrust.org/Record/101354091","HathiTrust Record")</f>
        <v/>
      </c>
      <c r="AS45">
        <f>HYPERLINK("https://creighton-primo.hosted.exlibrisgroup.com/primo-explore/search?tab=default_tab&amp;search_scope=EVERYTHING&amp;vid=01CRU&amp;lang=en_US&amp;offset=0&amp;query=any,contains,991003547409702656","Catalog Record")</f>
        <v/>
      </c>
      <c r="AT45">
        <f>HYPERLINK("http://www.worldcat.org/oclc/7083968","WorldCat Record")</f>
        <v/>
      </c>
      <c r="AU45" t="inlineStr">
        <is>
          <t>1807639543:spa</t>
        </is>
      </c>
      <c r="AV45" t="inlineStr">
        <is>
          <t>7083968</t>
        </is>
      </c>
      <c r="AW45" t="inlineStr">
        <is>
          <t>991003547409702656</t>
        </is>
      </c>
      <c r="AX45" t="inlineStr">
        <is>
          <t>991003547409702656</t>
        </is>
      </c>
      <c r="AY45" t="inlineStr">
        <is>
          <t>2269603050002656</t>
        </is>
      </c>
      <c r="AZ45" t="inlineStr">
        <is>
          <t>BOOK</t>
        </is>
      </c>
      <c r="BC45" t="inlineStr">
        <is>
          <t>32285004326277</t>
        </is>
      </c>
      <c r="BD45" t="inlineStr">
        <is>
          <t>893868542</t>
        </is>
      </c>
    </row>
    <row r="46">
      <c r="A46" t="inlineStr">
        <is>
          <t>No</t>
        </is>
      </c>
      <c r="B46" t="inlineStr">
        <is>
          <t>QK227.8 .H67 1997, v...</t>
        </is>
      </c>
      <c r="C46" t="inlineStr">
        <is>
          <t>0                      QK 0227800H  67          1997                                        v...</t>
        </is>
      </c>
      <c r="D46" t="inlineStr">
        <is>
          <t>Arboles que florecen en la República Dominicana / Jürgen Hoppe.</t>
        </is>
      </c>
      <c r="E46" t="inlineStr">
        <is>
          <t>V.1</t>
        </is>
      </c>
      <c r="F46" t="inlineStr">
        <is>
          <t>No</t>
        </is>
      </c>
      <c r="G46" t="inlineStr">
        <is>
          <t>1</t>
        </is>
      </c>
      <c r="H46" t="inlineStr">
        <is>
          <t>No</t>
        </is>
      </c>
      <c r="I46" t="inlineStr">
        <is>
          <t>No</t>
        </is>
      </c>
      <c r="J46" t="inlineStr">
        <is>
          <t>0</t>
        </is>
      </c>
      <c r="K46" t="inlineStr">
        <is>
          <t>Hoppe, Jürgen.</t>
        </is>
      </c>
      <c r="L46" t="inlineStr">
        <is>
          <t>Santo Domingo : EDUCA : Acción para la Educación Básica, Inc. [distributor], 1997-</t>
        </is>
      </c>
      <c r="M46" t="inlineStr">
        <is>
          <t>1997</t>
        </is>
      </c>
      <c r="N46" t="inlineStr">
        <is>
          <t>1. ed.</t>
        </is>
      </c>
      <c r="O46" t="inlineStr">
        <is>
          <t>spa</t>
        </is>
      </c>
      <c r="P46" t="inlineStr">
        <is>
          <t xml:space="preserve">dr </t>
        </is>
      </c>
      <c r="R46" t="inlineStr">
        <is>
          <t xml:space="preserve">QK </t>
        </is>
      </c>
      <c r="S46" t="n">
        <v>0</v>
      </c>
      <c r="T46" t="n">
        <v>0</v>
      </c>
      <c r="U46" t="inlineStr">
        <is>
          <t>2000-09-05</t>
        </is>
      </c>
      <c r="V46" t="inlineStr">
        <is>
          <t>2000-09-05</t>
        </is>
      </c>
      <c r="W46" t="inlineStr">
        <is>
          <t>1998-06-11</t>
        </is>
      </c>
      <c r="X46" t="inlineStr">
        <is>
          <t>1998-06-11</t>
        </is>
      </c>
      <c r="Y46" t="n">
        <v>11</v>
      </c>
      <c r="Z46" t="n">
        <v>11</v>
      </c>
      <c r="AA46" t="n">
        <v>11</v>
      </c>
      <c r="AB46" t="n">
        <v>1</v>
      </c>
      <c r="AC46" t="n">
        <v>1</v>
      </c>
      <c r="AD46" t="n">
        <v>0</v>
      </c>
      <c r="AE46" t="n">
        <v>0</v>
      </c>
      <c r="AF46" t="n">
        <v>0</v>
      </c>
      <c r="AG46" t="n">
        <v>0</v>
      </c>
      <c r="AH46" t="n">
        <v>0</v>
      </c>
      <c r="AI46" t="n">
        <v>0</v>
      </c>
      <c r="AJ46" t="n">
        <v>0</v>
      </c>
      <c r="AK46" t="n">
        <v>0</v>
      </c>
      <c r="AL46" t="n">
        <v>0</v>
      </c>
      <c r="AM46" t="n">
        <v>0</v>
      </c>
      <c r="AN46" t="n">
        <v>0</v>
      </c>
      <c r="AO46" t="n">
        <v>0</v>
      </c>
      <c r="AP46" t="inlineStr">
        <is>
          <t>No</t>
        </is>
      </c>
      <c r="AQ46" t="inlineStr">
        <is>
          <t>No</t>
        </is>
      </c>
      <c r="AS46">
        <f>HYPERLINK("https://creighton-primo.hosted.exlibrisgroup.com/primo-explore/search?tab=default_tab&amp;search_scope=EVERYTHING&amp;vid=01CRU&amp;lang=en_US&amp;offset=0&amp;query=any,contains,991002942439702656","Catalog Record")</f>
        <v/>
      </c>
      <c r="AT46">
        <f>HYPERLINK("http://www.worldcat.org/oclc/39181057","WorldCat Record")</f>
        <v/>
      </c>
      <c r="AU46" t="inlineStr">
        <is>
          <t>27062480:spa</t>
        </is>
      </c>
      <c r="AV46" t="inlineStr">
        <is>
          <t>39181057</t>
        </is>
      </c>
      <c r="AW46" t="inlineStr">
        <is>
          <t>991002942439702656</t>
        </is>
      </c>
      <c r="AX46" t="inlineStr">
        <is>
          <t>991002942439702656</t>
        </is>
      </c>
      <c r="AY46" t="inlineStr">
        <is>
          <t>2272556570002656</t>
        </is>
      </c>
      <c r="AZ46" t="inlineStr">
        <is>
          <t>BOOK</t>
        </is>
      </c>
      <c r="BB46" t="inlineStr">
        <is>
          <t>9788492314126</t>
        </is>
      </c>
      <c r="BC46" t="inlineStr">
        <is>
          <t>32285003414819</t>
        </is>
      </c>
      <c r="BD46" t="inlineStr">
        <is>
          <t>893445462</t>
        </is>
      </c>
    </row>
    <row r="47">
      <c r="A47" t="inlineStr">
        <is>
          <t>No</t>
        </is>
      </c>
      <c r="B47" t="inlineStr">
        <is>
          <t>QK26 .G75 2008</t>
        </is>
      </c>
      <c r="C47" t="inlineStr">
        <is>
          <t>0                      QK 0026000G  75          2008</t>
        </is>
      </c>
      <c r="D47" t="inlineStr">
        <is>
          <t>Flower hunters / Mary Gribbin &amp; John Gribbin.</t>
        </is>
      </c>
      <c r="F47" t="inlineStr">
        <is>
          <t>No</t>
        </is>
      </c>
      <c r="G47" t="inlineStr">
        <is>
          <t>1</t>
        </is>
      </c>
      <c r="H47" t="inlineStr">
        <is>
          <t>No</t>
        </is>
      </c>
      <c r="I47" t="inlineStr">
        <is>
          <t>No</t>
        </is>
      </c>
      <c r="J47" t="inlineStr">
        <is>
          <t>0</t>
        </is>
      </c>
      <c r="K47" t="inlineStr">
        <is>
          <t>Gribbin, Mary.</t>
        </is>
      </c>
      <c r="L47" t="inlineStr">
        <is>
          <t>Oxford ; New York : Oxford University Press, 2008.</t>
        </is>
      </c>
      <c r="M47" t="inlineStr">
        <is>
          <t>2008</t>
        </is>
      </c>
      <c r="O47" t="inlineStr">
        <is>
          <t>eng</t>
        </is>
      </c>
      <c r="P47" t="inlineStr">
        <is>
          <t>enk</t>
        </is>
      </c>
      <c r="R47" t="inlineStr">
        <is>
          <t xml:space="preserve">QK </t>
        </is>
      </c>
      <c r="S47" t="n">
        <v>1</v>
      </c>
      <c r="T47" t="n">
        <v>1</v>
      </c>
      <c r="U47" t="inlineStr">
        <is>
          <t>2008-11-24</t>
        </is>
      </c>
      <c r="V47" t="inlineStr">
        <is>
          <t>2008-11-24</t>
        </is>
      </c>
      <c r="W47" t="inlineStr">
        <is>
          <t>2008-11-24</t>
        </is>
      </c>
      <c r="X47" t="inlineStr">
        <is>
          <t>2008-11-24</t>
        </is>
      </c>
      <c r="Y47" t="n">
        <v>606</v>
      </c>
      <c r="Z47" t="n">
        <v>484</v>
      </c>
      <c r="AA47" t="n">
        <v>539</v>
      </c>
      <c r="AB47" t="n">
        <v>4</v>
      </c>
      <c r="AC47" t="n">
        <v>4</v>
      </c>
      <c r="AD47" t="n">
        <v>13</v>
      </c>
      <c r="AE47" t="n">
        <v>14</v>
      </c>
      <c r="AF47" t="n">
        <v>3</v>
      </c>
      <c r="AG47" t="n">
        <v>4</v>
      </c>
      <c r="AH47" t="n">
        <v>1</v>
      </c>
      <c r="AI47" t="n">
        <v>1</v>
      </c>
      <c r="AJ47" t="n">
        <v>6</v>
      </c>
      <c r="AK47" t="n">
        <v>6</v>
      </c>
      <c r="AL47" t="n">
        <v>3</v>
      </c>
      <c r="AM47" t="n">
        <v>3</v>
      </c>
      <c r="AN47" t="n">
        <v>0</v>
      </c>
      <c r="AO47" t="n">
        <v>0</v>
      </c>
      <c r="AP47" t="inlineStr">
        <is>
          <t>No</t>
        </is>
      </c>
      <c r="AQ47" t="inlineStr">
        <is>
          <t>Yes</t>
        </is>
      </c>
      <c r="AR47">
        <f>HYPERLINK("http://catalog.hathitrust.org/Record/005903143","HathiTrust Record")</f>
        <v/>
      </c>
      <c r="AS47">
        <f>HYPERLINK("https://creighton-primo.hosted.exlibrisgroup.com/primo-explore/search?tab=default_tab&amp;search_scope=EVERYTHING&amp;vid=01CRU&amp;lang=en_US&amp;offset=0&amp;query=any,contains,991005276939702656","Catalog Record")</f>
        <v/>
      </c>
      <c r="AT47">
        <f>HYPERLINK("http://www.worldcat.org/oclc/183610492","WorldCat Record")</f>
        <v/>
      </c>
      <c r="AU47" t="inlineStr">
        <is>
          <t>117449935:eng</t>
        </is>
      </c>
      <c r="AV47" t="inlineStr">
        <is>
          <t>183610492</t>
        </is>
      </c>
      <c r="AW47" t="inlineStr">
        <is>
          <t>991005276939702656</t>
        </is>
      </c>
      <c r="AX47" t="inlineStr">
        <is>
          <t>991005276939702656</t>
        </is>
      </c>
      <c r="AY47" t="inlineStr">
        <is>
          <t>2257750750002656</t>
        </is>
      </c>
      <c r="AZ47" t="inlineStr">
        <is>
          <t>BOOK</t>
        </is>
      </c>
      <c r="BB47" t="inlineStr">
        <is>
          <t>9780192807182</t>
        </is>
      </c>
      <c r="BC47" t="inlineStr">
        <is>
          <t>32285005468508</t>
        </is>
      </c>
      <c r="BD47" t="inlineStr">
        <is>
          <t>893344960</t>
        </is>
      </c>
    </row>
    <row r="48">
      <c r="A48" t="inlineStr">
        <is>
          <t>No</t>
        </is>
      </c>
      <c r="B48" t="inlineStr">
        <is>
          <t>QK281 .H485 2000</t>
        </is>
      </c>
      <c r="C48" t="inlineStr">
        <is>
          <t>0                      QK 0281000H  485         2000</t>
        </is>
      </c>
      <c r="D48" t="inlineStr">
        <is>
          <t>Wild flowers [of Britain &amp; Europe] : a photographic guide to the flowers of Britain and Northern Europe / Peter Heukels ; photographs assembled by Natural Image.</t>
        </is>
      </c>
      <c r="F48" t="inlineStr">
        <is>
          <t>No</t>
        </is>
      </c>
      <c r="G48" t="inlineStr">
        <is>
          <t>1</t>
        </is>
      </c>
      <c r="H48" t="inlineStr">
        <is>
          <t>No</t>
        </is>
      </c>
      <c r="I48" t="inlineStr">
        <is>
          <t>No</t>
        </is>
      </c>
      <c r="J48" t="inlineStr">
        <is>
          <t>0</t>
        </is>
      </c>
      <c r="K48" t="inlineStr">
        <is>
          <t>Heukels, Peter.</t>
        </is>
      </c>
      <c r="L48" t="inlineStr">
        <is>
          <t>London : HarperCollins, 2000.</t>
        </is>
      </c>
      <c r="M48" t="inlineStr">
        <is>
          <t>2000</t>
        </is>
      </c>
      <c r="O48" t="inlineStr">
        <is>
          <t>eng</t>
        </is>
      </c>
      <c r="P48" t="inlineStr">
        <is>
          <t>enk</t>
        </is>
      </c>
      <c r="Q48" t="inlineStr">
        <is>
          <t>Collins wildlife trust guides</t>
        </is>
      </c>
      <c r="R48" t="inlineStr">
        <is>
          <t xml:space="preserve">QK </t>
        </is>
      </c>
      <c r="S48" t="n">
        <v>4</v>
      </c>
      <c r="T48" t="n">
        <v>4</v>
      </c>
      <c r="U48" t="inlineStr">
        <is>
          <t>2001-12-06</t>
        </is>
      </c>
      <c r="V48" t="inlineStr">
        <is>
          <t>2001-12-06</t>
        </is>
      </c>
      <c r="W48" t="inlineStr">
        <is>
          <t>2001-12-06</t>
        </is>
      </c>
      <c r="X48" t="inlineStr">
        <is>
          <t>2001-12-06</t>
        </is>
      </c>
      <c r="Y48" t="n">
        <v>19</v>
      </c>
      <c r="Z48" t="n">
        <v>14</v>
      </c>
      <c r="AA48" t="n">
        <v>14</v>
      </c>
      <c r="AB48" t="n">
        <v>1</v>
      </c>
      <c r="AC48" t="n">
        <v>1</v>
      </c>
      <c r="AD48" t="n">
        <v>0</v>
      </c>
      <c r="AE48" t="n">
        <v>0</v>
      </c>
      <c r="AF48" t="n">
        <v>0</v>
      </c>
      <c r="AG48" t="n">
        <v>0</v>
      </c>
      <c r="AH48" t="n">
        <v>0</v>
      </c>
      <c r="AI48" t="n">
        <v>0</v>
      </c>
      <c r="AJ48" t="n">
        <v>0</v>
      </c>
      <c r="AK48" t="n">
        <v>0</v>
      </c>
      <c r="AL48" t="n">
        <v>0</v>
      </c>
      <c r="AM48" t="n">
        <v>0</v>
      </c>
      <c r="AN48" t="n">
        <v>0</v>
      </c>
      <c r="AO48" t="n">
        <v>0</v>
      </c>
      <c r="AP48" t="inlineStr">
        <is>
          <t>No</t>
        </is>
      </c>
      <c r="AQ48" t="inlineStr">
        <is>
          <t>No</t>
        </is>
      </c>
      <c r="AS48">
        <f>HYPERLINK("https://creighton-primo.hosted.exlibrisgroup.com/primo-explore/search?tab=default_tab&amp;search_scope=EVERYTHING&amp;vid=01CRU&amp;lang=en_US&amp;offset=0&amp;query=any,contains,991003671129702656","Catalog Record")</f>
        <v/>
      </c>
      <c r="AT48">
        <f>HYPERLINK("http://www.worldcat.org/oclc/46690277","WorldCat Record")</f>
        <v/>
      </c>
      <c r="AU48" t="inlineStr">
        <is>
          <t>3902752457:eng</t>
        </is>
      </c>
      <c r="AV48" t="inlineStr">
        <is>
          <t>46690277</t>
        </is>
      </c>
      <c r="AW48" t="inlineStr">
        <is>
          <t>991003671129702656</t>
        </is>
      </c>
      <c r="AX48" t="inlineStr">
        <is>
          <t>991003671129702656</t>
        </is>
      </c>
      <c r="AY48" t="inlineStr">
        <is>
          <t>2258411590002656</t>
        </is>
      </c>
      <c r="AZ48" t="inlineStr">
        <is>
          <t>BOOK</t>
        </is>
      </c>
      <c r="BB48" t="inlineStr">
        <is>
          <t>9780002201391</t>
        </is>
      </c>
      <c r="BC48" t="inlineStr">
        <is>
          <t>32285004426879</t>
        </is>
      </c>
      <c r="BD48" t="inlineStr">
        <is>
          <t>893246603</t>
        </is>
      </c>
    </row>
    <row r="49">
      <c r="A49" t="inlineStr">
        <is>
          <t>No</t>
        </is>
      </c>
      <c r="B49" t="inlineStr">
        <is>
          <t>QK281 .S5713 1974</t>
        </is>
      </c>
      <c r="C49" t="inlineStr">
        <is>
          <t>0                      QK 0281000S  5713        1974</t>
        </is>
      </c>
      <c r="D49" t="inlineStr">
        <is>
          <t>A colour guide to familiar wild flowers, ferns, and grasses / illustrated by Vlastimil Choc ; [translated from the Czech by Daniela Coxon].</t>
        </is>
      </c>
      <c r="F49" t="inlineStr">
        <is>
          <t>No</t>
        </is>
      </c>
      <c r="G49" t="inlineStr">
        <is>
          <t>1</t>
        </is>
      </c>
      <c r="H49" t="inlineStr">
        <is>
          <t>No</t>
        </is>
      </c>
      <c r="I49" t="inlineStr">
        <is>
          <t>No</t>
        </is>
      </c>
      <c r="J49" t="inlineStr">
        <is>
          <t>0</t>
        </is>
      </c>
      <c r="K49" t="inlineStr">
        <is>
          <t>Slavík, Bohumil.</t>
        </is>
      </c>
      <c r="L49" t="inlineStr">
        <is>
          <t>London : Octopus Books, c1974, 1975 printing.</t>
        </is>
      </c>
      <c r="M49" t="inlineStr">
        <is>
          <t>1974</t>
        </is>
      </c>
      <c r="O49" t="inlineStr">
        <is>
          <t>eng</t>
        </is>
      </c>
      <c r="P49" t="inlineStr">
        <is>
          <t>enk</t>
        </is>
      </c>
      <c r="R49" t="inlineStr">
        <is>
          <t xml:space="preserve">QK </t>
        </is>
      </c>
      <c r="S49" t="n">
        <v>7</v>
      </c>
      <c r="T49" t="n">
        <v>7</v>
      </c>
      <c r="U49" t="inlineStr">
        <is>
          <t>2001-02-20</t>
        </is>
      </c>
      <c r="V49" t="inlineStr">
        <is>
          <t>2001-02-20</t>
        </is>
      </c>
      <c r="W49" t="inlineStr">
        <is>
          <t>1992-01-21</t>
        </is>
      </c>
      <c r="X49" t="inlineStr">
        <is>
          <t>1992-01-21</t>
        </is>
      </c>
      <c r="Y49" t="n">
        <v>178</v>
      </c>
      <c r="Z49" t="n">
        <v>134</v>
      </c>
      <c r="AA49" t="n">
        <v>212</v>
      </c>
      <c r="AB49" t="n">
        <v>1</v>
      </c>
      <c r="AC49" t="n">
        <v>1</v>
      </c>
      <c r="AD49" t="n">
        <v>0</v>
      </c>
      <c r="AE49" t="n">
        <v>0</v>
      </c>
      <c r="AF49" t="n">
        <v>0</v>
      </c>
      <c r="AG49" t="n">
        <v>0</v>
      </c>
      <c r="AH49" t="n">
        <v>0</v>
      </c>
      <c r="AI49" t="n">
        <v>0</v>
      </c>
      <c r="AJ49" t="n">
        <v>0</v>
      </c>
      <c r="AK49" t="n">
        <v>0</v>
      </c>
      <c r="AL49" t="n">
        <v>0</v>
      </c>
      <c r="AM49" t="n">
        <v>0</v>
      </c>
      <c r="AN49" t="n">
        <v>0</v>
      </c>
      <c r="AO49" t="n">
        <v>0</v>
      </c>
      <c r="AP49" t="inlineStr">
        <is>
          <t>No</t>
        </is>
      </c>
      <c r="AQ49" t="inlineStr">
        <is>
          <t>No</t>
        </is>
      </c>
      <c r="AS49">
        <f>HYPERLINK("https://creighton-primo.hosted.exlibrisgroup.com/primo-explore/search?tab=default_tab&amp;search_scope=EVERYTHING&amp;vid=01CRU&amp;lang=en_US&amp;offset=0&amp;query=any,contains,991004329339702656","Catalog Record")</f>
        <v/>
      </c>
      <c r="AT49">
        <f>HYPERLINK("http://www.worldcat.org/oclc/3053618","WorldCat Record")</f>
        <v/>
      </c>
      <c r="AU49" t="inlineStr">
        <is>
          <t>196651601:eng</t>
        </is>
      </c>
      <c r="AV49" t="inlineStr">
        <is>
          <t>3053618</t>
        </is>
      </c>
      <c r="AW49" t="inlineStr">
        <is>
          <t>991004329339702656</t>
        </is>
      </c>
      <c r="AX49" t="inlineStr">
        <is>
          <t>991004329339702656</t>
        </is>
      </c>
      <c r="AY49" t="inlineStr">
        <is>
          <t>2265947200002656</t>
        </is>
      </c>
      <c r="AZ49" t="inlineStr">
        <is>
          <t>BOOK</t>
        </is>
      </c>
      <c r="BB49" t="inlineStr">
        <is>
          <t>9780706402896</t>
        </is>
      </c>
      <c r="BC49" t="inlineStr">
        <is>
          <t>32285000916659</t>
        </is>
      </c>
      <c r="BD49" t="inlineStr">
        <is>
          <t>893259600</t>
        </is>
      </c>
    </row>
    <row r="50">
      <c r="A50" t="inlineStr">
        <is>
          <t>No</t>
        </is>
      </c>
      <c r="B50" t="inlineStr">
        <is>
          <t>QK31.H35 W35 2001</t>
        </is>
      </c>
      <c r="C50" t="inlineStr">
        <is>
          <t>0                      QK 0031000H  35                 W  35          2001</t>
        </is>
      </c>
      <c r="D50" t="inlineStr">
        <is>
          <t>Darwin's mentor ; John Stevens Henslow, 1796-1861 / S.M. Walters &amp; E.A. Stow.</t>
        </is>
      </c>
      <c r="F50" t="inlineStr">
        <is>
          <t>No</t>
        </is>
      </c>
      <c r="G50" t="inlineStr">
        <is>
          <t>1</t>
        </is>
      </c>
      <c r="H50" t="inlineStr">
        <is>
          <t>No</t>
        </is>
      </c>
      <c r="I50" t="inlineStr">
        <is>
          <t>No</t>
        </is>
      </c>
      <c r="J50" t="inlineStr">
        <is>
          <t>0</t>
        </is>
      </c>
      <c r="K50" t="inlineStr">
        <is>
          <t>Walters, S. M. (Stuart Max)</t>
        </is>
      </c>
      <c r="L50" t="inlineStr">
        <is>
          <t>Cambridge, UK ; New York : Cambridge University Press, 2001.</t>
        </is>
      </c>
      <c r="M50" t="inlineStr">
        <is>
          <t>2001</t>
        </is>
      </c>
      <c r="O50" t="inlineStr">
        <is>
          <t>eng</t>
        </is>
      </c>
      <c r="P50" t="inlineStr">
        <is>
          <t>enk</t>
        </is>
      </c>
      <c r="R50" t="inlineStr">
        <is>
          <t xml:space="preserve">QK </t>
        </is>
      </c>
      <c r="S50" t="n">
        <v>3</v>
      </c>
      <c r="T50" t="n">
        <v>3</v>
      </c>
      <c r="U50" t="inlineStr">
        <is>
          <t>2003-03-27</t>
        </is>
      </c>
      <c r="V50" t="inlineStr">
        <is>
          <t>2003-03-27</t>
        </is>
      </c>
      <c r="W50" t="inlineStr">
        <is>
          <t>2002-09-24</t>
        </is>
      </c>
      <c r="X50" t="inlineStr">
        <is>
          <t>2002-09-24</t>
        </is>
      </c>
      <c r="Y50" t="n">
        <v>287</v>
      </c>
      <c r="Z50" t="n">
        <v>242</v>
      </c>
      <c r="AA50" t="n">
        <v>251</v>
      </c>
      <c r="AB50" t="n">
        <v>4</v>
      </c>
      <c r="AC50" t="n">
        <v>4</v>
      </c>
      <c r="AD50" t="n">
        <v>17</v>
      </c>
      <c r="AE50" t="n">
        <v>17</v>
      </c>
      <c r="AF50" t="n">
        <v>5</v>
      </c>
      <c r="AG50" t="n">
        <v>5</v>
      </c>
      <c r="AH50" t="n">
        <v>4</v>
      </c>
      <c r="AI50" t="n">
        <v>4</v>
      </c>
      <c r="AJ50" t="n">
        <v>7</v>
      </c>
      <c r="AK50" t="n">
        <v>7</v>
      </c>
      <c r="AL50" t="n">
        <v>3</v>
      </c>
      <c r="AM50" t="n">
        <v>3</v>
      </c>
      <c r="AN50" t="n">
        <v>0</v>
      </c>
      <c r="AO50" t="n">
        <v>0</v>
      </c>
      <c r="AP50" t="inlineStr">
        <is>
          <t>No</t>
        </is>
      </c>
      <c r="AQ50" t="inlineStr">
        <is>
          <t>No</t>
        </is>
      </c>
      <c r="AS50">
        <f>HYPERLINK("https://creighton-primo.hosted.exlibrisgroup.com/primo-explore/search?tab=default_tab&amp;search_scope=EVERYTHING&amp;vid=01CRU&amp;lang=en_US&amp;offset=0&amp;query=any,contains,991003860059702656","Catalog Record")</f>
        <v/>
      </c>
      <c r="AT50">
        <f>HYPERLINK("http://www.worldcat.org/oclc/45890477","WorldCat Record")</f>
        <v/>
      </c>
      <c r="AU50" t="inlineStr">
        <is>
          <t>117218569:eng</t>
        </is>
      </c>
      <c r="AV50" t="inlineStr">
        <is>
          <t>45890477</t>
        </is>
      </c>
      <c r="AW50" t="inlineStr">
        <is>
          <t>991003860059702656</t>
        </is>
      </c>
      <c r="AX50" t="inlineStr">
        <is>
          <t>991003860059702656</t>
        </is>
      </c>
      <c r="AY50" t="inlineStr">
        <is>
          <t>2265137970002656</t>
        </is>
      </c>
      <c r="AZ50" t="inlineStr">
        <is>
          <t>BOOK</t>
        </is>
      </c>
      <c r="BB50" t="inlineStr">
        <is>
          <t>9780521591461</t>
        </is>
      </c>
      <c r="BC50" t="inlineStr">
        <is>
          <t>32285004648605</t>
        </is>
      </c>
      <c r="BD50" t="inlineStr">
        <is>
          <t>893605291</t>
        </is>
      </c>
    </row>
    <row r="51">
      <c r="A51" t="inlineStr">
        <is>
          <t>No</t>
        </is>
      </c>
      <c r="B51" t="inlineStr">
        <is>
          <t>QK332 .P64</t>
        </is>
      </c>
      <c r="C51" t="inlineStr">
        <is>
          <t>0                      QK 0332000P  64</t>
        </is>
      </c>
      <c r="D51" t="inlineStr">
        <is>
          <t>Flowers of Greece and the Balkans : a field guide / Oleg Polunin ; with 80 pages of ill. in colour from photos. taken by the author and others ; 28 pages of line drawings by Barbara Everard and Ann Davies, 34 pages of line drawings by Pat Halliday ; and maps by John Callow.</t>
        </is>
      </c>
      <c r="F51" t="inlineStr">
        <is>
          <t>No</t>
        </is>
      </c>
      <c r="G51" t="inlineStr">
        <is>
          <t>1</t>
        </is>
      </c>
      <c r="H51" t="inlineStr">
        <is>
          <t>No</t>
        </is>
      </c>
      <c r="I51" t="inlineStr">
        <is>
          <t>No</t>
        </is>
      </c>
      <c r="J51" t="inlineStr">
        <is>
          <t>0</t>
        </is>
      </c>
      <c r="K51" t="inlineStr">
        <is>
          <t>Polunin, Oleg.</t>
        </is>
      </c>
      <c r="L51" t="inlineStr">
        <is>
          <t>Oxford ; New York : Oxford University Press, 1980.</t>
        </is>
      </c>
      <c r="M51" t="inlineStr">
        <is>
          <t>1980</t>
        </is>
      </c>
      <c r="O51" t="inlineStr">
        <is>
          <t>eng</t>
        </is>
      </c>
      <c r="P51" t="inlineStr">
        <is>
          <t>enk</t>
        </is>
      </c>
      <c r="R51" t="inlineStr">
        <is>
          <t xml:space="preserve">QK </t>
        </is>
      </c>
      <c r="S51" t="n">
        <v>2</v>
      </c>
      <c r="T51" t="n">
        <v>2</v>
      </c>
      <c r="U51" t="inlineStr">
        <is>
          <t>1996-11-25</t>
        </is>
      </c>
      <c r="V51" t="inlineStr">
        <is>
          <t>1996-11-25</t>
        </is>
      </c>
      <c r="W51" t="inlineStr">
        <is>
          <t>1993-05-13</t>
        </is>
      </c>
      <c r="X51" t="inlineStr">
        <is>
          <t>1993-05-13</t>
        </is>
      </c>
      <c r="Y51" t="n">
        <v>169</v>
      </c>
      <c r="Z51" t="n">
        <v>69</v>
      </c>
      <c r="AA51" t="n">
        <v>107</v>
      </c>
      <c r="AB51" t="n">
        <v>2</v>
      </c>
      <c r="AC51" t="n">
        <v>2</v>
      </c>
      <c r="AD51" t="n">
        <v>2</v>
      </c>
      <c r="AE51" t="n">
        <v>2</v>
      </c>
      <c r="AF51" t="n">
        <v>0</v>
      </c>
      <c r="AG51" t="n">
        <v>0</v>
      </c>
      <c r="AH51" t="n">
        <v>1</v>
      </c>
      <c r="AI51" t="n">
        <v>1</v>
      </c>
      <c r="AJ51" t="n">
        <v>0</v>
      </c>
      <c r="AK51" t="n">
        <v>0</v>
      </c>
      <c r="AL51" t="n">
        <v>1</v>
      </c>
      <c r="AM51" t="n">
        <v>1</v>
      </c>
      <c r="AN51" t="n">
        <v>0</v>
      </c>
      <c r="AO51" t="n">
        <v>0</v>
      </c>
      <c r="AP51" t="inlineStr">
        <is>
          <t>No</t>
        </is>
      </c>
      <c r="AQ51" t="inlineStr">
        <is>
          <t>Yes</t>
        </is>
      </c>
      <c r="AR51">
        <f>HYPERLINK("http://catalog.hathitrust.org/Record/000262351","HathiTrust Record")</f>
        <v/>
      </c>
      <c r="AS51">
        <f>HYPERLINK("https://creighton-primo.hosted.exlibrisgroup.com/primo-explore/search?tab=default_tab&amp;search_scope=EVERYTHING&amp;vid=01CRU&amp;lang=en_US&amp;offset=0&amp;query=any,contains,991004893849702656","Catalog Record")</f>
        <v/>
      </c>
      <c r="AT51">
        <f>HYPERLINK("http://www.worldcat.org/oclc/5889823","WorldCat Record")</f>
        <v/>
      </c>
      <c r="AU51" t="inlineStr">
        <is>
          <t>836691515:eng</t>
        </is>
      </c>
      <c r="AV51" t="inlineStr">
        <is>
          <t>5889823</t>
        </is>
      </c>
      <c r="AW51" t="inlineStr">
        <is>
          <t>991004893849702656</t>
        </is>
      </c>
      <c r="AX51" t="inlineStr">
        <is>
          <t>991004893849702656</t>
        </is>
      </c>
      <c r="AY51" t="inlineStr">
        <is>
          <t>2271563330002656</t>
        </is>
      </c>
      <c r="AZ51" t="inlineStr">
        <is>
          <t>BOOK</t>
        </is>
      </c>
      <c r="BB51" t="inlineStr">
        <is>
          <t>9780192176264</t>
        </is>
      </c>
      <c r="BC51" t="inlineStr">
        <is>
          <t>32285001644052</t>
        </is>
      </c>
      <c r="BD51" t="inlineStr">
        <is>
          <t>893810738</t>
        </is>
      </c>
    </row>
    <row r="52">
      <c r="A52" t="inlineStr">
        <is>
          <t>No</t>
        </is>
      </c>
      <c r="B52" t="inlineStr">
        <is>
          <t>QK45 .C59</t>
        </is>
      </c>
      <c r="C52" t="inlineStr">
        <is>
          <t>0                      QK 0045000C  59</t>
        </is>
      </c>
      <c r="D52" t="inlineStr">
        <is>
          <t>The life of plants [by] E. J. H. Corner.</t>
        </is>
      </c>
      <c r="F52" t="inlineStr">
        <is>
          <t>No</t>
        </is>
      </c>
      <c r="G52" t="inlineStr">
        <is>
          <t>1</t>
        </is>
      </c>
      <c r="H52" t="inlineStr">
        <is>
          <t>No</t>
        </is>
      </c>
      <c r="I52" t="inlineStr">
        <is>
          <t>No</t>
        </is>
      </c>
      <c r="J52" t="inlineStr">
        <is>
          <t>0</t>
        </is>
      </c>
      <c r="K52" t="inlineStr">
        <is>
          <t>Corner, E. J. H. (Edred John Henry)</t>
        </is>
      </c>
      <c r="L52" t="inlineStr">
        <is>
          <t>Cleveland, World Pub. Co. [1964]</t>
        </is>
      </c>
      <c r="M52" t="inlineStr">
        <is>
          <t>1964</t>
        </is>
      </c>
      <c r="N52" t="inlineStr">
        <is>
          <t>[1st ed.]</t>
        </is>
      </c>
      <c r="O52" t="inlineStr">
        <is>
          <t>eng</t>
        </is>
      </c>
      <c r="P52" t="inlineStr">
        <is>
          <t>ohu</t>
        </is>
      </c>
      <c r="R52" t="inlineStr">
        <is>
          <t xml:space="preserve">QK </t>
        </is>
      </c>
      <c r="S52" t="n">
        <v>2</v>
      </c>
      <c r="T52" t="n">
        <v>2</v>
      </c>
      <c r="U52" t="inlineStr">
        <is>
          <t>2003-01-13</t>
        </is>
      </c>
      <c r="V52" t="inlineStr">
        <is>
          <t>2003-01-13</t>
        </is>
      </c>
      <c r="W52" t="inlineStr">
        <is>
          <t>1997-07-15</t>
        </is>
      </c>
      <c r="X52" t="inlineStr">
        <is>
          <t>1997-07-15</t>
        </is>
      </c>
      <c r="Y52" t="n">
        <v>665</v>
      </c>
      <c r="Z52" t="n">
        <v>626</v>
      </c>
      <c r="AA52" t="n">
        <v>871</v>
      </c>
      <c r="AB52" t="n">
        <v>6</v>
      </c>
      <c r="AC52" t="n">
        <v>7</v>
      </c>
      <c r="AD52" t="n">
        <v>17</v>
      </c>
      <c r="AE52" t="n">
        <v>28</v>
      </c>
      <c r="AF52" t="n">
        <v>5</v>
      </c>
      <c r="AG52" t="n">
        <v>12</v>
      </c>
      <c r="AH52" t="n">
        <v>2</v>
      </c>
      <c r="AI52" t="n">
        <v>5</v>
      </c>
      <c r="AJ52" t="n">
        <v>7</v>
      </c>
      <c r="AK52" t="n">
        <v>12</v>
      </c>
      <c r="AL52" t="n">
        <v>5</v>
      </c>
      <c r="AM52" t="n">
        <v>6</v>
      </c>
      <c r="AN52" t="n">
        <v>0</v>
      </c>
      <c r="AO52" t="n">
        <v>0</v>
      </c>
      <c r="AP52" t="inlineStr">
        <is>
          <t>No</t>
        </is>
      </c>
      <c r="AQ52" t="inlineStr">
        <is>
          <t>Yes</t>
        </is>
      </c>
      <c r="AR52">
        <f>HYPERLINK("http://catalog.hathitrust.org/Record/001493560","HathiTrust Record")</f>
        <v/>
      </c>
      <c r="AS52">
        <f>HYPERLINK("https://creighton-primo.hosted.exlibrisgroup.com/primo-explore/search?tab=default_tab&amp;search_scope=EVERYTHING&amp;vid=01CRU&amp;lang=en_US&amp;offset=0&amp;query=any,contains,991002976679702656","Catalog Record")</f>
        <v/>
      </c>
      <c r="AT52">
        <f>HYPERLINK("http://www.worldcat.org/oclc/552226","WorldCat Record")</f>
        <v/>
      </c>
      <c r="AU52" t="inlineStr">
        <is>
          <t>418067:eng</t>
        </is>
      </c>
      <c r="AV52" t="inlineStr">
        <is>
          <t>552226</t>
        </is>
      </c>
      <c r="AW52" t="inlineStr">
        <is>
          <t>991002976679702656</t>
        </is>
      </c>
      <c r="AX52" t="inlineStr">
        <is>
          <t>991002976679702656</t>
        </is>
      </c>
      <c r="AY52" t="inlineStr">
        <is>
          <t>2259805890002656</t>
        </is>
      </c>
      <c r="AZ52" t="inlineStr">
        <is>
          <t>BOOK</t>
        </is>
      </c>
      <c r="BC52" t="inlineStr">
        <is>
          <t>32285002936523</t>
        </is>
      </c>
      <c r="BD52" t="inlineStr">
        <is>
          <t>893440772</t>
        </is>
      </c>
    </row>
    <row r="53">
      <c r="A53" t="inlineStr">
        <is>
          <t>No</t>
        </is>
      </c>
      <c r="B53" t="inlineStr">
        <is>
          <t>QK463 .H86 2004</t>
        </is>
      </c>
      <c r="C53" t="inlineStr">
        <is>
          <t>0                      QK 0463000H  86          2004</t>
        </is>
      </c>
      <c r="D53" t="inlineStr">
        <is>
          <t>From weta to kauri : a guide to the New Zealand forest / Janet Hunt, Rob Lucas.</t>
        </is>
      </c>
      <c r="F53" t="inlineStr">
        <is>
          <t>No</t>
        </is>
      </c>
      <c r="G53" t="inlineStr">
        <is>
          <t>1</t>
        </is>
      </c>
      <c r="H53" t="inlineStr">
        <is>
          <t>No</t>
        </is>
      </c>
      <c r="I53" t="inlineStr">
        <is>
          <t>No</t>
        </is>
      </c>
      <c r="J53" t="inlineStr">
        <is>
          <t>0</t>
        </is>
      </c>
      <c r="K53" t="inlineStr">
        <is>
          <t>Hunt, Janet, 1951-</t>
        </is>
      </c>
      <c r="L53" t="inlineStr">
        <is>
          <t>Auckland, N.Z. : Random House, 2004.</t>
        </is>
      </c>
      <c r="M53" t="inlineStr">
        <is>
          <t>2004</t>
        </is>
      </c>
      <c r="O53" t="inlineStr">
        <is>
          <t>eng</t>
        </is>
      </c>
      <c r="P53" t="inlineStr">
        <is>
          <t xml:space="preserve">nz </t>
        </is>
      </c>
      <c r="R53" t="inlineStr">
        <is>
          <t xml:space="preserve">QK </t>
        </is>
      </c>
      <c r="S53" t="n">
        <v>1</v>
      </c>
      <c r="T53" t="n">
        <v>1</v>
      </c>
      <c r="U53" t="inlineStr">
        <is>
          <t>2006-06-13</t>
        </is>
      </c>
      <c r="V53" t="inlineStr">
        <is>
          <t>2006-06-13</t>
        </is>
      </c>
      <c r="W53" t="inlineStr">
        <is>
          <t>2006-06-13</t>
        </is>
      </c>
      <c r="X53" t="inlineStr">
        <is>
          <t>2006-06-13</t>
        </is>
      </c>
      <c r="Y53" t="n">
        <v>92</v>
      </c>
      <c r="Z53" t="n">
        <v>11</v>
      </c>
      <c r="AA53" t="n">
        <v>12</v>
      </c>
      <c r="AB53" t="n">
        <v>1</v>
      </c>
      <c r="AC53" t="n">
        <v>1</v>
      </c>
      <c r="AD53" t="n">
        <v>0</v>
      </c>
      <c r="AE53" t="n">
        <v>0</v>
      </c>
      <c r="AF53" t="n">
        <v>0</v>
      </c>
      <c r="AG53" t="n">
        <v>0</v>
      </c>
      <c r="AH53" t="n">
        <v>0</v>
      </c>
      <c r="AI53" t="n">
        <v>0</v>
      </c>
      <c r="AJ53" t="n">
        <v>0</v>
      </c>
      <c r="AK53" t="n">
        <v>0</v>
      </c>
      <c r="AL53" t="n">
        <v>0</v>
      </c>
      <c r="AM53" t="n">
        <v>0</v>
      </c>
      <c r="AN53" t="n">
        <v>0</v>
      </c>
      <c r="AO53" t="n">
        <v>0</v>
      </c>
      <c r="AP53" t="inlineStr">
        <is>
          <t>No</t>
        </is>
      </c>
      <c r="AQ53" t="inlineStr">
        <is>
          <t>Yes</t>
        </is>
      </c>
      <c r="AR53">
        <f>HYPERLINK("http://catalog.hathitrust.org/Record/102044818","HathiTrust Record")</f>
        <v/>
      </c>
      <c r="AS53">
        <f>HYPERLINK("https://creighton-primo.hosted.exlibrisgroup.com/primo-explore/search?tab=default_tab&amp;search_scope=EVERYTHING&amp;vid=01CRU&amp;lang=en_US&amp;offset=0&amp;query=any,contains,991004830019702656","Catalog Record")</f>
        <v/>
      </c>
      <c r="AT53">
        <f>HYPERLINK("http://www.worldcat.org/oclc/61373009","WorldCat Record")</f>
        <v/>
      </c>
      <c r="AU53" t="inlineStr">
        <is>
          <t>1018662633:eng</t>
        </is>
      </c>
      <c r="AV53" t="inlineStr">
        <is>
          <t>61373009</t>
        </is>
      </c>
      <c r="AW53" t="inlineStr">
        <is>
          <t>991004830019702656</t>
        </is>
      </c>
      <c r="AX53" t="inlineStr">
        <is>
          <t>991004830019702656</t>
        </is>
      </c>
      <c r="AY53" t="inlineStr">
        <is>
          <t>2260354510002656</t>
        </is>
      </c>
      <c r="AZ53" t="inlineStr">
        <is>
          <t>BOOK</t>
        </is>
      </c>
      <c r="BB53" t="inlineStr">
        <is>
          <t>9781869416553</t>
        </is>
      </c>
      <c r="BC53" t="inlineStr">
        <is>
          <t>32285005190953</t>
        </is>
      </c>
      <c r="BD53" t="inlineStr">
        <is>
          <t>893418067</t>
        </is>
      </c>
    </row>
    <row r="54">
      <c r="A54" t="inlineStr">
        <is>
          <t>No</t>
        </is>
      </c>
      <c r="B54" t="inlineStr">
        <is>
          <t>QK47 .B782</t>
        </is>
      </c>
      <c r="C54" t="inlineStr">
        <is>
          <t>0                      QK 0047000B  782</t>
        </is>
      </c>
      <c r="D54" t="inlineStr">
        <is>
          <t>An introduction to plant biology [by] Dale C. Braungart [and] Ross H. Arnett, Jr.</t>
        </is>
      </c>
      <c r="F54" t="inlineStr">
        <is>
          <t>No</t>
        </is>
      </c>
      <c r="G54" t="inlineStr">
        <is>
          <t>1</t>
        </is>
      </c>
      <c r="H54" t="inlineStr">
        <is>
          <t>No</t>
        </is>
      </c>
      <c r="I54" t="inlineStr">
        <is>
          <t>No</t>
        </is>
      </c>
      <c r="J54" t="inlineStr">
        <is>
          <t>0</t>
        </is>
      </c>
      <c r="K54" t="inlineStr">
        <is>
          <t>Braungart, Dale C. (Dale Carl), 1912-</t>
        </is>
      </c>
      <c r="L54" t="inlineStr">
        <is>
          <t>St. Louis, Mosby, 1962.</t>
        </is>
      </c>
      <c r="M54" t="inlineStr">
        <is>
          <t>1962</t>
        </is>
      </c>
      <c r="O54" t="inlineStr">
        <is>
          <t>eng</t>
        </is>
      </c>
      <c r="P54" t="inlineStr">
        <is>
          <t>mau</t>
        </is>
      </c>
      <c r="R54" t="inlineStr">
        <is>
          <t xml:space="preserve">QK </t>
        </is>
      </c>
      <c r="S54" t="n">
        <v>2</v>
      </c>
      <c r="T54" t="n">
        <v>2</v>
      </c>
      <c r="U54" t="inlineStr">
        <is>
          <t>2003-12-11</t>
        </is>
      </c>
      <c r="V54" t="inlineStr">
        <is>
          <t>2003-12-11</t>
        </is>
      </c>
      <c r="W54" t="inlineStr">
        <is>
          <t>1997-07-15</t>
        </is>
      </c>
      <c r="X54" t="inlineStr">
        <is>
          <t>1997-07-15</t>
        </is>
      </c>
      <c r="Y54" t="n">
        <v>132</v>
      </c>
      <c r="Z54" t="n">
        <v>101</v>
      </c>
      <c r="AA54" t="n">
        <v>354</v>
      </c>
      <c r="AB54" t="n">
        <v>1</v>
      </c>
      <c r="AC54" t="n">
        <v>1</v>
      </c>
      <c r="AD54" t="n">
        <v>3</v>
      </c>
      <c r="AE54" t="n">
        <v>7</v>
      </c>
      <c r="AF54" t="n">
        <v>2</v>
      </c>
      <c r="AG54" t="n">
        <v>3</v>
      </c>
      <c r="AH54" t="n">
        <v>1</v>
      </c>
      <c r="AI54" t="n">
        <v>2</v>
      </c>
      <c r="AJ54" t="n">
        <v>2</v>
      </c>
      <c r="AK54" t="n">
        <v>5</v>
      </c>
      <c r="AL54" t="n">
        <v>0</v>
      </c>
      <c r="AM54" t="n">
        <v>0</v>
      </c>
      <c r="AN54" t="n">
        <v>0</v>
      </c>
      <c r="AO54" t="n">
        <v>0</v>
      </c>
      <c r="AP54" t="inlineStr">
        <is>
          <t>Yes</t>
        </is>
      </c>
      <c r="AQ54" t="inlineStr">
        <is>
          <t>No</t>
        </is>
      </c>
      <c r="AR54">
        <f>HYPERLINK("http://catalog.hathitrust.org/Record/009082616","HathiTrust Record")</f>
        <v/>
      </c>
      <c r="AS54">
        <f>HYPERLINK("https://creighton-primo.hosted.exlibrisgroup.com/primo-explore/search?tab=default_tab&amp;search_scope=EVERYTHING&amp;vid=01CRU&amp;lang=en_US&amp;offset=0&amp;query=any,contains,991003461359702656","Catalog Record")</f>
        <v/>
      </c>
      <c r="AT54">
        <f>HYPERLINK("http://www.worldcat.org/oclc/1003118","WorldCat Record")</f>
        <v/>
      </c>
      <c r="AU54" t="inlineStr">
        <is>
          <t>1599827:eng</t>
        </is>
      </c>
      <c r="AV54" t="inlineStr">
        <is>
          <t>1003118</t>
        </is>
      </c>
      <c r="AW54" t="inlineStr">
        <is>
          <t>991003461359702656</t>
        </is>
      </c>
      <c r="AX54" t="inlineStr">
        <is>
          <t>991003461359702656</t>
        </is>
      </c>
      <c r="AY54" t="inlineStr">
        <is>
          <t>2256010840002656</t>
        </is>
      </c>
      <c r="AZ54" t="inlineStr">
        <is>
          <t>BOOK</t>
        </is>
      </c>
      <c r="BC54" t="inlineStr">
        <is>
          <t>32285002936564</t>
        </is>
      </c>
      <c r="BD54" t="inlineStr">
        <is>
          <t>893246364</t>
        </is>
      </c>
    </row>
    <row r="55">
      <c r="A55" t="inlineStr">
        <is>
          <t>No</t>
        </is>
      </c>
      <c r="B55" t="inlineStr">
        <is>
          <t>QK47 .B792</t>
        </is>
      </c>
      <c r="C55" t="inlineStr">
        <is>
          <t>0                      QK 0047000B  792</t>
        </is>
      </c>
      <c r="D55" t="inlineStr">
        <is>
          <t>The living plant; an introduction to botany, with illus. by the author, Alan J. Brook.</t>
        </is>
      </c>
      <c r="F55" t="inlineStr">
        <is>
          <t>No</t>
        </is>
      </c>
      <c r="G55" t="inlineStr">
        <is>
          <t>1</t>
        </is>
      </c>
      <c r="H55" t="inlineStr">
        <is>
          <t>No</t>
        </is>
      </c>
      <c r="I55" t="inlineStr">
        <is>
          <t>No</t>
        </is>
      </c>
      <c r="J55" t="inlineStr">
        <is>
          <t>0</t>
        </is>
      </c>
      <c r="K55" t="inlineStr">
        <is>
          <t>Brook, Alan J.</t>
        </is>
      </c>
      <c r="L55" t="inlineStr">
        <is>
          <t>Chicago, Aldine Pub. Co. [1964]</t>
        </is>
      </c>
      <c r="M55" t="inlineStr">
        <is>
          <t>1964</t>
        </is>
      </c>
      <c r="O55" t="inlineStr">
        <is>
          <t>eng</t>
        </is>
      </c>
      <c r="P55" t="inlineStr">
        <is>
          <t>ilu</t>
        </is>
      </c>
      <c r="R55" t="inlineStr">
        <is>
          <t xml:space="preserve">QK </t>
        </is>
      </c>
      <c r="S55" t="n">
        <v>1</v>
      </c>
      <c r="T55" t="n">
        <v>1</v>
      </c>
      <c r="U55" t="inlineStr">
        <is>
          <t>2001-02-19</t>
        </is>
      </c>
      <c r="V55" t="inlineStr">
        <is>
          <t>2001-02-19</t>
        </is>
      </c>
      <c r="W55" t="inlineStr">
        <is>
          <t>1997-07-15</t>
        </is>
      </c>
      <c r="X55" t="inlineStr">
        <is>
          <t>1997-07-15</t>
        </is>
      </c>
      <c r="Y55" t="n">
        <v>419</v>
      </c>
      <c r="Z55" t="n">
        <v>392</v>
      </c>
      <c r="AA55" t="n">
        <v>443</v>
      </c>
      <c r="AB55" t="n">
        <v>5</v>
      </c>
      <c r="AC55" t="n">
        <v>5</v>
      </c>
      <c r="AD55" t="n">
        <v>11</v>
      </c>
      <c r="AE55" t="n">
        <v>11</v>
      </c>
      <c r="AF55" t="n">
        <v>3</v>
      </c>
      <c r="AG55" t="n">
        <v>3</v>
      </c>
      <c r="AH55" t="n">
        <v>0</v>
      </c>
      <c r="AI55" t="n">
        <v>0</v>
      </c>
      <c r="AJ55" t="n">
        <v>4</v>
      </c>
      <c r="AK55" t="n">
        <v>4</v>
      </c>
      <c r="AL55" t="n">
        <v>4</v>
      </c>
      <c r="AM55" t="n">
        <v>4</v>
      </c>
      <c r="AN55" t="n">
        <v>0</v>
      </c>
      <c r="AO55" t="n">
        <v>0</v>
      </c>
      <c r="AP55" t="inlineStr">
        <is>
          <t>No</t>
        </is>
      </c>
      <c r="AQ55" t="inlineStr">
        <is>
          <t>Yes</t>
        </is>
      </c>
      <c r="AR55">
        <f>HYPERLINK("http://catalog.hathitrust.org/Record/001493610","HathiTrust Record")</f>
        <v/>
      </c>
      <c r="AS55">
        <f>HYPERLINK("https://creighton-primo.hosted.exlibrisgroup.com/primo-explore/search?tab=default_tab&amp;search_scope=EVERYTHING&amp;vid=01CRU&amp;lang=en_US&amp;offset=0&amp;query=any,contains,991003177919702656","Catalog Record")</f>
        <v/>
      </c>
      <c r="AT55">
        <f>HYPERLINK("http://www.worldcat.org/oclc/711126","WorldCat Record")</f>
        <v/>
      </c>
      <c r="AU55" t="inlineStr">
        <is>
          <t>326547087:eng</t>
        </is>
      </c>
      <c r="AV55" t="inlineStr">
        <is>
          <t>711126</t>
        </is>
      </c>
      <c r="AW55" t="inlineStr">
        <is>
          <t>991003177919702656</t>
        </is>
      </c>
      <c r="AX55" t="inlineStr">
        <is>
          <t>991003177919702656</t>
        </is>
      </c>
      <c r="AY55" t="inlineStr">
        <is>
          <t>2264088100002656</t>
        </is>
      </c>
      <c r="AZ55" t="inlineStr">
        <is>
          <t>BOOK</t>
        </is>
      </c>
      <c r="BC55" t="inlineStr">
        <is>
          <t>32285002936572</t>
        </is>
      </c>
      <c r="BD55" t="inlineStr">
        <is>
          <t>893434714</t>
        </is>
      </c>
    </row>
    <row r="56">
      <c r="A56" t="inlineStr">
        <is>
          <t>No</t>
        </is>
      </c>
      <c r="B56" t="inlineStr">
        <is>
          <t>QK47 .C842</t>
        </is>
      </c>
      <c r="C56" t="inlineStr">
        <is>
          <t>0                      QK 0047000C  842</t>
        </is>
      </c>
      <c r="D56" t="inlineStr">
        <is>
          <t>Plant structures; a second book of botany, by John M. Coulter.</t>
        </is>
      </c>
      <c r="F56" t="inlineStr">
        <is>
          <t>No</t>
        </is>
      </c>
      <c r="G56" t="inlineStr">
        <is>
          <t>1</t>
        </is>
      </c>
      <c r="H56" t="inlineStr">
        <is>
          <t>No</t>
        </is>
      </c>
      <c r="I56" t="inlineStr">
        <is>
          <t>No</t>
        </is>
      </c>
      <c r="J56" t="inlineStr">
        <is>
          <t>0</t>
        </is>
      </c>
      <c r="K56" t="inlineStr">
        <is>
          <t>Coulter, John Merle, 1851-1928.</t>
        </is>
      </c>
      <c r="L56" t="inlineStr">
        <is>
          <t>New York, D. Appleton and company, 1904.</t>
        </is>
      </c>
      <c r="M56" t="inlineStr">
        <is>
          <t>1904</t>
        </is>
      </c>
      <c r="N56" t="inlineStr">
        <is>
          <t>2d ed., rev.</t>
        </is>
      </c>
      <c r="O56" t="inlineStr">
        <is>
          <t>eng</t>
        </is>
      </c>
      <c r="P56" t="inlineStr">
        <is>
          <t>nyu</t>
        </is>
      </c>
      <c r="Q56" t="inlineStr">
        <is>
          <t>Twentieth century text-books</t>
        </is>
      </c>
      <c r="R56" t="inlineStr">
        <is>
          <t xml:space="preserve">QK </t>
        </is>
      </c>
      <c r="S56" t="n">
        <v>1</v>
      </c>
      <c r="T56" t="n">
        <v>1</v>
      </c>
      <c r="U56" t="inlineStr">
        <is>
          <t>2001-02-17</t>
        </is>
      </c>
      <c r="V56" t="inlineStr">
        <is>
          <t>2001-02-17</t>
        </is>
      </c>
      <c r="W56" t="inlineStr">
        <is>
          <t>1997-07-15</t>
        </is>
      </c>
      <c r="X56" t="inlineStr">
        <is>
          <t>1997-07-15</t>
        </is>
      </c>
      <c r="Y56" t="n">
        <v>19</v>
      </c>
      <c r="Z56" t="n">
        <v>16</v>
      </c>
      <c r="AA56" t="n">
        <v>146</v>
      </c>
      <c r="AB56" t="n">
        <v>1</v>
      </c>
      <c r="AC56" t="n">
        <v>2</v>
      </c>
      <c r="AD56" t="n">
        <v>0</v>
      </c>
      <c r="AE56" t="n">
        <v>4</v>
      </c>
      <c r="AF56" t="n">
        <v>0</v>
      </c>
      <c r="AG56" t="n">
        <v>1</v>
      </c>
      <c r="AH56" t="n">
        <v>0</v>
      </c>
      <c r="AI56" t="n">
        <v>2</v>
      </c>
      <c r="AJ56" t="n">
        <v>0</v>
      </c>
      <c r="AK56" t="n">
        <v>1</v>
      </c>
      <c r="AL56" t="n">
        <v>0</v>
      </c>
      <c r="AM56" t="n">
        <v>1</v>
      </c>
      <c r="AN56" t="n">
        <v>0</v>
      </c>
      <c r="AO56" t="n">
        <v>0</v>
      </c>
      <c r="AP56" t="inlineStr">
        <is>
          <t>Yes</t>
        </is>
      </c>
      <c r="AQ56" t="inlineStr">
        <is>
          <t>No</t>
        </is>
      </c>
      <c r="AR56">
        <f>HYPERLINK("http://catalog.hathitrust.org/Record/010668884","HathiTrust Record")</f>
        <v/>
      </c>
      <c r="AS56">
        <f>HYPERLINK("https://creighton-primo.hosted.exlibrisgroup.com/primo-explore/search?tab=default_tab&amp;search_scope=EVERYTHING&amp;vid=01CRU&amp;lang=en_US&amp;offset=0&amp;query=any,contains,991004626129702656","Catalog Record")</f>
        <v/>
      </c>
      <c r="AT56">
        <f>HYPERLINK("http://www.worldcat.org/oclc/4340872","WorldCat Record")</f>
        <v/>
      </c>
      <c r="AU56" t="inlineStr">
        <is>
          <t>5731912:eng</t>
        </is>
      </c>
      <c r="AV56" t="inlineStr">
        <is>
          <t>4340872</t>
        </is>
      </c>
      <c r="AW56" t="inlineStr">
        <is>
          <t>991004626129702656</t>
        </is>
      </c>
      <c r="AX56" t="inlineStr">
        <is>
          <t>991004626129702656</t>
        </is>
      </c>
      <c r="AY56" t="inlineStr">
        <is>
          <t>2268888990002656</t>
        </is>
      </c>
      <c r="AZ56" t="inlineStr">
        <is>
          <t>BOOK</t>
        </is>
      </c>
      <c r="BC56" t="inlineStr">
        <is>
          <t>32285002936580</t>
        </is>
      </c>
      <c r="BD56" t="inlineStr">
        <is>
          <t>893687950</t>
        </is>
      </c>
    </row>
    <row r="57">
      <c r="A57" t="inlineStr">
        <is>
          <t>No</t>
        </is>
      </c>
      <c r="B57" t="inlineStr">
        <is>
          <t>QK47 .C893 1964</t>
        </is>
      </c>
      <c r="C57" t="inlineStr">
        <is>
          <t>0                      QK 0047000C  893         1964</t>
        </is>
      </c>
      <c r="D57" t="inlineStr">
        <is>
          <t>The story of the plant kingdom. Rev. by Howard J. Dittmer.</t>
        </is>
      </c>
      <c r="F57" t="inlineStr">
        <is>
          <t>No</t>
        </is>
      </c>
      <c r="G57" t="inlineStr">
        <is>
          <t>1</t>
        </is>
      </c>
      <c r="H57" t="inlineStr">
        <is>
          <t>No</t>
        </is>
      </c>
      <c r="I57" t="inlineStr">
        <is>
          <t>No</t>
        </is>
      </c>
      <c r="J57" t="inlineStr">
        <is>
          <t>0</t>
        </is>
      </c>
      <c r="K57" t="inlineStr">
        <is>
          <t>Coulter, Merle C. (Merle Crowe), 1894-1958.</t>
        </is>
      </c>
      <c r="L57" t="inlineStr">
        <is>
          <t>Chicago, University of Chicago Press [1964]</t>
        </is>
      </c>
      <c r="M57" t="inlineStr">
        <is>
          <t>1964</t>
        </is>
      </c>
      <c r="N57" t="inlineStr">
        <is>
          <t>3d ed.</t>
        </is>
      </c>
      <c r="O57" t="inlineStr">
        <is>
          <t>eng</t>
        </is>
      </c>
      <c r="P57" t="inlineStr">
        <is>
          <t>ilu</t>
        </is>
      </c>
      <c r="R57" t="inlineStr">
        <is>
          <t xml:space="preserve">QK </t>
        </is>
      </c>
      <c r="S57" t="n">
        <v>1</v>
      </c>
      <c r="T57" t="n">
        <v>1</v>
      </c>
      <c r="U57" t="inlineStr">
        <is>
          <t>2001-02-19</t>
        </is>
      </c>
      <c r="V57" t="inlineStr">
        <is>
          <t>2001-02-19</t>
        </is>
      </c>
      <c r="W57" t="inlineStr">
        <is>
          <t>1997-07-15</t>
        </is>
      </c>
      <c r="X57" t="inlineStr">
        <is>
          <t>1997-07-15</t>
        </is>
      </c>
      <c r="Y57" t="n">
        <v>668</v>
      </c>
      <c r="Z57" t="n">
        <v>602</v>
      </c>
      <c r="AA57" t="n">
        <v>916</v>
      </c>
      <c r="AB57" t="n">
        <v>8</v>
      </c>
      <c r="AC57" t="n">
        <v>8</v>
      </c>
      <c r="AD57" t="n">
        <v>25</v>
      </c>
      <c r="AE57" t="n">
        <v>30</v>
      </c>
      <c r="AF57" t="n">
        <v>10</v>
      </c>
      <c r="AG57" t="n">
        <v>13</v>
      </c>
      <c r="AH57" t="n">
        <v>3</v>
      </c>
      <c r="AI57" t="n">
        <v>4</v>
      </c>
      <c r="AJ57" t="n">
        <v>10</v>
      </c>
      <c r="AK57" t="n">
        <v>13</v>
      </c>
      <c r="AL57" t="n">
        <v>6</v>
      </c>
      <c r="AM57" t="n">
        <v>6</v>
      </c>
      <c r="AN57" t="n">
        <v>0</v>
      </c>
      <c r="AO57" t="n">
        <v>0</v>
      </c>
      <c r="AP57" t="inlineStr">
        <is>
          <t>No</t>
        </is>
      </c>
      <c r="AQ57" t="inlineStr">
        <is>
          <t>No</t>
        </is>
      </c>
      <c r="AS57">
        <f>HYPERLINK("https://creighton-primo.hosted.exlibrisgroup.com/primo-explore/search?tab=default_tab&amp;search_scope=EVERYTHING&amp;vid=01CRU&amp;lang=en_US&amp;offset=0&amp;query=any,contains,991002976709702656","Catalog Record")</f>
        <v/>
      </c>
      <c r="AT57">
        <f>HYPERLINK("http://www.worldcat.org/oclc/552230","WorldCat Record")</f>
        <v/>
      </c>
      <c r="AU57" t="inlineStr">
        <is>
          <t>418070:eng</t>
        </is>
      </c>
      <c r="AV57" t="inlineStr">
        <is>
          <t>552230</t>
        </is>
      </c>
      <c r="AW57" t="inlineStr">
        <is>
          <t>991002976709702656</t>
        </is>
      </c>
      <c r="AX57" t="inlineStr">
        <is>
          <t>991002976709702656</t>
        </is>
      </c>
      <c r="AY57" t="inlineStr">
        <is>
          <t>2259795270002656</t>
        </is>
      </c>
      <c r="AZ57" t="inlineStr">
        <is>
          <t>BOOK</t>
        </is>
      </c>
      <c r="BC57" t="inlineStr">
        <is>
          <t>32285002936614</t>
        </is>
      </c>
      <c r="BD57" t="inlineStr">
        <is>
          <t>893780476</t>
        </is>
      </c>
    </row>
    <row r="58">
      <c r="A58" t="inlineStr">
        <is>
          <t>No</t>
        </is>
      </c>
      <c r="B58" t="inlineStr">
        <is>
          <t>QK47 .C895</t>
        </is>
      </c>
      <c r="C58" t="inlineStr">
        <is>
          <t>0                      QK 0047000C  895</t>
        </is>
      </c>
      <c r="D58" t="inlineStr">
        <is>
          <t>Introductory botany.</t>
        </is>
      </c>
      <c r="F58" t="inlineStr">
        <is>
          <t>No</t>
        </is>
      </c>
      <c r="G58" t="inlineStr">
        <is>
          <t>1</t>
        </is>
      </c>
      <c r="H58" t="inlineStr">
        <is>
          <t>No</t>
        </is>
      </c>
      <c r="I58" t="inlineStr">
        <is>
          <t>No</t>
        </is>
      </c>
      <c r="J58" t="inlineStr">
        <is>
          <t>0</t>
        </is>
      </c>
      <c r="K58" t="inlineStr">
        <is>
          <t>Cronquist, Arthur.</t>
        </is>
      </c>
      <c r="L58" t="inlineStr">
        <is>
          <t>New York, Harper [1961]</t>
        </is>
      </c>
      <c r="M58" t="inlineStr">
        <is>
          <t>1961</t>
        </is>
      </c>
      <c r="O58" t="inlineStr">
        <is>
          <t>eng</t>
        </is>
      </c>
      <c r="P58" t="inlineStr">
        <is>
          <t>nyu</t>
        </is>
      </c>
      <c r="R58" t="inlineStr">
        <is>
          <t xml:space="preserve">QK </t>
        </is>
      </c>
      <c r="S58" t="n">
        <v>1</v>
      </c>
      <c r="T58" t="n">
        <v>1</v>
      </c>
      <c r="U58" t="inlineStr">
        <is>
          <t>2001-02-19</t>
        </is>
      </c>
      <c r="V58" t="inlineStr">
        <is>
          <t>2001-02-19</t>
        </is>
      </c>
      <c r="W58" t="inlineStr">
        <is>
          <t>1997-07-15</t>
        </is>
      </c>
      <c r="X58" t="inlineStr">
        <is>
          <t>1997-07-15</t>
        </is>
      </c>
      <c r="Y58" t="n">
        <v>281</v>
      </c>
      <c r="Z58" t="n">
        <v>230</v>
      </c>
      <c r="AA58" t="n">
        <v>353</v>
      </c>
      <c r="AB58" t="n">
        <v>3</v>
      </c>
      <c r="AC58" t="n">
        <v>3</v>
      </c>
      <c r="AD58" t="n">
        <v>3</v>
      </c>
      <c r="AE58" t="n">
        <v>5</v>
      </c>
      <c r="AF58" t="n">
        <v>1</v>
      </c>
      <c r="AG58" t="n">
        <v>2</v>
      </c>
      <c r="AH58" t="n">
        <v>0</v>
      </c>
      <c r="AI58" t="n">
        <v>0</v>
      </c>
      <c r="AJ58" t="n">
        <v>1</v>
      </c>
      <c r="AK58" t="n">
        <v>2</v>
      </c>
      <c r="AL58" t="n">
        <v>2</v>
      </c>
      <c r="AM58" t="n">
        <v>2</v>
      </c>
      <c r="AN58" t="n">
        <v>0</v>
      </c>
      <c r="AO58" t="n">
        <v>0</v>
      </c>
      <c r="AP58" t="inlineStr">
        <is>
          <t>No</t>
        </is>
      </c>
      <c r="AQ58" t="inlineStr">
        <is>
          <t>No</t>
        </is>
      </c>
      <c r="AS58">
        <f>HYPERLINK("https://creighton-primo.hosted.exlibrisgroup.com/primo-explore/search?tab=default_tab&amp;search_scope=EVERYTHING&amp;vid=01CRU&amp;lang=en_US&amp;offset=0&amp;query=any,contains,991002743109702656","Catalog Record")</f>
        <v/>
      </c>
      <c r="AT58">
        <f>HYPERLINK("http://www.worldcat.org/oclc/421739","WorldCat Record")</f>
        <v/>
      </c>
      <c r="AU58" t="inlineStr">
        <is>
          <t>1168003:eng</t>
        </is>
      </c>
      <c r="AV58" t="inlineStr">
        <is>
          <t>421739</t>
        </is>
      </c>
      <c r="AW58" t="inlineStr">
        <is>
          <t>991002743109702656</t>
        </is>
      </c>
      <c r="AX58" t="inlineStr">
        <is>
          <t>991002743109702656</t>
        </is>
      </c>
      <c r="AY58" t="inlineStr">
        <is>
          <t>2270052460002656</t>
        </is>
      </c>
      <c r="AZ58" t="inlineStr">
        <is>
          <t>BOOK</t>
        </is>
      </c>
      <c r="BC58" t="inlineStr">
        <is>
          <t>32285002936622</t>
        </is>
      </c>
      <c r="BD58" t="inlineStr">
        <is>
          <t>893511133</t>
        </is>
      </c>
    </row>
    <row r="59">
      <c r="A59" t="inlineStr">
        <is>
          <t>No</t>
        </is>
      </c>
      <c r="B59" t="inlineStr">
        <is>
          <t>QK47 .F88 1951</t>
        </is>
      </c>
      <c r="C59" t="inlineStr">
        <is>
          <t>0                      QK 0047000F  88          1951</t>
        </is>
      </c>
      <c r="D59" t="inlineStr">
        <is>
          <t>The plant world; a text in college botany.</t>
        </is>
      </c>
      <c r="F59" t="inlineStr">
        <is>
          <t>No</t>
        </is>
      </c>
      <c r="G59" t="inlineStr">
        <is>
          <t>1</t>
        </is>
      </c>
      <c r="H59" t="inlineStr">
        <is>
          <t>No</t>
        </is>
      </c>
      <c r="I59" t="inlineStr">
        <is>
          <t>No</t>
        </is>
      </c>
      <c r="J59" t="inlineStr">
        <is>
          <t>0</t>
        </is>
      </c>
      <c r="K59" t="inlineStr">
        <is>
          <t>Fuller, Harry J., 1907-1973.</t>
        </is>
      </c>
      <c r="L59" t="inlineStr">
        <is>
          <t>New York, Holt [1951]</t>
        </is>
      </c>
      <c r="M59" t="inlineStr">
        <is>
          <t>1951</t>
        </is>
      </c>
      <c r="N59" t="inlineStr">
        <is>
          <t>Rev. ed.</t>
        </is>
      </c>
      <c r="O59" t="inlineStr">
        <is>
          <t>eng</t>
        </is>
      </c>
      <c r="P59" t="inlineStr">
        <is>
          <t xml:space="preserve">xx </t>
        </is>
      </c>
      <c r="R59" t="inlineStr">
        <is>
          <t xml:space="preserve">QK </t>
        </is>
      </c>
      <c r="S59" t="n">
        <v>1</v>
      </c>
      <c r="T59" t="n">
        <v>1</v>
      </c>
      <c r="U59" t="inlineStr">
        <is>
          <t>2001-02-17</t>
        </is>
      </c>
      <c r="V59" t="inlineStr">
        <is>
          <t>2001-02-17</t>
        </is>
      </c>
      <c r="W59" t="inlineStr">
        <is>
          <t>1997-07-15</t>
        </is>
      </c>
      <c r="X59" t="inlineStr">
        <is>
          <t>1997-07-15</t>
        </is>
      </c>
      <c r="Y59" t="n">
        <v>72</v>
      </c>
      <c r="Z59" t="n">
        <v>61</v>
      </c>
      <c r="AA59" t="n">
        <v>397</v>
      </c>
      <c r="AB59" t="n">
        <v>1</v>
      </c>
      <c r="AC59" t="n">
        <v>4</v>
      </c>
      <c r="AD59" t="n">
        <v>2</v>
      </c>
      <c r="AE59" t="n">
        <v>15</v>
      </c>
      <c r="AF59" t="n">
        <v>1</v>
      </c>
      <c r="AG59" t="n">
        <v>6</v>
      </c>
      <c r="AH59" t="n">
        <v>0</v>
      </c>
      <c r="AI59" t="n">
        <v>1</v>
      </c>
      <c r="AJ59" t="n">
        <v>2</v>
      </c>
      <c r="AK59" t="n">
        <v>6</v>
      </c>
      <c r="AL59" t="n">
        <v>0</v>
      </c>
      <c r="AM59" t="n">
        <v>3</v>
      </c>
      <c r="AN59" t="n">
        <v>0</v>
      </c>
      <c r="AO59" t="n">
        <v>0</v>
      </c>
      <c r="AP59" t="inlineStr">
        <is>
          <t>No</t>
        </is>
      </c>
      <c r="AQ59" t="inlineStr">
        <is>
          <t>No</t>
        </is>
      </c>
      <c r="AS59">
        <f>HYPERLINK("https://creighton-primo.hosted.exlibrisgroup.com/primo-explore/search?tab=default_tab&amp;search_scope=EVERYTHING&amp;vid=01CRU&amp;lang=en_US&amp;offset=0&amp;query=any,contains,991003490879702656","Catalog Record")</f>
        <v/>
      </c>
      <c r="AT59">
        <f>HYPERLINK("http://www.worldcat.org/oclc/1040093","WorldCat Record")</f>
        <v/>
      </c>
      <c r="AU59" t="inlineStr">
        <is>
          <t>816347170:eng</t>
        </is>
      </c>
      <c r="AV59" t="inlineStr">
        <is>
          <t>1040093</t>
        </is>
      </c>
      <c r="AW59" t="inlineStr">
        <is>
          <t>991003490879702656</t>
        </is>
      </c>
      <c r="AX59" t="inlineStr">
        <is>
          <t>991003490879702656</t>
        </is>
      </c>
      <c r="AY59" t="inlineStr">
        <is>
          <t>2272233470002656</t>
        </is>
      </c>
      <c r="AZ59" t="inlineStr">
        <is>
          <t>BOOK</t>
        </is>
      </c>
      <c r="BC59" t="inlineStr">
        <is>
          <t>32285002936648</t>
        </is>
      </c>
      <c r="BD59" t="inlineStr">
        <is>
          <t>893623537</t>
        </is>
      </c>
    </row>
    <row r="60">
      <c r="A60" t="inlineStr">
        <is>
          <t>No</t>
        </is>
      </c>
      <c r="B60" t="inlineStr">
        <is>
          <t>QK47 .G83</t>
        </is>
      </c>
      <c r="C60" t="inlineStr">
        <is>
          <t>0                      QK 0047000G  83</t>
        </is>
      </c>
      <c r="D60" t="inlineStr">
        <is>
          <t>Plants : an introduction to modern botany / [by] Victor A. Greulach and J. Edison Adams.</t>
        </is>
      </c>
      <c r="F60" t="inlineStr">
        <is>
          <t>No</t>
        </is>
      </c>
      <c r="G60" t="inlineStr">
        <is>
          <t>1</t>
        </is>
      </c>
      <c r="H60" t="inlineStr">
        <is>
          <t>No</t>
        </is>
      </c>
      <c r="I60" t="inlineStr">
        <is>
          <t>No</t>
        </is>
      </c>
      <c r="J60" t="inlineStr">
        <is>
          <t>0</t>
        </is>
      </c>
      <c r="K60" t="inlineStr">
        <is>
          <t>Greulach, Victor A.</t>
        </is>
      </c>
      <c r="L60" t="inlineStr">
        <is>
          <t>New York : Wiley, [1962]</t>
        </is>
      </c>
      <c r="M60" t="inlineStr">
        <is>
          <t>1962</t>
        </is>
      </c>
      <c r="O60" t="inlineStr">
        <is>
          <t>eng</t>
        </is>
      </c>
      <c r="P60" t="inlineStr">
        <is>
          <t>nyu</t>
        </is>
      </c>
      <c r="R60" t="inlineStr">
        <is>
          <t xml:space="preserve">QK </t>
        </is>
      </c>
      <c r="S60" t="n">
        <v>6</v>
      </c>
      <c r="T60" t="n">
        <v>6</v>
      </c>
      <c r="U60" t="inlineStr">
        <is>
          <t>2003-12-11</t>
        </is>
      </c>
      <c r="V60" t="inlineStr">
        <is>
          <t>2003-12-11</t>
        </is>
      </c>
      <c r="W60" t="inlineStr">
        <is>
          <t>1992-05-14</t>
        </is>
      </c>
      <c r="X60" t="inlineStr">
        <is>
          <t>1992-05-14</t>
        </is>
      </c>
      <c r="Y60" t="n">
        <v>309</v>
      </c>
      <c r="Z60" t="n">
        <v>234</v>
      </c>
      <c r="AA60" t="n">
        <v>506</v>
      </c>
      <c r="AB60" t="n">
        <v>2</v>
      </c>
      <c r="AC60" t="n">
        <v>4</v>
      </c>
      <c r="AD60" t="n">
        <v>5</v>
      </c>
      <c r="AE60" t="n">
        <v>16</v>
      </c>
      <c r="AF60" t="n">
        <v>2</v>
      </c>
      <c r="AG60" t="n">
        <v>6</v>
      </c>
      <c r="AH60" t="n">
        <v>2</v>
      </c>
      <c r="AI60" t="n">
        <v>4</v>
      </c>
      <c r="AJ60" t="n">
        <v>3</v>
      </c>
      <c r="AK60" t="n">
        <v>8</v>
      </c>
      <c r="AL60" t="n">
        <v>1</v>
      </c>
      <c r="AM60" t="n">
        <v>3</v>
      </c>
      <c r="AN60" t="n">
        <v>0</v>
      </c>
      <c r="AO60" t="n">
        <v>0</v>
      </c>
      <c r="AP60" t="inlineStr">
        <is>
          <t>Yes</t>
        </is>
      </c>
      <c r="AQ60" t="inlineStr">
        <is>
          <t>No</t>
        </is>
      </c>
      <c r="AR60">
        <f>HYPERLINK("http://catalog.hathitrust.org/Record/101696769","HathiTrust Record")</f>
        <v/>
      </c>
      <c r="AS60">
        <f>HYPERLINK("https://creighton-primo.hosted.exlibrisgroup.com/primo-explore/search?tab=default_tab&amp;search_scope=EVERYTHING&amp;vid=01CRU&amp;lang=en_US&amp;offset=0&amp;query=any,contains,991003479289702656","Catalog Record")</f>
        <v/>
      </c>
      <c r="AT60">
        <f>HYPERLINK("http://www.worldcat.org/oclc/1025539","WorldCat Record")</f>
        <v/>
      </c>
      <c r="AU60" t="inlineStr">
        <is>
          <t>1328232:eng</t>
        </is>
      </c>
      <c r="AV60" t="inlineStr">
        <is>
          <t>1025539</t>
        </is>
      </c>
      <c r="AW60" t="inlineStr">
        <is>
          <t>991003479289702656</t>
        </is>
      </c>
      <c r="AX60" t="inlineStr">
        <is>
          <t>991003479289702656</t>
        </is>
      </c>
      <c r="AY60" t="inlineStr">
        <is>
          <t>2271665020002656</t>
        </is>
      </c>
      <c r="AZ60" t="inlineStr">
        <is>
          <t>BOOK</t>
        </is>
      </c>
      <c r="BC60" t="inlineStr">
        <is>
          <t>32285001109254</t>
        </is>
      </c>
      <c r="BD60" t="inlineStr">
        <is>
          <t>893499333</t>
        </is>
      </c>
    </row>
    <row r="61">
      <c r="A61" t="inlineStr">
        <is>
          <t>No</t>
        </is>
      </c>
      <c r="B61" t="inlineStr">
        <is>
          <t>QK47 .R92</t>
        </is>
      </c>
      <c r="C61" t="inlineStr">
        <is>
          <t>0                      QK 0047000R  92</t>
        </is>
      </c>
      <c r="D61" t="inlineStr">
        <is>
          <t>An introduction to the plant kingdom.</t>
        </is>
      </c>
      <c r="F61" t="inlineStr">
        <is>
          <t>No</t>
        </is>
      </c>
      <c r="G61" t="inlineStr">
        <is>
          <t>1</t>
        </is>
      </c>
      <c r="H61" t="inlineStr">
        <is>
          <t>No</t>
        </is>
      </c>
      <c r="I61" t="inlineStr">
        <is>
          <t>No</t>
        </is>
      </c>
      <c r="J61" t="inlineStr">
        <is>
          <t>0</t>
        </is>
      </c>
      <c r="K61" t="inlineStr">
        <is>
          <t>Russell, Norman H.</t>
        </is>
      </c>
      <c r="L61" t="inlineStr">
        <is>
          <t>St. Louis, Mosby, 1958.</t>
        </is>
      </c>
      <c r="M61" t="inlineStr">
        <is>
          <t>1958</t>
        </is>
      </c>
      <c r="O61" t="inlineStr">
        <is>
          <t>eng</t>
        </is>
      </c>
      <c r="P61" t="inlineStr">
        <is>
          <t xml:space="preserve">xx </t>
        </is>
      </c>
      <c r="R61" t="inlineStr">
        <is>
          <t xml:space="preserve">QK </t>
        </is>
      </c>
      <c r="S61" t="n">
        <v>1</v>
      </c>
      <c r="T61" t="n">
        <v>1</v>
      </c>
      <c r="U61" t="inlineStr">
        <is>
          <t>2001-02-19</t>
        </is>
      </c>
      <c r="V61" t="inlineStr">
        <is>
          <t>2001-02-19</t>
        </is>
      </c>
      <c r="W61" t="inlineStr">
        <is>
          <t>1997-07-15</t>
        </is>
      </c>
      <c r="X61" t="inlineStr">
        <is>
          <t>1997-07-15</t>
        </is>
      </c>
      <c r="Y61" t="n">
        <v>164</v>
      </c>
      <c r="Z61" t="n">
        <v>144</v>
      </c>
      <c r="AA61" t="n">
        <v>150</v>
      </c>
      <c r="AB61" t="n">
        <v>1</v>
      </c>
      <c r="AC61" t="n">
        <v>1</v>
      </c>
      <c r="AD61" t="n">
        <v>2</v>
      </c>
      <c r="AE61" t="n">
        <v>2</v>
      </c>
      <c r="AF61" t="n">
        <v>1</v>
      </c>
      <c r="AG61" t="n">
        <v>1</v>
      </c>
      <c r="AH61" t="n">
        <v>0</v>
      </c>
      <c r="AI61" t="n">
        <v>0</v>
      </c>
      <c r="AJ61" t="n">
        <v>1</v>
      </c>
      <c r="AK61" t="n">
        <v>1</v>
      </c>
      <c r="AL61" t="n">
        <v>0</v>
      </c>
      <c r="AM61" t="n">
        <v>0</v>
      </c>
      <c r="AN61" t="n">
        <v>0</v>
      </c>
      <c r="AO61" t="n">
        <v>0</v>
      </c>
      <c r="AP61" t="inlineStr">
        <is>
          <t>No</t>
        </is>
      </c>
      <c r="AQ61" t="inlineStr">
        <is>
          <t>Yes</t>
        </is>
      </c>
      <c r="AR61">
        <f>HYPERLINK("http://catalog.hathitrust.org/Record/101697044","HathiTrust Record")</f>
        <v/>
      </c>
      <c r="AS61">
        <f>HYPERLINK("https://creighton-primo.hosted.exlibrisgroup.com/primo-explore/search?tab=default_tab&amp;search_scope=EVERYTHING&amp;vid=01CRU&amp;lang=en_US&amp;offset=0&amp;query=any,contains,991003461309702656","Catalog Record")</f>
        <v/>
      </c>
      <c r="AT61">
        <f>HYPERLINK("http://www.worldcat.org/oclc/1003065","WorldCat Record")</f>
        <v/>
      </c>
      <c r="AU61" t="inlineStr">
        <is>
          <t>1918452:eng</t>
        </is>
      </c>
      <c r="AV61" t="inlineStr">
        <is>
          <t>1003065</t>
        </is>
      </c>
      <c r="AW61" t="inlineStr">
        <is>
          <t>991003461309702656</t>
        </is>
      </c>
      <c r="AX61" t="inlineStr">
        <is>
          <t>991003461309702656</t>
        </is>
      </c>
      <c r="AY61" t="inlineStr">
        <is>
          <t>2256245650002656</t>
        </is>
      </c>
      <c r="AZ61" t="inlineStr">
        <is>
          <t>BOOK</t>
        </is>
      </c>
      <c r="BC61" t="inlineStr">
        <is>
          <t>32285002936671</t>
        </is>
      </c>
      <c r="BD61" t="inlineStr">
        <is>
          <t>893228076</t>
        </is>
      </c>
    </row>
    <row r="62">
      <c r="A62" t="inlineStr">
        <is>
          <t>No</t>
        </is>
      </c>
      <c r="B62" t="inlineStr">
        <is>
          <t>QK47 .W726 1962</t>
        </is>
      </c>
      <c r="C62" t="inlineStr">
        <is>
          <t>0                      QK 0047000W  726         1962</t>
        </is>
      </c>
      <c r="D62" t="inlineStr">
        <is>
          <t>Botany / [by] Carl L. Wilson and Walter E. Loomis. With line drawings by Hannah T. Croasdale.</t>
        </is>
      </c>
      <c r="F62" t="inlineStr">
        <is>
          <t>No</t>
        </is>
      </c>
      <c r="G62" t="inlineStr">
        <is>
          <t>1</t>
        </is>
      </c>
      <c r="H62" t="inlineStr">
        <is>
          <t>No</t>
        </is>
      </c>
      <c r="I62" t="inlineStr">
        <is>
          <t>No</t>
        </is>
      </c>
      <c r="J62" t="inlineStr">
        <is>
          <t>0</t>
        </is>
      </c>
      <c r="K62" t="inlineStr">
        <is>
          <t>Wilson, Carl L. (Carl Louis), 1897-</t>
        </is>
      </c>
      <c r="L62" t="inlineStr">
        <is>
          <t>New York : Holt, Rinehart and Winston, [1962]</t>
        </is>
      </c>
      <c r="M62" t="inlineStr">
        <is>
          <t>1962</t>
        </is>
      </c>
      <c r="N62" t="inlineStr">
        <is>
          <t>3d ed.</t>
        </is>
      </c>
      <c r="O62" t="inlineStr">
        <is>
          <t>eng</t>
        </is>
      </c>
      <c r="P62" t="inlineStr">
        <is>
          <t xml:space="preserve">xx </t>
        </is>
      </c>
      <c r="R62" t="inlineStr">
        <is>
          <t xml:space="preserve">QK </t>
        </is>
      </c>
      <c r="S62" t="n">
        <v>6</v>
      </c>
      <c r="T62" t="n">
        <v>6</v>
      </c>
      <c r="U62" t="inlineStr">
        <is>
          <t>2008-03-31</t>
        </is>
      </c>
      <c r="V62" t="inlineStr">
        <is>
          <t>2008-03-31</t>
        </is>
      </c>
      <c r="W62" t="inlineStr">
        <is>
          <t>1992-05-14</t>
        </is>
      </c>
      <c r="X62" t="inlineStr">
        <is>
          <t>1992-05-14</t>
        </is>
      </c>
      <c r="Y62" t="n">
        <v>226</v>
      </c>
      <c r="Z62" t="n">
        <v>179</v>
      </c>
      <c r="AA62" t="n">
        <v>728</v>
      </c>
      <c r="AB62" t="n">
        <v>3</v>
      </c>
      <c r="AC62" t="n">
        <v>9</v>
      </c>
      <c r="AD62" t="n">
        <v>3</v>
      </c>
      <c r="AE62" t="n">
        <v>16</v>
      </c>
      <c r="AF62" t="n">
        <v>1</v>
      </c>
      <c r="AG62" t="n">
        <v>3</v>
      </c>
      <c r="AH62" t="n">
        <v>0</v>
      </c>
      <c r="AI62" t="n">
        <v>4</v>
      </c>
      <c r="AJ62" t="n">
        <v>0</v>
      </c>
      <c r="AK62" t="n">
        <v>7</v>
      </c>
      <c r="AL62" t="n">
        <v>2</v>
      </c>
      <c r="AM62" t="n">
        <v>5</v>
      </c>
      <c r="AN62" t="n">
        <v>0</v>
      </c>
      <c r="AO62" t="n">
        <v>0</v>
      </c>
      <c r="AP62" t="inlineStr">
        <is>
          <t>No</t>
        </is>
      </c>
      <c r="AQ62" t="inlineStr">
        <is>
          <t>No</t>
        </is>
      </c>
      <c r="AS62">
        <f>HYPERLINK("https://creighton-primo.hosted.exlibrisgroup.com/primo-explore/search?tab=default_tab&amp;search_scope=EVERYTHING&amp;vid=01CRU&amp;lang=en_US&amp;offset=0&amp;query=any,contains,991003667249702656","Catalog Record")</f>
        <v/>
      </c>
      <c r="AT62">
        <f>HYPERLINK("http://www.worldcat.org/oclc/1282094","WorldCat Record")</f>
        <v/>
      </c>
      <c r="AU62" t="inlineStr">
        <is>
          <t>401733:eng</t>
        </is>
      </c>
      <c r="AV62" t="inlineStr">
        <is>
          <t>1282094</t>
        </is>
      </c>
      <c r="AW62" t="inlineStr">
        <is>
          <t>991003667249702656</t>
        </is>
      </c>
      <c r="AX62" t="inlineStr">
        <is>
          <t>991003667249702656</t>
        </is>
      </c>
      <c r="AY62" t="inlineStr">
        <is>
          <t>2265655770002656</t>
        </is>
      </c>
      <c r="AZ62" t="inlineStr">
        <is>
          <t>BOOK</t>
        </is>
      </c>
      <c r="BC62" t="inlineStr">
        <is>
          <t>32285001109239</t>
        </is>
      </c>
      <c r="BD62" t="inlineStr">
        <is>
          <t>893598821</t>
        </is>
      </c>
    </row>
    <row r="63">
      <c r="A63" t="inlineStr">
        <is>
          <t>No</t>
        </is>
      </c>
      <c r="B63" t="inlineStr">
        <is>
          <t>QK477.2.I4 P45 1978</t>
        </is>
      </c>
      <c r="C63" t="inlineStr">
        <is>
          <t>0                      QK 0477200I  4                  P  45          1978</t>
        </is>
      </c>
      <c r="D63" t="inlineStr">
        <is>
          <t>Trees of North America and Europe / by Roger Phillips, assisted by Sheila Grant ; edited by Tom Wellsted ; line drawings by John White.</t>
        </is>
      </c>
      <c r="F63" t="inlineStr">
        <is>
          <t>No</t>
        </is>
      </c>
      <c r="G63" t="inlineStr">
        <is>
          <t>1</t>
        </is>
      </c>
      <c r="H63" t="inlineStr">
        <is>
          <t>No</t>
        </is>
      </c>
      <c r="I63" t="inlineStr">
        <is>
          <t>No</t>
        </is>
      </c>
      <c r="J63" t="inlineStr">
        <is>
          <t>0</t>
        </is>
      </c>
      <c r="K63" t="inlineStr">
        <is>
          <t>Phillips, Roger, 1932-</t>
        </is>
      </c>
      <c r="L63" t="inlineStr">
        <is>
          <t>New York : Random House, c1978.</t>
        </is>
      </c>
      <c r="M63" t="inlineStr">
        <is>
          <t>1978</t>
        </is>
      </c>
      <c r="N63" t="inlineStr">
        <is>
          <t>1st American ed.</t>
        </is>
      </c>
      <c r="O63" t="inlineStr">
        <is>
          <t>eng</t>
        </is>
      </c>
      <c r="P63" t="inlineStr">
        <is>
          <t>nyu</t>
        </is>
      </c>
      <c r="R63" t="inlineStr">
        <is>
          <t xml:space="preserve">QK </t>
        </is>
      </c>
      <c r="S63" t="n">
        <v>16</v>
      </c>
      <c r="T63" t="n">
        <v>16</v>
      </c>
      <c r="U63" t="inlineStr">
        <is>
          <t>2001-02-21</t>
        </is>
      </c>
      <c r="V63" t="inlineStr">
        <is>
          <t>2001-02-21</t>
        </is>
      </c>
      <c r="W63" t="inlineStr">
        <is>
          <t>1992-01-21</t>
        </is>
      </c>
      <c r="X63" t="inlineStr">
        <is>
          <t>1992-01-21</t>
        </is>
      </c>
      <c r="Y63" t="n">
        <v>1138</v>
      </c>
      <c r="Z63" t="n">
        <v>1081</v>
      </c>
      <c r="AA63" t="n">
        <v>1135</v>
      </c>
      <c r="AB63" t="n">
        <v>12</v>
      </c>
      <c r="AC63" t="n">
        <v>14</v>
      </c>
      <c r="AD63" t="n">
        <v>8</v>
      </c>
      <c r="AE63" t="n">
        <v>9</v>
      </c>
      <c r="AF63" t="n">
        <v>3</v>
      </c>
      <c r="AG63" t="n">
        <v>3</v>
      </c>
      <c r="AH63" t="n">
        <v>1</v>
      </c>
      <c r="AI63" t="n">
        <v>1</v>
      </c>
      <c r="AJ63" t="n">
        <v>3</v>
      </c>
      <c r="AK63" t="n">
        <v>3</v>
      </c>
      <c r="AL63" t="n">
        <v>3</v>
      </c>
      <c r="AM63" t="n">
        <v>4</v>
      </c>
      <c r="AN63" t="n">
        <v>0</v>
      </c>
      <c r="AO63" t="n">
        <v>0</v>
      </c>
      <c r="AP63" t="inlineStr">
        <is>
          <t>No</t>
        </is>
      </c>
      <c r="AQ63" t="inlineStr">
        <is>
          <t>No</t>
        </is>
      </c>
      <c r="AS63">
        <f>HYPERLINK("https://creighton-primo.hosted.exlibrisgroup.com/primo-explore/search?tab=default_tab&amp;search_scope=EVERYTHING&amp;vid=01CRU&amp;lang=en_US&amp;offset=0&amp;query=any,contains,991004572119702656","Catalog Record")</f>
        <v/>
      </c>
      <c r="AT63">
        <f>HYPERLINK("http://www.worldcat.org/oclc/4036251","WorldCat Record")</f>
        <v/>
      </c>
      <c r="AU63" t="inlineStr">
        <is>
          <t>3992191427:eng</t>
        </is>
      </c>
      <c r="AV63" t="inlineStr">
        <is>
          <t>4036251</t>
        </is>
      </c>
      <c r="AW63" t="inlineStr">
        <is>
          <t>991004572119702656</t>
        </is>
      </c>
      <c r="AX63" t="inlineStr">
        <is>
          <t>991004572119702656</t>
        </is>
      </c>
      <c r="AY63" t="inlineStr">
        <is>
          <t>2269602530002656</t>
        </is>
      </c>
      <c r="AZ63" t="inlineStr">
        <is>
          <t>BOOK</t>
        </is>
      </c>
      <c r="BB63" t="inlineStr">
        <is>
          <t>9780394502595</t>
        </is>
      </c>
      <c r="BC63" t="inlineStr">
        <is>
          <t>32285000916642</t>
        </is>
      </c>
      <c r="BD63" t="inlineStr">
        <is>
          <t>893259883</t>
        </is>
      </c>
    </row>
    <row r="64">
      <c r="A64" t="inlineStr">
        <is>
          <t>No</t>
        </is>
      </c>
      <c r="B64" t="inlineStr">
        <is>
          <t>QK481 .H32 1958</t>
        </is>
      </c>
      <c r="C64" t="inlineStr">
        <is>
          <t>0                      QK 0481000H  32          1958</t>
        </is>
      </c>
      <c r="D64" t="inlineStr">
        <is>
          <t>Textbook of dendrology, covering the important forest trees of the United States and Canada [by] William M. Harlow [and] Ellwood S. Harrar.</t>
        </is>
      </c>
      <c r="F64" t="inlineStr">
        <is>
          <t>No</t>
        </is>
      </c>
      <c r="G64" t="inlineStr">
        <is>
          <t>1</t>
        </is>
      </c>
      <c r="H64" t="inlineStr">
        <is>
          <t>No</t>
        </is>
      </c>
      <c r="I64" t="inlineStr">
        <is>
          <t>No</t>
        </is>
      </c>
      <c r="J64" t="inlineStr">
        <is>
          <t>0</t>
        </is>
      </c>
      <c r="K64" t="inlineStr">
        <is>
          <t>Harlow, William M. (William Morehouse), 1900-1986.</t>
        </is>
      </c>
      <c r="L64" t="inlineStr">
        <is>
          <t>New York, McGraw-Hill, 1958.</t>
        </is>
      </c>
      <c r="M64" t="inlineStr">
        <is>
          <t>1958</t>
        </is>
      </c>
      <c r="N64" t="inlineStr">
        <is>
          <t>4th ed.</t>
        </is>
      </c>
      <c r="O64" t="inlineStr">
        <is>
          <t>eng</t>
        </is>
      </c>
      <c r="P64" t="inlineStr">
        <is>
          <t>nyu</t>
        </is>
      </c>
      <c r="Q64" t="inlineStr">
        <is>
          <t>The American forestry series</t>
        </is>
      </c>
      <c r="R64" t="inlineStr">
        <is>
          <t xml:space="preserve">QK </t>
        </is>
      </c>
      <c r="S64" t="n">
        <v>4</v>
      </c>
      <c r="T64" t="n">
        <v>4</v>
      </c>
      <c r="U64" t="inlineStr">
        <is>
          <t>2003-02-25</t>
        </is>
      </c>
      <c r="V64" t="inlineStr">
        <is>
          <t>2003-02-25</t>
        </is>
      </c>
      <c r="W64" t="inlineStr">
        <is>
          <t>1997-07-15</t>
        </is>
      </c>
      <c r="X64" t="inlineStr">
        <is>
          <t>1997-07-15</t>
        </is>
      </c>
      <c r="Y64" t="n">
        <v>268</v>
      </c>
      <c r="Z64" t="n">
        <v>230</v>
      </c>
      <c r="AA64" t="n">
        <v>816</v>
      </c>
      <c r="AB64" t="n">
        <v>2</v>
      </c>
      <c r="AC64" t="n">
        <v>8</v>
      </c>
      <c r="AD64" t="n">
        <v>6</v>
      </c>
      <c r="AE64" t="n">
        <v>19</v>
      </c>
      <c r="AF64" t="n">
        <v>2</v>
      </c>
      <c r="AG64" t="n">
        <v>6</v>
      </c>
      <c r="AH64" t="n">
        <v>1</v>
      </c>
      <c r="AI64" t="n">
        <v>5</v>
      </c>
      <c r="AJ64" t="n">
        <v>3</v>
      </c>
      <c r="AK64" t="n">
        <v>6</v>
      </c>
      <c r="AL64" t="n">
        <v>1</v>
      </c>
      <c r="AM64" t="n">
        <v>6</v>
      </c>
      <c r="AN64" t="n">
        <v>0</v>
      </c>
      <c r="AO64" t="n">
        <v>0</v>
      </c>
      <c r="AP64" t="inlineStr">
        <is>
          <t>No</t>
        </is>
      </c>
      <c r="AQ64" t="inlineStr">
        <is>
          <t>Yes</t>
        </is>
      </c>
      <c r="AR64">
        <f>HYPERLINK("http://catalog.hathitrust.org/Record/001516677","HathiTrust Record")</f>
        <v/>
      </c>
      <c r="AS64">
        <f>HYPERLINK("https://creighton-primo.hosted.exlibrisgroup.com/primo-explore/search?tab=default_tab&amp;search_scope=EVERYTHING&amp;vid=01CRU&amp;lang=en_US&amp;offset=0&amp;query=any,contains,991003625819702656","Catalog Record")</f>
        <v/>
      </c>
      <c r="AT64">
        <f>HYPERLINK("http://www.worldcat.org/oclc/1217085","WorldCat Record")</f>
        <v/>
      </c>
      <c r="AU64" t="inlineStr">
        <is>
          <t>1564658:eng</t>
        </is>
      </c>
      <c r="AV64" t="inlineStr">
        <is>
          <t>1217085</t>
        </is>
      </c>
      <c r="AW64" t="inlineStr">
        <is>
          <t>991003625819702656</t>
        </is>
      </c>
      <c r="AX64" t="inlineStr">
        <is>
          <t>991003625819702656</t>
        </is>
      </c>
      <c r="AY64" t="inlineStr">
        <is>
          <t>2272344250002656</t>
        </is>
      </c>
      <c r="AZ64" t="inlineStr">
        <is>
          <t>BOOK</t>
        </is>
      </c>
      <c r="BC64" t="inlineStr">
        <is>
          <t>32285002937141</t>
        </is>
      </c>
      <c r="BD64" t="inlineStr">
        <is>
          <t>893711583</t>
        </is>
      </c>
    </row>
    <row r="65">
      <c r="A65" t="inlineStr">
        <is>
          <t>No</t>
        </is>
      </c>
      <c r="B65" t="inlineStr">
        <is>
          <t>QK481 .H8</t>
        </is>
      </c>
      <c r="C65" t="inlineStr">
        <is>
          <t>0                      QK 0481000H  8</t>
        </is>
      </c>
      <c r="D65" t="inlineStr">
        <is>
          <t>Handbook of the trees of the northern states and Canada east of the Rocky mountains / photo-descriptive by Romeyn Beck Hough.</t>
        </is>
      </c>
      <c r="F65" t="inlineStr">
        <is>
          <t>No</t>
        </is>
      </c>
      <c r="G65" t="inlineStr">
        <is>
          <t>1</t>
        </is>
      </c>
      <c r="H65" t="inlineStr">
        <is>
          <t>No</t>
        </is>
      </c>
      <c r="I65" t="inlineStr">
        <is>
          <t>No</t>
        </is>
      </c>
      <c r="J65" t="inlineStr">
        <is>
          <t>0</t>
        </is>
      </c>
      <c r="K65" t="inlineStr">
        <is>
          <t>Hough, Romeyn Beck, 1857-1924.</t>
        </is>
      </c>
      <c r="L65" t="inlineStr">
        <is>
          <t>Lowville, N.Y. : The author, 1907.</t>
        </is>
      </c>
      <c r="M65" t="inlineStr">
        <is>
          <t>1907</t>
        </is>
      </c>
      <c r="O65" t="inlineStr">
        <is>
          <t>eng</t>
        </is>
      </c>
      <c r="P65" t="inlineStr">
        <is>
          <t>nyu</t>
        </is>
      </c>
      <c r="R65" t="inlineStr">
        <is>
          <t xml:space="preserve">QK </t>
        </is>
      </c>
      <c r="S65" t="n">
        <v>14</v>
      </c>
      <c r="T65" t="n">
        <v>14</v>
      </c>
      <c r="U65" t="inlineStr">
        <is>
          <t>2003-02-21</t>
        </is>
      </c>
      <c r="V65" t="inlineStr">
        <is>
          <t>2003-02-21</t>
        </is>
      </c>
      <c r="W65" t="inlineStr">
        <is>
          <t>1994-04-18</t>
        </is>
      </c>
      <c r="X65" t="inlineStr">
        <is>
          <t>1994-04-18</t>
        </is>
      </c>
      <c r="Y65" t="n">
        <v>264</v>
      </c>
      <c r="Z65" t="n">
        <v>246</v>
      </c>
      <c r="AA65" t="n">
        <v>644</v>
      </c>
      <c r="AB65" t="n">
        <v>3</v>
      </c>
      <c r="AC65" t="n">
        <v>8</v>
      </c>
      <c r="AD65" t="n">
        <v>5</v>
      </c>
      <c r="AE65" t="n">
        <v>15</v>
      </c>
      <c r="AF65" t="n">
        <v>2</v>
      </c>
      <c r="AG65" t="n">
        <v>5</v>
      </c>
      <c r="AH65" t="n">
        <v>1</v>
      </c>
      <c r="AI65" t="n">
        <v>4</v>
      </c>
      <c r="AJ65" t="n">
        <v>0</v>
      </c>
      <c r="AK65" t="n">
        <v>1</v>
      </c>
      <c r="AL65" t="n">
        <v>2</v>
      </c>
      <c r="AM65" t="n">
        <v>7</v>
      </c>
      <c r="AN65" t="n">
        <v>0</v>
      </c>
      <c r="AO65" t="n">
        <v>0</v>
      </c>
      <c r="AP65" t="inlineStr">
        <is>
          <t>Yes</t>
        </is>
      </c>
      <c r="AQ65" t="inlineStr">
        <is>
          <t>No</t>
        </is>
      </c>
      <c r="AR65">
        <f>HYPERLINK("http://catalog.hathitrust.org/Record/001494750","HathiTrust Record")</f>
        <v/>
      </c>
      <c r="AS65">
        <f>HYPERLINK("https://creighton-primo.hosted.exlibrisgroup.com/primo-explore/search?tab=default_tab&amp;search_scope=EVERYTHING&amp;vid=01CRU&amp;lang=en_US&amp;offset=0&amp;query=any,contains,991003047059702656","Catalog Record")</f>
        <v/>
      </c>
      <c r="AT65">
        <f>HYPERLINK("http://www.worldcat.org/oclc/607241","WorldCat Record")</f>
        <v/>
      </c>
      <c r="AU65" t="inlineStr">
        <is>
          <t>1600321:eng</t>
        </is>
      </c>
      <c r="AV65" t="inlineStr">
        <is>
          <t>607241</t>
        </is>
      </c>
      <c r="AW65" t="inlineStr">
        <is>
          <t>991003047059702656</t>
        </is>
      </c>
      <c r="AX65" t="inlineStr">
        <is>
          <t>991003047059702656</t>
        </is>
      </c>
      <c r="AY65" t="inlineStr">
        <is>
          <t>2262064830002656</t>
        </is>
      </c>
      <c r="AZ65" t="inlineStr">
        <is>
          <t>BOOK</t>
        </is>
      </c>
      <c r="BC65" t="inlineStr">
        <is>
          <t>32285001888725</t>
        </is>
      </c>
      <c r="BD65" t="inlineStr">
        <is>
          <t>893329901</t>
        </is>
      </c>
    </row>
    <row r="66">
      <c r="A66" t="inlineStr">
        <is>
          <t>No</t>
        </is>
      </c>
      <c r="B66" t="inlineStr">
        <is>
          <t>QK481 .S21 1926</t>
        </is>
      </c>
      <c r="C66" t="inlineStr">
        <is>
          <t>0                      QK 0481000S  21          1926</t>
        </is>
      </c>
      <c r="D66" t="inlineStr">
        <is>
          <t>Manual of the trees of North America (exclusive of Mexico) / with seven hundred and eighty-three illustrations by Charles Edward Faxon and Mary W. Gill.</t>
        </is>
      </c>
      <c r="F66" t="inlineStr">
        <is>
          <t>No</t>
        </is>
      </c>
      <c r="G66" t="inlineStr">
        <is>
          <t>1</t>
        </is>
      </c>
      <c r="H66" t="inlineStr">
        <is>
          <t>No</t>
        </is>
      </c>
      <c r="I66" t="inlineStr">
        <is>
          <t>No</t>
        </is>
      </c>
      <c r="J66" t="inlineStr">
        <is>
          <t>0</t>
        </is>
      </c>
      <c r="K66" t="inlineStr">
        <is>
          <t>Sargent, Charles Sprague, 1841-1927.</t>
        </is>
      </c>
      <c r="L66" t="inlineStr">
        <is>
          <t>Boston : Houghton Mifflin, 1926.</t>
        </is>
      </c>
      <c r="M66" t="inlineStr">
        <is>
          <t>1926</t>
        </is>
      </c>
      <c r="N66" t="inlineStr">
        <is>
          <t>2d ed., reprinted with corrections.</t>
        </is>
      </c>
      <c r="O66" t="inlineStr">
        <is>
          <t>eng</t>
        </is>
      </c>
      <c r="P66" t="inlineStr">
        <is>
          <t>mau</t>
        </is>
      </c>
      <c r="R66" t="inlineStr">
        <is>
          <t xml:space="preserve">QK </t>
        </is>
      </c>
      <c r="S66" t="n">
        <v>10</v>
      </c>
      <c r="T66" t="n">
        <v>10</v>
      </c>
      <c r="U66" t="inlineStr">
        <is>
          <t>2003-02-25</t>
        </is>
      </c>
      <c r="V66" t="inlineStr">
        <is>
          <t>2003-02-25</t>
        </is>
      </c>
      <c r="W66" t="inlineStr">
        <is>
          <t>1994-12-14</t>
        </is>
      </c>
      <c r="X66" t="inlineStr">
        <is>
          <t>1994-12-14</t>
        </is>
      </c>
      <c r="Y66" t="n">
        <v>60</v>
      </c>
      <c r="Z66" t="n">
        <v>57</v>
      </c>
      <c r="AA66" t="n">
        <v>1639</v>
      </c>
      <c r="AB66" t="n">
        <v>1</v>
      </c>
      <c r="AC66" t="n">
        <v>13</v>
      </c>
      <c r="AD66" t="n">
        <v>1</v>
      </c>
      <c r="AE66" t="n">
        <v>41</v>
      </c>
      <c r="AF66" t="n">
        <v>0</v>
      </c>
      <c r="AG66" t="n">
        <v>16</v>
      </c>
      <c r="AH66" t="n">
        <v>1</v>
      </c>
      <c r="AI66" t="n">
        <v>7</v>
      </c>
      <c r="AJ66" t="n">
        <v>0</v>
      </c>
      <c r="AK66" t="n">
        <v>17</v>
      </c>
      <c r="AL66" t="n">
        <v>0</v>
      </c>
      <c r="AM66" t="n">
        <v>10</v>
      </c>
      <c r="AN66" t="n">
        <v>0</v>
      </c>
      <c r="AO66" t="n">
        <v>0</v>
      </c>
      <c r="AP66" t="inlineStr">
        <is>
          <t>Yes</t>
        </is>
      </c>
      <c r="AQ66" t="inlineStr">
        <is>
          <t>No</t>
        </is>
      </c>
      <c r="AR66">
        <f>HYPERLINK("http://catalog.hathitrust.org/Record/002014335","HathiTrust Record")</f>
        <v/>
      </c>
      <c r="AS66">
        <f>HYPERLINK("https://creighton-primo.hosted.exlibrisgroup.com/primo-explore/search?tab=default_tab&amp;search_scope=EVERYTHING&amp;vid=01CRU&amp;lang=en_US&amp;offset=0&amp;query=any,contains,991004577249702656","Catalog Record")</f>
        <v/>
      </c>
      <c r="AT66">
        <f>HYPERLINK("http://www.worldcat.org/oclc/4047863","WorldCat Record")</f>
        <v/>
      </c>
      <c r="AU66" t="inlineStr">
        <is>
          <t>491333:eng</t>
        </is>
      </c>
      <c r="AV66" t="inlineStr">
        <is>
          <t>4047863</t>
        </is>
      </c>
      <c r="AW66" t="inlineStr">
        <is>
          <t>991004577249702656</t>
        </is>
      </c>
      <c r="AX66" t="inlineStr">
        <is>
          <t>991004577249702656</t>
        </is>
      </c>
      <c r="AY66" t="inlineStr">
        <is>
          <t>2270613410002656</t>
        </is>
      </c>
      <c r="AZ66" t="inlineStr">
        <is>
          <t>BOOK</t>
        </is>
      </c>
      <c r="BC66" t="inlineStr">
        <is>
          <t>32285001982130</t>
        </is>
      </c>
      <c r="BD66" t="inlineStr">
        <is>
          <t>893337882</t>
        </is>
      </c>
    </row>
    <row r="67">
      <c r="A67" t="inlineStr">
        <is>
          <t>No</t>
        </is>
      </c>
      <c r="B67" t="inlineStr">
        <is>
          <t>QK481 .V5 1970</t>
        </is>
      </c>
      <c r="C67" t="inlineStr">
        <is>
          <t>0                      QK 0481000V  5           1970</t>
        </is>
      </c>
      <c r="D67" t="inlineStr">
        <is>
          <t>Trees, shrubs and vines : a pictorial guide to the ornamental woody plants of the Northern United States exclusive of conifers / [by] Arthur T. Viertel.</t>
        </is>
      </c>
      <c r="F67" t="inlineStr">
        <is>
          <t>No</t>
        </is>
      </c>
      <c r="G67" t="inlineStr">
        <is>
          <t>1</t>
        </is>
      </c>
      <c r="H67" t="inlineStr">
        <is>
          <t>No</t>
        </is>
      </c>
      <c r="I67" t="inlineStr">
        <is>
          <t>No</t>
        </is>
      </c>
      <c r="J67" t="inlineStr">
        <is>
          <t>0</t>
        </is>
      </c>
      <c r="K67" t="inlineStr">
        <is>
          <t>Viertel, Arthur T.</t>
        </is>
      </c>
      <c r="L67" t="inlineStr">
        <is>
          <t>[Syracuse, N.Y.] : Syracuse University Press, [1970]</t>
        </is>
      </c>
      <c r="M67" t="inlineStr">
        <is>
          <t>1970</t>
        </is>
      </c>
      <c r="O67" t="inlineStr">
        <is>
          <t>eng</t>
        </is>
      </c>
      <c r="P67" t="inlineStr">
        <is>
          <t>nyu</t>
        </is>
      </c>
      <c r="R67" t="inlineStr">
        <is>
          <t xml:space="preserve">QK </t>
        </is>
      </c>
      <c r="S67" t="n">
        <v>8</v>
      </c>
      <c r="T67" t="n">
        <v>8</v>
      </c>
      <c r="U67" t="inlineStr">
        <is>
          <t>1998-10-19</t>
        </is>
      </c>
      <c r="V67" t="inlineStr">
        <is>
          <t>1998-10-19</t>
        </is>
      </c>
      <c r="W67" t="inlineStr">
        <is>
          <t>1993-04-23</t>
        </is>
      </c>
      <c r="X67" t="inlineStr">
        <is>
          <t>1993-04-23</t>
        </is>
      </c>
      <c r="Y67" t="n">
        <v>489</v>
      </c>
      <c r="Z67" t="n">
        <v>455</v>
      </c>
      <c r="AA67" t="n">
        <v>456</v>
      </c>
      <c r="AB67" t="n">
        <v>6</v>
      </c>
      <c r="AC67" t="n">
        <v>6</v>
      </c>
      <c r="AD67" t="n">
        <v>13</v>
      </c>
      <c r="AE67" t="n">
        <v>13</v>
      </c>
      <c r="AF67" t="n">
        <v>5</v>
      </c>
      <c r="AG67" t="n">
        <v>5</v>
      </c>
      <c r="AH67" t="n">
        <v>2</v>
      </c>
      <c r="AI67" t="n">
        <v>2</v>
      </c>
      <c r="AJ67" t="n">
        <v>2</v>
      </c>
      <c r="AK67" t="n">
        <v>2</v>
      </c>
      <c r="AL67" t="n">
        <v>5</v>
      </c>
      <c r="AM67" t="n">
        <v>5</v>
      </c>
      <c r="AN67" t="n">
        <v>0</v>
      </c>
      <c r="AO67" t="n">
        <v>0</v>
      </c>
      <c r="AP67" t="inlineStr">
        <is>
          <t>No</t>
        </is>
      </c>
      <c r="AQ67" t="inlineStr">
        <is>
          <t>No</t>
        </is>
      </c>
      <c r="AS67">
        <f>HYPERLINK("https://creighton-primo.hosted.exlibrisgroup.com/primo-explore/search?tab=default_tab&amp;search_scope=EVERYTHING&amp;vid=01CRU&amp;lang=en_US&amp;offset=0&amp;query=any,contains,991000188999702656","Catalog Record")</f>
        <v/>
      </c>
      <c r="AT67">
        <f>HYPERLINK("http://www.worldcat.org/oclc/63401","WorldCat Record")</f>
        <v/>
      </c>
      <c r="AU67" t="inlineStr">
        <is>
          <t>477491:eng</t>
        </is>
      </c>
      <c r="AV67" t="inlineStr">
        <is>
          <t>63401</t>
        </is>
      </c>
      <c r="AW67" t="inlineStr">
        <is>
          <t>991000188999702656</t>
        </is>
      </c>
      <c r="AX67" t="inlineStr">
        <is>
          <t>991000188999702656</t>
        </is>
      </c>
      <c r="AY67" t="inlineStr">
        <is>
          <t>2255978810002656</t>
        </is>
      </c>
      <c r="AZ67" t="inlineStr">
        <is>
          <t>BOOK</t>
        </is>
      </c>
      <c r="BB67" t="inlineStr">
        <is>
          <t>9780815600688</t>
        </is>
      </c>
      <c r="BC67" t="inlineStr">
        <is>
          <t>32285001623775</t>
        </is>
      </c>
      <c r="BD67" t="inlineStr">
        <is>
          <t>893261391</t>
        </is>
      </c>
    </row>
    <row r="68">
      <c r="A68" t="inlineStr">
        <is>
          <t>No</t>
        </is>
      </c>
      <c r="B68" t="inlineStr">
        <is>
          <t>QK482 .C27 1964</t>
        </is>
      </c>
      <c r="C68" t="inlineStr">
        <is>
          <t>0                      QK 0482000C  27          1964</t>
        </is>
      </c>
      <c r="D68" t="inlineStr">
        <is>
          <t>Knowing your trees / by G. H. Collingwood and Warren D. Brush.</t>
        </is>
      </c>
      <c r="F68" t="inlineStr">
        <is>
          <t>No</t>
        </is>
      </c>
      <c r="G68" t="inlineStr">
        <is>
          <t>1</t>
        </is>
      </c>
      <c r="H68" t="inlineStr">
        <is>
          <t>No</t>
        </is>
      </c>
      <c r="I68" t="inlineStr">
        <is>
          <t>No</t>
        </is>
      </c>
      <c r="J68" t="inlineStr">
        <is>
          <t>0</t>
        </is>
      </c>
      <c r="K68" t="inlineStr">
        <is>
          <t>Collingwood, G. H. (George Harris), 1890-1958.</t>
        </is>
      </c>
      <c r="L68" t="inlineStr">
        <is>
          <t>Washington : American Forestry Association, 1964 [i.e. 1965, c1964]</t>
        </is>
      </c>
      <c r="M68" t="inlineStr">
        <is>
          <t>1965</t>
        </is>
      </c>
      <c r="N68" t="inlineStr">
        <is>
          <t>Rev. and edited by Devereux Butcher. With more than 900 illus. showing typical trees and their leaves, bark, flowers, and fruits.</t>
        </is>
      </c>
      <c r="O68" t="inlineStr">
        <is>
          <t>eng</t>
        </is>
      </c>
      <c r="P68" t="inlineStr">
        <is>
          <t>dcu</t>
        </is>
      </c>
      <c r="R68" t="inlineStr">
        <is>
          <t xml:space="preserve">QK </t>
        </is>
      </c>
      <c r="S68" t="n">
        <v>13</v>
      </c>
      <c r="T68" t="n">
        <v>13</v>
      </c>
      <c r="U68" t="inlineStr">
        <is>
          <t>2003-02-25</t>
        </is>
      </c>
      <c r="V68" t="inlineStr">
        <is>
          <t>2003-02-25</t>
        </is>
      </c>
      <c r="W68" t="inlineStr">
        <is>
          <t>1994-04-18</t>
        </is>
      </c>
      <c r="X68" t="inlineStr">
        <is>
          <t>1994-04-18</t>
        </is>
      </c>
      <c r="Y68" t="n">
        <v>113</v>
      </c>
      <c r="Z68" t="n">
        <v>112</v>
      </c>
      <c r="AA68" t="n">
        <v>1467</v>
      </c>
      <c r="AB68" t="n">
        <v>1</v>
      </c>
      <c r="AC68" t="n">
        <v>6</v>
      </c>
      <c r="AD68" t="n">
        <v>1</v>
      </c>
      <c r="AE68" t="n">
        <v>15</v>
      </c>
      <c r="AF68" t="n">
        <v>1</v>
      </c>
      <c r="AG68" t="n">
        <v>6</v>
      </c>
      <c r="AH68" t="n">
        <v>0</v>
      </c>
      <c r="AI68" t="n">
        <v>3</v>
      </c>
      <c r="AJ68" t="n">
        <v>0</v>
      </c>
      <c r="AK68" t="n">
        <v>7</v>
      </c>
      <c r="AL68" t="n">
        <v>0</v>
      </c>
      <c r="AM68" t="n">
        <v>2</v>
      </c>
      <c r="AN68" t="n">
        <v>0</v>
      </c>
      <c r="AO68" t="n">
        <v>0</v>
      </c>
      <c r="AP68" t="inlineStr">
        <is>
          <t>No</t>
        </is>
      </c>
      <c r="AQ68" t="inlineStr">
        <is>
          <t>Yes</t>
        </is>
      </c>
      <c r="AR68">
        <f>HYPERLINK("http://catalog.hathitrust.org/Record/008364580","HathiTrust Record")</f>
        <v/>
      </c>
      <c r="AS68">
        <f>HYPERLINK("https://creighton-primo.hosted.exlibrisgroup.com/primo-explore/search?tab=default_tab&amp;search_scope=EVERYTHING&amp;vid=01CRU&amp;lang=en_US&amp;offset=0&amp;query=any,contains,991004780659702656","Catalog Record")</f>
        <v/>
      </c>
      <c r="AT68">
        <f>HYPERLINK("http://www.worldcat.org/oclc/5105291","WorldCat Record")</f>
        <v/>
      </c>
      <c r="AU68" t="inlineStr">
        <is>
          <t>433457:eng</t>
        </is>
      </c>
      <c r="AV68" t="inlineStr">
        <is>
          <t>5105291</t>
        </is>
      </c>
      <c r="AW68" t="inlineStr">
        <is>
          <t>991004780659702656</t>
        </is>
      </c>
      <c r="AX68" t="inlineStr">
        <is>
          <t>991004780659702656</t>
        </is>
      </c>
      <c r="AY68" t="inlineStr">
        <is>
          <t>2267124200002656</t>
        </is>
      </c>
      <c r="AZ68" t="inlineStr">
        <is>
          <t>BOOK</t>
        </is>
      </c>
      <c r="BC68" t="inlineStr">
        <is>
          <t>32285001888717</t>
        </is>
      </c>
      <c r="BD68" t="inlineStr">
        <is>
          <t>893606467</t>
        </is>
      </c>
    </row>
    <row r="69">
      <c r="A69" t="inlineStr">
        <is>
          <t>No</t>
        </is>
      </c>
      <c r="B69" t="inlineStr">
        <is>
          <t>QK484.G7 S73 1973</t>
        </is>
      </c>
      <c r="C69" t="inlineStr">
        <is>
          <t>0                      QK 0484000G  7                  S  73          1973</t>
        </is>
      </c>
      <c r="D69" t="inlineStr">
        <is>
          <t>Woody plants of the North Central Plains / by H. A. Stephens.</t>
        </is>
      </c>
      <c r="F69" t="inlineStr">
        <is>
          <t>No</t>
        </is>
      </c>
      <c r="G69" t="inlineStr">
        <is>
          <t>1</t>
        </is>
      </c>
      <c r="H69" t="inlineStr">
        <is>
          <t>No</t>
        </is>
      </c>
      <c r="I69" t="inlineStr">
        <is>
          <t>No</t>
        </is>
      </c>
      <c r="J69" t="inlineStr">
        <is>
          <t>0</t>
        </is>
      </c>
      <c r="K69" t="inlineStr">
        <is>
          <t>Stephens, H. A. (Homer A.)</t>
        </is>
      </c>
      <c r="L69" t="inlineStr">
        <is>
          <t>Lawrence : University Press of Kansas, [1973]</t>
        </is>
      </c>
      <c r="M69" t="inlineStr">
        <is>
          <t>1973</t>
        </is>
      </c>
      <c r="O69" t="inlineStr">
        <is>
          <t>eng</t>
        </is>
      </c>
      <c r="P69" t="inlineStr">
        <is>
          <t>ksu</t>
        </is>
      </c>
      <c r="R69" t="inlineStr">
        <is>
          <t xml:space="preserve">QK </t>
        </is>
      </c>
      <c r="S69" t="n">
        <v>4</v>
      </c>
      <c r="T69" t="n">
        <v>4</v>
      </c>
      <c r="U69" t="inlineStr">
        <is>
          <t>1994-04-06</t>
        </is>
      </c>
      <c r="V69" t="inlineStr">
        <is>
          <t>1994-04-06</t>
        </is>
      </c>
      <c r="W69" t="inlineStr">
        <is>
          <t>1992-06-02</t>
        </is>
      </c>
      <c r="X69" t="inlineStr">
        <is>
          <t>1992-06-02</t>
        </is>
      </c>
      <c r="Y69" t="n">
        <v>454</v>
      </c>
      <c r="Z69" t="n">
        <v>431</v>
      </c>
      <c r="AA69" t="n">
        <v>433</v>
      </c>
      <c r="AB69" t="n">
        <v>15</v>
      </c>
      <c r="AC69" t="n">
        <v>15</v>
      </c>
      <c r="AD69" t="n">
        <v>13</v>
      </c>
      <c r="AE69" t="n">
        <v>13</v>
      </c>
      <c r="AF69" t="n">
        <v>3</v>
      </c>
      <c r="AG69" t="n">
        <v>3</v>
      </c>
      <c r="AH69" t="n">
        <v>2</v>
      </c>
      <c r="AI69" t="n">
        <v>2</v>
      </c>
      <c r="AJ69" t="n">
        <v>2</v>
      </c>
      <c r="AK69" t="n">
        <v>2</v>
      </c>
      <c r="AL69" t="n">
        <v>8</v>
      </c>
      <c r="AM69" t="n">
        <v>8</v>
      </c>
      <c r="AN69" t="n">
        <v>0</v>
      </c>
      <c r="AO69" t="n">
        <v>0</v>
      </c>
      <c r="AP69" t="inlineStr">
        <is>
          <t>No</t>
        </is>
      </c>
      <c r="AQ69" t="inlineStr">
        <is>
          <t>Yes</t>
        </is>
      </c>
      <c r="AR69">
        <f>HYPERLINK("http://catalog.hathitrust.org/Record/000708705","HathiTrust Record")</f>
        <v/>
      </c>
      <c r="AS69">
        <f>HYPERLINK("https://creighton-primo.hosted.exlibrisgroup.com/primo-explore/search?tab=default_tab&amp;search_scope=EVERYTHING&amp;vid=01CRU&amp;lang=en_US&amp;offset=0&amp;query=any,contains,991003310879702656","Catalog Record")</f>
        <v/>
      </c>
      <c r="AT69">
        <f>HYPERLINK("http://www.worldcat.org/oclc/834763","WorldCat Record")</f>
        <v/>
      </c>
      <c r="AU69" t="inlineStr">
        <is>
          <t>444113:eng</t>
        </is>
      </c>
      <c r="AV69" t="inlineStr">
        <is>
          <t>834763</t>
        </is>
      </c>
      <c r="AW69" t="inlineStr">
        <is>
          <t>991003310879702656</t>
        </is>
      </c>
      <c r="AX69" t="inlineStr">
        <is>
          <t>991003310879702656</t>
        </is>
      </c>
      <c r="AY69" t="inlineStr">
        <is>
          <t>2267365350002656</t>
        </is>
      </c>
      <c r="AZ69" t="inlineStr">
        <is>
          <t>BOOK</t>
        </is>
      </c>
      <c r="BB69" t="inlineStr">
        <is>
          <t>9780700601073</t>
        </is>
      </c>
      <c r="BC69" t="inlineStr">
        <is>
          <t>32285001125631</t>
        </is>
      </c>
      <c r="BD69" t="inlineStr">
        <is>
          <t>893711250</t>
        </is>
      </c>
    </row>
    <row r="70">
      <c r="A70" t="inlineStr">
        <is>
          <t>No</t>
        </is>
      </c>
      <c r="B70" t="inlineStr">
        <is>
          <t>QK495.C74 H43</t>
        </is>
      </c>
      <c r="C70" t="inlineStr">
        <is>
          <t>0                      QK 0495000C  74                 H  43</t>
        </is>
      </c>
      <c r="D70" t="inlineStr">
        <is>
          <t>The sunflower / Charles B. Heiser, Jr.</t>
        </is>
      </c>
      <c r="F70" t="inlineStr">
        <is>
          <t>No</t>
        </is>
      </c>
      <c r="G70" t="inlineStr">
        <is>
          <t>1</t>
        </is>
      </c>
      <c r="H70" t="inlineStr">
        <is>
          <t>No</t>
        </is>
      </c>
      <c r="I70" t="inlineStr">
        <is>
          <t>No</t>
        </is>
      </c>
      <c r="J70" t="inlineStr">
        <is>
          <t>0</t>
        </is>
      </c>
      <c r="K70" t="inlineStr">
        <is>
          <t>Heiser, Charles B. (Charles Bixler), 1920-</t>
        </is>
      </c>
      <c r="L70" t="inlineStr">
        <is>
          <t>Norman : University of Oklahoma Press, c1976.</t>
        </is>
      </c>
      <c r="M70" t="inlineStr">
        <is>
          <t>1976</t>
        </is>
      </c>
      <c r="N70" t="inlineStr">
        <is>
          <t>1st ed.</t>
        </is>
      </c>
      <c r="O70" t="inlineStr">
        <is>
          <t>eng</t>
        </is>
      </c>
      <c r="P70" t="inlineStr">
        <is>
          <t>oku</t>
        </is>
      </c>
      <c r="R70" t="inlineStr">
        <is>
          <t xml:space="preserve">QK </t>
        </is>
      </c>
      <c r="S70" t="n">
        <v>1</v>
      </c>
      <c r="T70" t="n">
        <v>1</v>
      </c>
      <c r="U70" t="inlineStr">
        <is>
          <t>2005-04-27</t>
        </is>
      </c>
      <c r="V70" t="inlineStr">
        <is>
          <t>2005-04-27</t>
        </is>
      </c>
      <c r="W70" t="inlineStr">
        <is>
          <t>1997-07-15</t>
        </is>
      </c>
      <c r="X70" t="inlineStr">
        <is>
          <t>1997-07-15</t>
        </is>
      </c>
      <c r="Y70" t="n">
        <v>740</v>
      </c>
      <c r="Z70" t="n">
        <v>664</v>
      </c>
      <c r="AA70" t="n">
        <v>778</v>
      </c>
      <c r="AB70" t="n">
        <v>8</v>
      </c>
      <c r="AC70" t="n">
        <v>8</v>
      </c>
      <c r="AD70" t="n">
        <v>13</v>
      </c>
      <c r="AE70" t="n">
        <v>17</v>
      </c>
      <c r="AF70" t="n">
        <v>3</v>
      </c>
      <c r="AG70" t="n">
        <v>5</v>
      </c>
      <c r="AH70" t="n">
        <v>3</v>
      </c>
      <c r="AI70" t="n">
        <v>4</v>
      </c>
      <c r="AJ70" t="n">
        <v>3</v>
      </c>
      <c r="AK70" t="n">
        <v>5</v>
      </c>
      <c r="AL70" t="n">
        <v>6</v>
      </c>
      <c r="AM70" t="n">
        <v>6</v>
      </c>
      <c r="AN70" t="n">
        <v>0</v>
      </c>
      <c r="AO70" t="n">
        <v>0</v>
      </c>
      <c r="AP70" t="inlineStr">
        <is>
          <t>No</t>
        </is>
      </c>
      <c r="AQ70" t="inlineStr">
        <is>
          <t>No</t>
        </is>
      </c>
      <c r="AS70">
        <f>HYPERLINK("https://creighton-primo.hosted.exlibrisgroup.com/primo-explore/search?tab=default_tab&amp;search_scope=EVERYTHING&amp;vid=01CRU&amp;lang=en_US&amp;offset=0&amp;query=any,contains,991003530289702656","Catalog Record")</f>
        <v/>
      </c>
      <c r="AT70">
        <f>HYPERLINK("http://www.worldcat.org/oclc/1093384","WorldCat Record")</f>
        <v/>
      </c>
      <c r="AU70" t="inlineStr">
        <is>
          <t>2067191:eng</t>
        </is>
      </c>
      <c r="AV70" t="inlineStr">
        <is>
          <t>1093384</t>
        </is>
      </c>
      <c r="AW70" t="inlineStr">
        <is>
          <t>991003530289702656</t>
        </is>
      </c>
      <c r="AX70" t="inlineStr">
        <is>
          <t>991003530289702656</t>
        </is>
      </c>
      <c r="AY70" t="inlineStr">
        <is>
          <t>2264851300002656</t>
        </is>
      </c>
      <c r="AZ70" t="inlineStr">
        <is>
          <t>BOOK</t>
        </is>
      </c>
      <c r="BB70" t="inlineStr">
        <is>
          <t>9780806112299</t>
        </is>
      </c>
      <c r="BC70" t="inlineStr">
        <is>
          <t>32285002937182</t>
        </is>
      </c>
      <c r="BD70" t="inlineStr">
        <is>
          <t>893435089</t>
        </is>
      </c>
    </row>
    <row r="71">
      <c r="A71" t="inlineStr">
        <is>
          <t>No</t>
        </is>
      </c>
      <c r="B71" t="inlineStr">
        <is>
          <t>QK495.E68 S38 1992</t>
        </is>
      </c>
      <c r="C71" t="inlineStr">
        <is>
          <t>0                      QK 0495000E  68                 S  38          1992</t>
        </is>
      </c>
      <c r="D71" t="inlineStr">
        <is>
          <t>Ericas of South Africa / Dolf Schumann, Gerhard Kirsten, in collaboration with E.G.H. Oliver.</t>
        </is>
      </c>
      <c r="F71" t="inlineStr">
        <is>
          <t>No</t>
        </is>
      </c>
      <c r="G71" t="inlineStr">
        <is>
          <t>1</t>
        </is>
      </c>
      <c r="H71" t="inlineStr">
        <is>
          <t>No</t>
        </is>
      </c>
      <c r="I71" t="inlineStr">
        <is>
          <t>No</t>
        </is>
      </c>
      <c r="J71" t="inlineStr">
        <is>
          <t>0</t>
        </is>
      </c>
      <c r="K71" t="inlineStr">
        <is>
          <t>Schumann, Dolf.</t>
        </is>
      </c>
      <c r="L71" t="inlineStr">
        <is>
          <t>Vlaeberg : Fernwood Press, 1992.</t>
        </is>
      </c>
      <c r="M71" t="inlineStr">
        <is>
          <t>1992</t>
        </is>
      </c>
      <c r="O71" t="inlineStr">
        <is>
          <t>eng</t>
        </is>
      </c>
      <c r="P71" t="inlineStr">
        <is>
          <t xml:space="preserve">sa </t>
        </is>
      </c>
      <c r="R71" t="inlineStr">
        <is>
          <t xml:space="preserve">QK </t>
        </is>
      </c>
      <c r="S71" t="n">
        <v>2</v>
      </c>
      <c r="T71" t="n">
        <v>2</v>
      </c>
      <c r="U71" t="inlineStr">
        <is>
          <t>2001-02-07</t>
        </is>
      </c>
      <c r="V71" t="inlineStr">
        <is>
          <t>2001-02-07</t>
        </is>
      </c>
      <c r="W71" t="inlineStr">
        <is>
          <t>2000-11-16</t>
        </is>
      </c>
      <c r="X71" t="inlineStr">
        <is>
          <t>2000-11-16</t>
        </is>
      </c>
      <c r="Y71" t="n">
        <v>115</v>
      </c>
      <c r="Z71" t="n">
        <v>53</v>
      </c>
      <c r="AA71" t="n">
        <v>55</v>
      </c>
      <c r="AB71" t="n">
        <v>1</v>
      </c>
      <c r="AC71" t="n">
        <v>1</v>
      </c>
      <c r="AD71" t="n">
        <v>0</v>
      </c>
      <c r="AE71" t="n">
        <v>0</v>
      </c>
      <c r="AF71" t="n">
        <v>0</v>
      </c>
      <c r="AG71" t="n">
        <v>0</v>
      </c>
      <c r="AH71" t="n">
        <v>0</v>
      </c>
      <c r="AI71" t="n">
        <v>0</v>
      </c>
      <c r="AJ71" t="n">
        <v>0</v>
      </c>
      <c r="AK71" t="n">
        <v>0</v>
      </c>
      <c r="AL71" t="n">
        <v>0</v>
      </c>
      <c r="AM71" t="n">
        <v>0</v>
      </c>
      <c r="AN71" t="n">
        <v>0</v>
      </c>
      <c r="AO71" t="n">
        <v>0</v>
      </c>
      <c r="AP71" t="inlineStr">
        <is>
          <t>No</t>
        </is>
      </c>
      <c r="AQ71" t="inlineStr">
        <is>
          <t>Yes</t>
        </is>
      </c>
      <c r="AR71">
        <f>HYPERLINK("http://catalog.hathitrust.org/Record/002612155","HathiTrust Record")</f>
        <v/>
      </c>
      <c r="AS71">
        <f>HYPERLINK("https://creighton-primo.hosted.exlibrisgroup.com/primo-explore/search?tab=default_tab&amp;search_scope=EVERYTHING&amp;vid=01CRU&amp;lang=en_US&amp;offset=0&amp;query=any,contains,991003258239702656","Catalog Record")</f>
        <v/>
      </c>
      <c r="AT71">
        <f>HYPERLINK("http://www.worldcat.org/oclc/26109619","WorldCat Record")</f>
        <v/>
      </c>
      <c r="AU71" t="inlineStr">
        <is>
          <t>28505120:eng</t>
        </is>
      </c>
      <c r="AV71" t="inlineStr">
        <is>
          <t>26109619</t>
        </is>
      </c>
      <c r="AW71" t="inlineStr">
        <is>
          <t>991003258239702656</t>
        </is>
      </c>
      <c r="AX71" t="inlineStr">
        <is>
          <t>991003258239702656</t>
        </is>
      </c>
      <c r="AY71" t="inlineStr">
        <is>
          <t>2272272220002656</t>
        </is>
      </c>
      <c r="AZ71" t="inlineStr">
        <is>
          <t>BOOK</t>
        </is>
      </c>
      <c r="BB71" t="inlineStr">
        <is>
          <t>9780958315432</t>
        </is>
      </c>
      <c r="BC71" t="inlineStr">
        <is>
          <t>32285004266499</t>
        </is>
      </c>
      <c r="BD71" t="inlineStr">
        <is>
          <t>893348493</t>
        </is>
      </c>
    </row>
    <row r="72">
      <c r="A72" t="inlineStr">
        <is>
          <t>No</t>
        </is>
      </c>
      <c r="B72" t="inlineStr">
        <is>
          <t>QK495.G74 C422 1996</t>
        </is>
      </c>
      <c r="C72" t="inlineStr">
        <is>
          <t>0                      QK 0495000G  74                 C  422         1996</t>
        </is>
      </c>
      <c r="D72" t="inlineStr">
        <is>
          <t>The biology of grasses / G.P. Chapman.</t>
        </is>
      </c>
      <c r="F72" t="inlineStr">
        <is>
          <t>No</t>
        </is>
      </c>
      <c r="G72" t="inlineStr">
        <is>
          <t>1</t>
        </is>
      </c>
      <c r="H72" t="inlineStr">
        <is>
          <t>No</t>
        </is>
      </c>
      <c r="I72" t="inlineStr">
        <is>
          <t>No</t>
        </is>
      </c>
      <c r="J72" t="inlineStr">
        <is>
          <t>0</t>
        </is>
      </c>
      <c r="K72" t="inlineStr">
        <is>
          <t>Chapman, G. P. (Geoffrey Peter)</t>
        </is>
      </c>
      <c r="L72" t="inlineStr">
        <is>
          <t>Wallingford : CAB International, c1996.</t>
        </is>
      </c>
      <c r="M72" t="inlineStr">
        <is>
          <t>1996</t>
        </is>
      </c>
      <c r="O72" t="inlineStr">
        <is>
          <t>eng</t>
        </is>
      </c>
      <c r="P72" t="inlineStr">
        <is>
          <t>enk</t>
        </is>
      </c>
      <c r="R72" t="inlineStr">
        <is>
          <t xml:space="preserve">QK </t>
        </is>
      </c>
      <c r="S72" t="n">
        <v>7</v>
      </c>
      <c r="T72" t="n">
        <v>7</v>
      </c>
      <c r="U72" t="inlineStr">
        <is>
          <t>2005-04-27</t>
        </is>
      </c>
      <c r="V72" t="inlineStr">
        <is>
          <t>2005-04-27</t>
        </is>
      </c>
      <c r="W72" t="inlineStr">
        <is>
          <t>1996-11-01</t>
        </is>
      </c>
      <c r="X72" t="inlineStr">
        <is>
          <t>1996-11-01</t>
        </is>
      </c>
      <c r="Y72" t="n">
        <v>352</v>
      </c>
      <c r="Z72" t="n">
        <v>232</v>
      </c>
      <c r="AA72" t="n">
        <v>249</v>
      </c>
      <c r="AB72" t="n">
        <v>4</v>
      </c>
      <c r="AC72" t="n">
        <v>4</v>
      </c>
      <c r="AD72" t="n">
        <v>10</v>
      </c>
      <c r="AE72" t="n">
        <v>10</v>
      </c>
      <c r="AF72" t="n">
        <v>3</v>
      </c>
      <c r="AG72" t="n">
        <v>3</v>
      </c>
      <c r="AH72" t="n">
        <v>2</v>
      </c>
      <c r="AI72" t="n">
        <v>2</v>
      </c>
      <c r="AJ72" t="n">
        <v>4</v>
      </c>
      <c r="AK72" t="n">
        <v>4</v>
      </c>
      <c r="AL72" t="n">
        <v>3</v>
      </c>
      <c r="AM72" t="n">
        <v>3</v>
      </c>
      <c r="AN72" t="n">
        <v>0</v>
      </c>
      <c r="AO72" t="n">
        <v>0</v>
      </c>
      <c r="AP72" t="inlineStr">
        <is>
          <t>No</t>
        </is>
      </c>
      <c r="AQ72" t="inlineStr">
        <is>
          <t>Yes</t>
        </is>
      </c>
      <c r="AR72">
        <f>HYPERLINK("http://catalog.hathitrust.org/Record/003960396","HathiTrust Record")</f>
        <v/>
      </c>
      <c r="AS72">
        <f>HYPERLINK("https://creighton-primo.hosted.exlibrisgroup.com/primo-explore/search?tab=default_tab&amp;search_scope=EVERYTHING&amp;vid=01CRU&amp;lang=en_US&amp;offset=0&amp;query=any,contains,991002695549702656","Catalog Record")</f>
        <v/>
      </c>
      <c r="AT72">
        <f>HYPERLINK("http://www.worldcat.org/oclc/36726815","WorldCat Record")</f>
        <v/>
      </c>
      <c r="AU72" t="inlineStr">
        <is>
          <t>339311857:eng</t>
        </is>
      </c>
      <c r="AV72" t="inlineStr">
        <is>
          <t>36726815</t>
        </is>
      </c>
      <c r="AW72" t="inlineStr">
        <is>
          <t>991002695549702656</t>
        </is>
      </c>
      <c r="AX72" t="inlineStr">
        <is>
          <t>991002695549702656</t>
        </is>
      </c>
      <c r="AY72" t="inlineStr">
        <is>
          <t>2259359680002656</t>
        </is>
      </c>
      <c r="AZ72" t="inlineStr">
        <is>
          <t>BOOK</t>
        </is>
      </c>
      <c r="BB72" t="inlineStr">
        <is>
          <t>9780851991115</t>
        </is>
      </c>
      <c r="BC72" t="inlineStr">
        <is>
          <t>32285002370806</t>
        </is>
      </c>
      <c r="BD72" t="inlineStr">
        <is>
          <t>893773926</t>
        </is>
      </c>
    </row>
    <row r="73">
      <c r="A73" t="inlineStr">
        <is>
          <t>No</t>
        </is>
      </c>
      <c r="B73" t="inlineStr">
        <is>
          <t>QK495.G74 C592 1996</t>
        </is>
      </c>
      <c r="C73" t="inlineStr">
        <is>
          <t>0                      QK 0495000G  74                 C  592         1996</t>
        </is>
      </c>
      <c r="D73" t="inlineStr">
        <is>
          <t>Agnes Chase's first book of grasses : the structure of grasses explained for beginners / Lynn G. Clark and Richard W. Pohl.</t>
        </is>
      </c>
      <c r="F73" t="inlineStr">
        <is>
          <t>No</t>
        </is>
      </c>
      <c r="G73" t="inlineStr">
        <is>
          <t>1</t>
        </is>
      </c>
      <c r="H73" t="inlineStr">
        <is>
          <t>No</t>
        </is>
      </c>
      <c r="I73" t="inlineStr">
        <is>
          <t>No</t>
        </is>
      </c>
      <c r="J73" t="inlineStr">
        <is>
          <t>0</t>
        </is>
      </c>
      <c r="K73" t="inlineStr">
        <is>
          <t>Clark, Lynn G.</t>
        </is>
      </c>
      <c r="L73" t="inlineStr">
        <is>
          <t>Washington : Smithsonian Institution Press, c1996.</t>
        </is>
      </c>
      <c r="M73" t="inlineStr">
        <is>
          <t>1996</t>
        </is>
      </c>
      <c r="N73" t="inlineStr">
        <is>
          <t>4th ed.</t>
        </is>
      </c>
      <c r="O73" t="inlineStr">
        <is>
          <t>eng</t>
        </is>
      </c>
      <c r="P73" t="inlineStr">
        <is>
          <t>dcu</t>
        </is>
      </c>
      <c r="R73" t="inlineStr">
        <is>
          <t xml:space="preserve">QK </t>
        </is>
      </c>
      <c r="S73" t="n">
        <v>5</v>
      </c>
      <c r="T73" t="n">
        <v>5</v>
      </c>
      <c r="U73" t="inlineStr">
        <is>
          <t>2005-04-27</t>
        </is>
      </c>
      <c r="V73" t="inlineStr">
        <is>
          <t>2005-04-27</t>
        </is>
      </c>
      <c r="W73" t="inlineStr">
        <is>
          <t>1997-09-18</t>
        </is>
      </c>
      <c r="X73" t="inlineStr">
        <is>
          <t>1997-09-18</t>
        </is>
      </c>
      <c r="Y73" t="n">
        <v>451</v>
      </c>
      <c r="Z73" t="n">
        <v>403</v>
      </c>
      <c r="AA73" t="n">
        <v>414</v>
      </c>
      <c r="AB73" t="n">
        <v>7</v>
      </c>
      <c r="AC73" t="n">
        <v>7</v>
      </c>
      <c r="AD73" t="n">
        <v>17</v>
      </c>
      <c r="AE73" t="n">
        <v>17</v>
      </c>
      <c r="AF73" t="n">
        <v>6</v>
      </c>
      <c r="AG73" t="n">
        <v>6</v>
      </c>
      <c r="AH73" t="n">
        <v>2</v>
      </c>
      <c r="AI73" t="n">
        <v>2</v>
      </c>
      <c r="AJ73" t="n">
        <v>7</v>
      </c>
      <c r="AK73" t="n">
        <v>7</v>
      </c>
      <c r="AL73" t="n">
        <v>6</v>
      </c>
      <c r="AM73" t="n">
        <v>6</v>
      </c>
      <c r="AN73" t="n">
        <v>0</v>
      </c>
      <c r="AO73" t="n">
        <v>0</v>
      </c>
      <c r="AP73" t="inlineStr">
        <is>
          <t>No</t>
        </is>
      </c>
      <c r="AQ73" t="inlineStr">
        <is>
          <t>No</t>
        </is>
      </c>
      <c r="AS73">
        <f>HYPERLINK("https://creighton-primo.hosted.exlibrisgroup.com/primo-explore/search?tab=default_tab&amp;search_scope=EVERYTHING&amp;vid=01CRU&amp;lang=en_US&amp;offset=0&amp;query=any,contains,991002529989702656","Catalog Record")</f>
        <v/>
      </c>
      <c r="AT73">
        <f>HYPERLINK("http://www.worldcat.org/oclc/32891512","WorldCat Record")</f>
        <v/>
      </c>
      <c r="AU73" t="inlineStr">
        <is>
          <t>38177270:eng</t>
        </is>
      </c>
      <c r="AV73" t="inlineStr">
        <is>
          <t>32891512</t>
        </is>
      </c>
      <c r="AW73" t="inlineStr">
        <is>
          <t>991002529989702656</t>
        </is>
      </c>
      <c r="AX73" t="inlineStr">
        <is>
          <t>991002529989702656</t>
        </is>
      </c>
      <c r="AY73" t="inlineStr">
        <is>
          <t>2256621250002656</t>
        </is>
      </c>
      <c r="AZ73" t="inlineStr">
        <is>
          <t>BOOK</t>
        </is>
      </c>
      <c r="BB73" t="inlineStr">
        <is>
          <t>9781560986560</t>
        </is>
      </c>
      <c r="BC73" t="inlineStr">
        <is>
          <t>32285003176319</t>
        </is>
      </c>
      <c r="BD73" t="inlineStr">
        <is>
          <t>893233079</t>
        </is>
      </c>
    </row>
    <row r="74">
      <c r="A74" t="inlineStr">
        <is>
          <t>No</t>
        </is>
      </c>
      <c r="B74" t="inlineStr">
        <is>
          <t>QK495.G74 G74</t>
        </is>
      </c>
      <c r="C74" t="inlineStr">
        <is>
          <t>0                      QK 0495000G  74                 G  74</t>
        </is>
      </c>
      <c r="D74" t="inlineStr">
        <is>
          <t>Grasses and grasslands : systematics and ecology / edited by James R. Estes, Ronald J. Tyrl, Jere N. Brunken.</t>
        </is>
      </c>
      <c r="F74" t="inlineStr">
        <is>
          <t>No</t>
        </is>
      </c>
      <c r="G74" t="inlineStr">
        <is>
          <t>1</t>
        </is>
      </c>
      <c r="H74" t="inlineStr">
        <is>
          <t>No</t>
        </is>
      </c>
      <c r="I74" t="inlineStr">
        <is>
          <t>No</t>
        </is>
      </c>
      <c r="J74" t="inlineStr">
        <is>
          <t>0</t>
        </is>
      </c>
      <c r="L74" t="inlineStr">
        <is>
          <t>Norman : University of Oklahoma Press, c1982.</t>
        </is>
      </c>
      <c r="M74" t="inlineStr">
        <is>
          <t>1982</t>
        </is>
      </c>
      <c r="N74" t="inlineStr">
        <is>
          <t>1st ed.</t>
        </is>
      </c>
      <c r="O74" t="inlineStr">
        <is>
          <t>eng</t>
        </is>
      </c>
      <c r="P74" t="inlineStr">
        <is>
          <t>oku</t>
        </is>
      </c>
      <c r="R74" t="inlineStr">
        <is>
          <t xml:space="preserve">QK </t>
        </is>
      </c>
      <c r="S74" t="n">
        <v>13</v>
      </c>
      <c r="T74" t="n">
        <v>13</v>
      </c>
      <c r="U74" t="inlineStr">
        <is>
          <t>2002-10-04</t>
        </is>
      </c>
      <c r="V74" t="inlineStr">
        <is>
          <t>2002-10-04</t>
        </is>
      </c>
      <c r="W74" t="inlineStr">
        <is>
          <t>1993-05-13</t>
        </is>
      </c>
      <c r="X74" t="inlineStr">
        <is>
          <t>1993-05-13</t>
        </is>
      </c>
      <c r="Y74" t="n">
        <v>362</v>
      </c>
      <c r="Z74" t="n">
        <v>315</v>
      </c>
      <c r="AA74" t="n">
        <v>318</v>
      </c>
      <c r="AB74" t="n">
        <v>4</v>
      </c>
      <c r="AC74" t="n">
        <v>4</v>
      </c>
      <c r="AD74" t="n">
        <v>8</v>
      </c>
      <c r="AE74" t="n">
        <v>8</v>
      </c>
      <c r="AF74" t="n">
        <v>2</v>
      </c>
      <c r="AG74" t="n">
        <v>2</v>
      </c>
      <c r="AH74" t="n">
        <v>2</v>
      </c>
      <c r="AI74" t="n">
        <v>2</v>
      </c>
      <c r="AJ74" t="n">
        <v>2</v>
      </c>
      <c r="AK74" t="n">
        <v>2</v>
      </c>
      <c r="AL74" t="n">
        <v>3</v>
      </c>
      <c r="AM74" t="n">
        <v>3</v>
      </c>
      <c r="AN74" t="n">
        <v>0</v>
      </c>
      <c r="AO74" t="n">
        <v>0</v>
      </c>
      <c r="AP74" t="inlineStr">
        <is>
          <t>No</t>
        </is>
      </c>
      <c r="AQ74" t="inlineStr">
        <is>
          <t>No</t>
        </is>
      </c>
      <c r="AS74">
        <f>HYPERLINK("https://creighton-primo.hosted.exlibrisgroup.com/primo-explore/search?tab=default_tab&amp;search_scope=EVERYTHING&amp;vid=01CRU&amp;lang=en_US&amp;offset=0&amp;query=any,contains,991005139419702656","Catalog Record")</f>
        <v/>
      </c>
      <c r="AT74">
        <f>HYPERLINK("http://www.worldcat.org/oclc/7597309","WorldCat Record")</f>
        <v/>
      </c>
      <c r="AU74" t="inlineStr">
        <is>
          <t>795593792:eng</t>
        </is>
      </c>
      <c r="AV74" t="inlineStr">
        <is>
          <t>7597309</t>
        </is>
      </c>
      <c r="AW74" t="inlineStr">
        <is>
          <t>991005139419702656</t>
        </is>
      </c>
      <c r="AX74" t="inlineStr">
        <is>
          <t>991005139419702656</t>
        </is>
      </c>
      <c r="AY74" t="inlineStr">
        <is>
          <t>2255025490002656</t>
        </is>
      </c>
      <c r="AZ74" t="inlineStr">
        <is>
          <t>BOOK</t>
        </is>
      </c>
      <c r="BB74" t="inlineStr">
        <is>
          <t>9780806117782</t>
        </is>
      </c>
      <c r="BC74" t="inlineStr">
        <is>
          <t>32285001644193</t>
        </is>
      </c>
      <c r="BD74" t="inlineStr">
        <is>
          <t>893719849</t>
        </is>
      </c>
    </row>
    <row r="75">
      <c r="A75" t="inlineStr">
        <is>
          <t>No</t>
        </is>
      </c>
      <c r="B75" t="inlineStr">
        <is>
          <t>QK495.G74 H5 1935</t>
        </is>
      </c>
      <c r="C75" t="inlineStr">
        <is>
          <t>0                      QK 0495000G  74                 H  5           1935</t>
        </is>
      </c>
      <c r="D75" t="inlineStr">
        <is>
          <t>Manual of the grasses of the United States / By A. S. Hitchcock.</t>
        </is>
      </c>
      <c r="F75" t="inlineStr">
        <is>
          <t>No</t>
        </is>
      </c>
      <c r="G75" t="inlineStr">
        <is>
          <t>1</t>
        </is>
      </c>
      <c r="H75" t="inlineStr">
        <is>
          <t>No</t>
        </is>
      </c>
      <c r="I75" t="inlineStr">
        <is>
          <t>No</t>
        </is>
      </c>
      <c r="J75" t="inlineStr">
        <is>
          <t>0</t>
        </is>
      </c>
      <c r="K75" t="inlineStr">
        <is>
          <t>Hitchcock, A. S. (Albert Spear), 1865-1935.</t>
        </is>
      </c>
      <c r="L75" t="inlineStr">
        <is>
          <t>Washington : Government Printing Office, 1935.</t>
        </is>
      </c>
      <c r="M75" t="inlineStr">
        <is>
          <t>1935</t>
        </is>
      </c>
      <c r="O75" t="inlineStr">
        <is>
          <t>eng</t>
        </is>
      </c>
      <c r="P75" t="inlineStr">
        <is>
          <t>___</t>
        </is>
      </c>
      <c r="Q75" t="inlineStr">
        <is>
          <t>U.S. Dept of agriculture. Miscellaneous publication no.200.</t>
        </is>
      </c>
      <c r="R75" t="inlineStr">
        <is>
          <t xml:space="preserve">QK </t>
        </is>
      </c>
      <c r="S75" t="n">
        <v>6</v>
      </c>
      <c r="T75" t="n">
        <v>6</v>
      </c>
      <c r="U75" t="inlineStr">
        <is>
          <t>2005-04-27</t>
        </is>
      </c>
      <c r="V75" t="inlineStr">
        <is>
          <t>2005-04-27</t>
        </is>
      </c>
      <c r="W75" t="inlineStr">
        <is>
          <t>1993-05-13</t>
        </is>
      </c>
      <c r="X75" t="inlineStr">
        <is>
          <t>1993-05-13</t>
        </is>
      </c>
      <c r="Y75" t="n">
        <v>354</v>
      </c>
      <c r="Z75" t="n">
        <v>314</v>
      </c>
      <c r="AA75" t="n">
        <v>474</v>
      </c>
      <c r="AB75" t="n">
        <v>7</v>
      </c>
      <c r="AC75" t="n">
        <v>10</v>
      </c>
      <c r="AD75" t="n">
        <v>13</v>
      </c>
      <c r="AE75" t="n">
        <v>16</v>
      </c>
      <c r="AF75" t="n">
        <v>3</v>
      </c>
      <c r="AG75" t="n">
        <v>4</v>
      </c>
      <c r="AH75" t="n">
        <v>2</v>
      </c>
      <c r="AI75" t="n">
        <v>3</v>
      </c>
      <c r="AJ75" t="n">
        <v>6</v>
      </c>
      <c r="AK75" t="n">
        <v>6</v>
      </c>
      <c r="AL75" t="n">
        <v>5</v>
      </c>
      <c r="AM75" t="n">
        <v>7</v>
      </c>
      <c r="AN75" t="n">
        <v>0</v>
      </c>
      <c r="AO75" t="n">
        <v>0</v>
      </c>
      <c r="AP75" t="inlineStr">
        <is>
          <t>Yes</t>
        </is>
      </c>
      <c r="AQ75" t="inlineStr">
        <is>
          <t>No</t>
        </is>
      </c>
      <c r="AR75">
        <f>HYPERLINK("http://catalog.hathitrust.org/Record/001496859","HathiTrust Record")</f>
        <v/>
      </c>
      <c r="AS75">
        <f>HYPERLINK("https://creighton-primo.hosted.exlibrisgroup.com/primo-explore/search?tab=default_tab&amp;search_scope=EVERYTHING&amp;vid=01CRU&amp;lang=en_US&amp;offset=0&amp;query=any,contains,991001935289702656","Catalog Record")</f>
        <v/>
      </c>
      <c r="AT75">
        <f>HYPERLINK("http://www.worldcat.org/oclc/250374","WorldCat Record")</f>
        <v/>
      </c>
      <c r="AU75" t="inlineStr">
        <is>
          <t>8907727663:eng</t>
        </is>
      </c>
      <c r="AV75" t="inlineStr">
        <is>
          <t>250374</t>
        </is>
      </c>
      <c r="AW75" t="inlineStr">
        <is>
          <t>991001935289702656</t>
        </is>
      </c>
      <c r="AX75" t="inlineStr">
        <is>
          <t>991001935289702656</t>
        </is>
      </c>
      <c r="AY75" t="inlineStr">
        <is>
          <t>2266824940002656</t>
        </is>
      </c>
      <c r="AZ75" t="inlineStr">
        <is>
          <t>BOOK</t>
        </is>
      </c>
      <c r="BC75" t="inlineStr">
        <is>
          <t>32285001644201</t>
        </is>
      </c>
      <c r="BD75" t="inlineStr">
        <is>
          <t>893232395</t>
        </is>
      </c>
    </row>
    <row r="76">
      <c r="A76" t="inlineStr">
        <is>
          <t>No</t>
        </is>
      </c>
      <c r="B76" t="inlineStr">
        <is>
          <t>QK495.G74 P755 1998</t>
        </is>
      </c>
      <c r="C76" t="inlineStr">
        <is>
          <t>0                      QK 0495000G  74                 P  755         1998</t>
        </is>
      </c>
      <c r="D76" t="inlineStr">
        <is>
          <t>Population biology of grasses / edited by G.P. Cheplick.</t>
        </is>
      </c>
      <c r="F76" t="inlineStr">
        <is>
          <t>No</t>
        </is>
      </c>
      <c r="G76" t="inlineStr">
        <is>
          <t>1</t>
        </is>
      </c>
      <c r="H76" t="inlineStr">
        <is>
          <t>No</t>
        </is>
      </c>
      <c r="I76" t="inlineStr">
        <is>
          <t>No</t>
        </is>
      </c>
      <c r="J76" t="inlineStr">
        <is>
          <t>0</t>
        </is>
      </c>
      <c r="L76" t="inlineStr">
        <is>
          <t>Cambridge, U.K. ; New York : Cambridge University Press, 1998.</t>
        </is>
      </c>
      <c r="M76" t="inlineStr">
        <is>
          <t>1998</t>
        </is>
      </c>
      <c r="O76" t="inlineStr">
        <is>
          <t>eng</t>
        </is>
      </c>
      <c r="P76" t="inlineStr">
        <is>
          <t>enk</t>
        </is>
      </c>
      <c r="R76" t="inlineStr">
        <is>
          <t xml:space="preserve">QK </t>
        </is>
      </c>
      <c r="S76" t="n">
        <v>3</v>
      </c>
      <c r="T76" t="n">
        <v>3</v>
      </c>
      <c r="U76" t="inlineStr">
        <is>
          <t>2004-07-16</t>
        </is>
      </c>
      <c r="V76" t="inlineStr">
        <is>
          <t>2004-07-16</t>
        </is>
      </c>
      <c r="W76" t="inlineStr">
        <is>
          <t>2002-01-08</t>
        </is>
      </c>
      <c r="X76" t="inlineStr">
        <is>
          <t>2002-01-08</t>
        </is>
      </c>
      <c r="Y76" t="n">
        <v>296</v>
      </c>
      <c r="Z76" t="n">
        <v>196</v>
      </c>
      <c r="AA76" t="n">
        <v>208</v>
      </c>
      <c r="AB76" t="n">
        <v>2</v>
      </c>
      <c r="AC76" t="n">
        <v>2</v>
      </c>
      <c r="AD76" t="n">
        <v>10</v>
      </c>
      <c r="AE76" t="n">
        <v>10</v>
      </c>
      <c r="AF76" t="n">
        <v>2</v>
      </c>
      <c r="AG76" t="n">
        <v>2</v>
      </c>
      <c r="AH76" t="n">
        <v>3</v>
      </c>
      <c r="AI76" t="n">
        <v>3</v>
      </c>
      <c r="AJ76" t="n">
        <v>6</v>
      </c>
      <c r="AK76" t="n">
        <v>6</v>
      </c>
      <c r="AL76" t="n">
        <v>1</v>
      </c>
      <c r="AM76" t="n">
        <v>1</v>
      </c>
      <c r="AN76" t="n">
        <v>0</v>
      </c>
      <c r="AO76" t="n">
        <v>0</v>
      </c>
      <c r="AP76" t="inlineStr">
        <is>
          <t>No</t>
        </is>
      </c>
      <c r="AQ76" t="inlineStr">
        <is>
          <t>No</t>
        </is>
      </c>
      <c r="AS76">
        <f>HYPERLINK("https://creighton-primo.hosted.exlibrisgroup.com/primo-explore/search?tab=default_tab&amp;search_scope=EVERYTHING&amp;vid=01CRU&amp;lang=en_US&amp;offset=0&amp;query=any,contains,991003666499702656","Catalog Record")</f>
        <v/>
      </c>
      <c r="AT76">
        <f>HYPERLINK("http://www.worldcat.org/oclc/37211294","WorldCat Record")</f>
        <v/>
      </c>
      <c r="AU76" t="inlineStr">
        <is>
          <t>917503985:eng</t>
        </is>
      </c>
      <c r="AV76" t="inlineStr">
        <is>
          <t>37211294</t>
        </is>
      </c>
      <c r="AW76" t="inlineStr">
        <is>
          <t>991003666499702656</t>
        </is>
      </c>
      <c r="AX76" t="inlineStr">
        <is>
          <t>991003666499702656</t>
        </is>
      </c>
      <c r="AY76" t="inlineStr">
        <is>
          <t>2258833520002656</t>
        </is>
      </c>
      <c r="AZ76" t="inlineStr">
        <is>
          <t>BOOK</t>
        </is>
      </c>
      <c r="BB76" t="inlineStr">
        <is>
          <t>9780521572057</t>
        </is>
      </c>
      <c r="BC76" t="inlineStr">
        <is>
          <t>32285004446570</t>
        </is>
      </c>
      <c r="BD76" t="inlineStr">
        <is>
          <t>893531456</t>
        </is>
      </c>
    </row>
    <row r="77">
      <c r="A77" t="inlineStr">
        <is>
          <t>No</t>
        </is>
      </c>
      <c r="B77" t="inlineStr">
        <is>
          <t>QK495.G8 S5 1981</t>
        </is>
      </c>
      <c r="C77" t="inlineStr">
        <is>
          <t>0                      QK 0495000G  8                  S  5           1981</t>
        </is>
      </c>
      <c r="D77" t="inlineStr">
        <is>
          <t>A key to the genera of grasses of the conterminous United States / by James Payne Smith, Jr.</t>
        </is>
      </c>
      <c r="F77" t="inlineStr">
        <is>
          <t>No</t>
        </is>
      </c>
      <c r="G77" t="inlineStr">
        <is>
          <t>1</t>
        </is>
      </c>
      <c r="H77" t="inlineStr">
        <is>
          <t>No</t>
        </is>
      </c>
      <c r="I77" t="inlineStr">
        <is>
          <t>No</t>
        </is>
      </c>
      <c r="J77" t="inlineStr">
        <is>
          <t>0</t>
        </is>
      </c>
      <c r="K77" t="inlineStr">
        <is>
          <t>Smith, James P., Jr. (James Payne), 1941-</t>
        </is>
      </c>
      <c r="L77" t="inlineStr">
        <is>
          <t>Eureka, Calif. : Mad River Press, 1981.</t>
        </is>
      </c>
      <c r="M77" t="inlineStr">
        <is>
          <t>1981</t>
        </is>
      </c>
      <c r="N77" t="inlineStr">
        <is>
          <t>6th ed.</t>
        </is>
      </c>
      <c r="O77" t="inlineStr">
        <is>
          <t>eng</t>
        </is>
      </c>
      <c r="P77" t="inlineStr">
        <is>
          <t>cau</t>
        </is>
      </c>
      <c r="R77" t="inlineStr">
        <is>
          <t xml:space="preserve">QK </t>
        </is>
      </c>
      <c r="S77" t="n">
        <v>5</v>
      </c>
      <c r="T77" t="n">
        <v>5</v>
      </c>
      <c r="U77" t="inlineStr">
        <is>
          <t>2005-04-27</t>
        </is>
      </c>
      <c r="V77" t="inlineStr">
        <is>
          <t>2005-04-27</t>
        </is>
      </c>
      <c r="W77" t="inlineStr">
        <is>
          <t>1993-05-13</t>
        </is>
      </c>
      <c r="X77" t="inlineStr">
        <is>
          <t>1993-05-13</t>
        </is>
      </c>
      <c r="Y77" t="n">
        <v>164</v>
      </c>
      <c r="Z77" t="n">
        <v>156</v>
      </c>
      <c r="AA77" t="n">
        <v>257</v>
      </c>
      <c r="AB77" t="n">
        <v>3</v>
      </c>
      <c r="AC77" t="n">
        <v>3</v>
      </c>
      <c r="AD77" t="n">
        <v>3</v>
      </c>
      <c r="AE77" t="n">
        <v>3</v>
      </c>
      <c r="AF77" t="n">
        <v>0</v>
      </c>
      <c r="AG77" t="n">
        <v>0</v>
      </c>
      <c r="AH77" t="n">
        <v>1</v>
      </c>
      <c r="AI77" t="n">
        <v>1</v>
      </c>
      <c r="AJ77" t="n">
        <v>0</v>
      </c>
      <c r="AK77" t="n">
        <v>0</v>
      </c>
      <c r="AL77" t="n">
        <v>2</v>
      </c>
      <c r="AM77" t="n">
        <v>2</v>
      </c>
      <c r="AN77" t="n">
        <v>0</v>
      </c>
      <c r="AO77" t="n">
        <v>0</v>
      </c>
      <c r="AP77" t="inlineStr">
        <is>
          <t>No</t>
        </is>
      </c>
      <c r="AQ77" t="inlineStr">
        <is>
          <t>No</t>
        </is>
      </c>
      <c r="AS77">
        <f>HYPERLINK("https://creighton-primo.hosted.exlibrisgroup.com/primo-explore/search?tab=default_tab&amp;search_scope=EVERYTHING&amp;vid=01CRU&amp;lang=en_US&amp;offset=0&amp;query=any,contains,991005196029702656","Catalog Record")</f>
        <v/>
      </c>
      <c r="AT77">
        <f>HYPERLINK("http://www.worldcat.org/oclc/8040450","WorldCat Record")</f>
        <v/>
      </c>
      <c r="AU77" t="inlineStr">
        <is>
          <t>560862:eng</t>
        </is>
      </c>
      <c r="AV77" t="inlineStr">
        <is>
          <t>8040450</t>
        </is>
      </c>
      <c r="AW77" t="inlineStr">
        <is>
          <t>991005196029702656</t>
        </is>
      </c>
      <c r="AX77" t="inlineStr">
        <is>
          <t>991005196029702656</t>
        </is>
      </c>
      <c r="AY77" t="inlineStr">
        <is>
          <t>2255222330002656</t>
        </is>
      </c>
      <c r="AZ77" t="inlineStr">
        <is>
          <t>BOOK</t>
        </is>
      </c>
      <c r="BB77" t="inlineStr">
        <is>
          <t>9780916422226</t>
        </is>
      </c>
      <c r="BC77" t="inlineStr">
        <is>
          <t>32285001644227</t>
        </is>
      </c>
      <c r="BD77" t="inlineStr">
        <is>
          <t>893242355</t>
        </is>
      </c>
    </row>
    <row r="78">
      <c r="A78" t="inlineStr">
        <is>
          <t>No</t>
        </is>
      </c>
      <c r="B78" t="inlineStr">
        <is>
          <t>QK495.L25 U67 2004</t>
        </is>
      </c>
      <c r="C78" t="inlineStr">
        <is>
          <t>0                      QK 0495000L  25                 U  67          2004</t>
        </is>
      </c>
      <c r="D78" t="inlineStr">
        <is>
          <t>The genus Lavandula / Tim Upson and Susyn Andrews ; with illustrations by Georita Harriott, Christabel King and Joanna Langhorne.</t>
        </is>
      </c>
      <c r="F78" t="inlineStr">
        <is>
          <t>No</t>
        </is>
      </c>
      <c r="G78" t="inlineStr">
        <is>
          <t>1</t>
        </is>
      </c>
      <c r="H78" t="inlineStr">
        <is>
          <t>No</t>
        </is>
      </c>
      <c r="I78" t="inlineStr">
        <is>
          <t>No</t>
        </is>
      </c>
      <c r="J78" t="inlineStr">
        <is>
          <t>0</t>
        </is>
      </c>
      <c r="K78" t="inlineStr">
        <is>
          <t>Upson, Tim.</t>
        </is>
      </c>
      <c r="L78" t="inlineStr">
        <is>
          <t>Portland, Or. : Timber Press, 2004.</t>
        </is>
      </c>
      <c r="M78" t="inlineStr">
        <is>
          <t>2004</t>
        </is>
      </c>
      <c r="O78" t="inlineStr">
        <is>
          <t>eng</t>
        </is>
      </c>
      <c r="P78" t="inlineStr">
        <is>
          <t>oru</t>
        </is>
      </c>
      <c r="Q78" t="inlineStr">
        <is>
          <t>Botanical magazine monograph</t>
        </is>
      </c>
      <c r="R78" t="inlineStr">
        <is>
          <t xml:space="preserve">QK </t>
        </is>
      </c>
      <c r="S78" t="n">
        <v>1</v>
      </c>
      <c r="T78" t="n">
        <v>1</v>
      </c>
      <c r="U78" t="inlineStr">
        <is>
          <t>2006-07-31</t>
        </is>
      </c>
      <c r="V78" t="inlineStr">
        <is>
          <t>2006-07-31</t>
        </is>
      </c>
      <c r="W78" t="inlineStr">
        <is>
          <t>2006-07-31</t>
        </is>
      </c>
      <c r="X78" t="inlineStr">
        <is>
          <t>2006-07-31</t>
        </is>
      </c>
      <c r="Y78" t="n">
        <v>248</v>
      </c>
      <c r="Z78" t="n">
        <v>223</v>
      </c>
      <c r="AA78" t="n">
        <v>233</v>
      </c>
      <c r="AB78" t="n">
        <v>2</v>
      </c>
      <c r="AC78" t="n">
        <v>3</v>
      </c>
      <c r="AD78" t="n">
        <v>4</v>
      </c>
      <c r="AE78" t="n">
        <v>5</v>
      </c>
      <c r="AF78" t="n">
        <v>2</v>
      </c>
      <c r="AG78" t="n">
        <v>2</v>
      </c>
      <c r="AH78" t="n">
        <v>0</v>
      </c>
      <c r="AI78" t="n">
        <v>0</v>
      </c>
      <c r="AJ78" t="n">
        <v>2</v>
      </c>
      <c r="AK78" t="n">
        <v>2</v>
      </c>
      <c r="AL78" t="n">
        <v>1</v>
      </c>
      <c r="AM78" t="n">
        <v>2</v>
      </c>
      <c r="AN78" t="n">
        <v>0</v>
      </c>
      <c r="AO78" t="n">
        <v>0</v>
      </c>
      <c r="AP78" t="inlineStr">
        <is>
          <t>No</t>
        </is>
      </c>
      <c r="AQ78" t="inlineStr">
        <is>
          <t>No</t>
        </is>
      </c>
      <c r="AS78">
        <f>HYPERLINK("https://creighton-primo.hosted.exlibrisgroup.com/primo-explore/search?tab=default_tab&amp;search_scope=EVERYTHING&amp;vid=01CRU&amp;lang=en_US&amp;offset=0&amp;query=any,contains,991004852229702656","Catalog Record")</f>
        <v/>
      </c>
      <c r="AT78">
        <f>HYPERLINK("http://www.worldcat.org/oclc/55965668","WorldCat Record")</f>
        <v/>
      </c>
      <c r="AU78" t="inlineStr">
        <is>
          <t>733830:eng</t>
        </is>
      </c>
      <c r="AV78" t="inlineStr">
        <is>
          <t>55965668</t>
        </is>
      </c>
      <c r="AW78" t="inlineStr">
        <is>
          <t>991004852229702656</t>
        </is>
      </c>
      <c r="AX78" t="inlineStr">
        <is>
          <t>991004852229702656</t>
        </is>
      </c>
      <c r="AY78" t="inlineStr">
        <is>
          <t>2268146770002656</t>
        </is>
      </c>
      <c r="AZ78" t="inlineStr">
        <is>
          <t>BOOK</t>
        </is>
      </c>
      <c r="BB78" t="inlineStr">
        <is>
          <t>9780881926422</t>
        </is>
      </c>
      <c r="BC78" t="inlineStr">
        <is>
          <t>32285005198626</t>
        </is>
      </c>
      <c r="BD78" t="inlineStr">
        <is>
          <t>893235993</t>
        </is>
      </c>
    </row>
    <row r="79">
      <c r="A79" t="inlineStr">
        <is>
          <t>No</t>
        </is>
      </c>
      <c r="B79" t="inlineStr">
        <is>
          <t>QK50 .A77 1995</t>
        </is>
      </c>
      <c r="C79" t="inlineStr">
        <is>
          <t>0                      QK 0050000A  77          1995</t>
        </is>
      </c>
      <c r="D79" t="inlineStr">
        <is>
          <t>The private life of plants : a natural history of plant behaviour / David Attenborough.</t>
        </is>
      </c>
      <c r="F79" t="inlineStr">
        <is>
          <t>No</t>
        </is>
      </c>
      <c r="G79" t="inlineStr">
        <is>
          <t>1</t>
        </is>
      </c>
      <c r="H79" t="inlineStr">
        <is>
          <t>No</t>
        </is>
      </c>
      <c r="I79" t="inlineStr">
        <is>
          <t>No</t>
        </is>
      </c>
      <c r="J79" t="inlineStr">
        <is>
          <t>0</t>
        </is>
      </c>
      <c r="K79" t="inlineStr">
        <is>
          <t>Attenborough, David, 1926-</t>
        </is>
      </c>
      <c r="L79" t="inlineStr">
        <is>
          <t>Princeton, NJ : Princeton University Press, c1995.</t>
        </is>
      </c>
      <c r="M79" t="inlineStr">
        <is>
          <t>1995</t>
        </is>
      </c>
      <c r="O79" t="inlineStr">
        <is>
          <t>eng</t>
        </is>
      </c>
      <c r="P79" t="inlineStr">
        <is>
          <t>nju</t>
        </is>
      </c>
      <c r="R79" t="inlineStr">
        <is>
          <t xml:space="preserve">QK </t>
        </is>
      </c>
      <c r="S79" t="n">
        <v>12</v>
      </c>
      <c r="T79" t="n">
        <v>12</v>
      </c>
      <c r="U79" t="inlineStr">
        <is>
          <t>2008-05-21</t>
        </is>
      </c>
      <c r="V79" t="inlineStr">
        <is>
          <t>2008-05-21</t>
        </is>
      </c>
      <c r="W79" t="inlineStr">
        <is>
          <t>1996-04-23</t>
        </is>
      </c>
      <c r="X79" t="inlineStr">
        <is>
          <t>1996-04-23</t>
        </is>
      </c>
      <c r="Y79" t="n">
        <v>1746</v>
      </c>
      <c r="Z79" t="n">
        <v>1655</v>
      </c>
      <c r="AA79" t="n">
        <v>1747</v>
      </c>
      <c r="AB79" t="n">
        <v>16</v>
      </c>
      <c r="AC79" t="n">
        <v>16</v>
      </c>
      <c r="AD79" t="n">
        <v>45</v>
      </c>
      <c r="AE79" t="n">
        <v>46</v>
      </c>
      <c r="AF79" t="n">
        <v>20</v>
      </c>
      <c r="AG79" t="n">
        <v>21</v>
      </c>
      <c r="AH79" t="n">
        <v>6</v>
      </c>
      <c r="AI79" t="n">
        <v>6</v>
      </c>
      <c r="AJ79" t="n">
        <v>18</v>
      </c>
      <c r="AK79" t="n">
        <v>18</v>
      </c>
      <c r="AL79" t="n">
        <v>10</v>
      </c>
      <c r="AM79" t="n">
        <v>10</v>
      </c>
      <c r="AN79" t="n">
        <v>0</v>
      </c>
      <c r="AO79" t="n">
        <v>0</v>
      </c>
      <c r="AP79" t="inlineStr">
        <is>
          <t>No</t>
        </is>
      </c>
      <c r="AQ79" t="inlineStr">
        <is>
          <t>No</t>
        </is>
      </c>
      <c r="AS79">
        <f>HYPERLINK("https://creighton-primo.hosted.exlibrisgroup.com/primo-explore/search?tab=default_tab&amp;search_scope=EVERYTHING&amp;vid=01CRU&amp;lang=en_US&amp;offset=0&amp;query=any,contains,991002494219702656","Catalog Record")</f>
        <v/>
      </c>
      <c r="AT79">
        <f>HYPERLINK("http://www.worldcat.org/oclc/32465059","WorldCat Record")</f>
        <v/>
      </c>
      <c r="AU79" t="inlineStr">
        <is>
          <t>3863094819:eng</t>
        </is>
      </c>
      <c r="AV79" t="inlineStr">
        <is>
          <t>32465059</t>
        </is>
      </c>
      <c r="AW79" t="inlineStr">
        <is>
          <t>991002494219702656</t>
        </is>
      </c>
      <c r="AX79" t="inlineStr">
        <is>
          <t>991002494219702656</t>
        </is>
      </c>
      <c r="AY79" t="inlineStr">
        <is>
          <t>2268663550002656</t>
        </is>
      </c>
      <c r="AZ79" t="inlineStr">
        <is>
          <t>BOOK</t>
        </is>
      </c>
      <c r="BB79" t="inlineStr">
        <is>
          <t>9780691006390</t>
        </is>
      </c>
      <c r="BC79" t="inlineStr">
        <is>
          <t>32285002156197</t>
        </is>
      </c>
      <c r="BD79" t="inlineStr">
        <is>
          <t>893898815</t>
        </is>
      </c>
    </row>
    <row r="80">
      <c r="A80" t="inlineStr">
        <is>
          <t>No</t>
        </is>
      </c>
      <c r="B80" t="inlineStr">
        <is>
          <t>QK50 .K59 2003</t>
        </is>
      </c>
      <c r="C80" t="inlineStr">
        <is>
          <t>0                      QK 0050000K  59          2003</t>
        </is>
      </c>
      <c r="D80" t="inlineStr">
        <is>
          <t>Plant discoveries : a botanist's voyage through plant exploration / Sandra Knapp.</t>
        </is>
      </c>
      <c r="F80" t="inlineStr">
        <is>
          <t>No</t>
        </is>
      </c>
      <c r="G80" t="inlineStr">
        <is>
          <t>1</t>
        </is>
      </c>
      <c r="H80" t="inlineStr">
        <is>
          <t>No</t>
        </is>
      </c>
      <c r="I80" t="inlineStr">
        <is>
          <t>No</t>
        </is>
      </c>
      <c r="J80" t="inlineStr">
        <is>
          <t>0</t>
        </is>
      </c>
      <c r="K80" t="inlineStr">
        <is>
          <t>Knapp, Sandra.</t>
        </is>
      </c>
      <c r="L80" t="inlineStr">
        <is>
          <t>Buffalo, N.Y. : Firefly Books, 2003.</t>
        </is>
      </c>
      <c r="M80" t="inlineStr">
        <is>
          <t>2003</t>
        </is>
      </c>
      <c r="O80" t="inlineStr">
        <is>
          <t>eng</t>
        </is>
      </c>
      <c r="P80" t="inlineStr">
        <is>
          <t>nyu</t>
        </is>
      </c>
      <c r="R80" t="inlineStr">
        <is>
          <t xml:space="preserve">QK </t>
        </is>
      </c>
      <c r="S80" t="n">
        <v>1</v>
      </c>
      <c r="T80" t="n">
        <v>1</v>
      </c>
      <c r="U80" t="inlineStr">
        <is>
          <t>2005-12-22</t>
        </is>
      </c>
      <c r="V80" t="inlineStr">
        <is>
          <t>2005-12-22</t>
        </is>
      </c>
      <c r="W80" t="inlineStr">
        <is>
          <t>2005-03-28</t>
        </is>
      </c>
      <c r="X80" t="inlineStr">
        <is>
          <t>2005-03-28</t>
        </is>
      </c>
      <c r="Y80" t="n">
        <v>184</v>
      </c>
      <c r="Z80" t="n">
        <v>164</v>
      </c>
      <c r="AA80" t="n">
        <v>415</v>
      </c>
      <c r="AB80" t="n">
        <v>2</v>
      </c>
      <c r="AC80" t="n">
        <v>3</v>
      </c>
      <c r="AD80" t="n">
        <v>9</v>
      </c>
      <c r="AE80" t="n">
        <v>11</v>
      </c>
      <c r="AF80" t="n">
        <v>4</v>
      </c>
      <c r="AG80" t="n">
        <v>4</v>
      </c>
      <c r="AH80" t="n">
        <v>1</v>
      </c>
      <c r="AI80" t="n">
        <v>2</v>
      </c>
      <c r="AJ80" t="n">
        <v>4</v>
      </c>
      <c r="AK80" t="n">
        <v>5</v>
      </c>
      <c r="AL80" t="n">
        <v>1</v>
      </c>
      <c r="AM80" t="n">
        <v>1</v>
      </c>
      <c r="AN80" t="n">
        <v>0</v>
      </c>
      <c r="AO80" t="n">
        <v>0</v>
      </c>
      <c r="AP80" t="inlineStr">
        <is>
          <t>No</t>
        </is>
      </c>
      <c r="AQ80" t="inlineStr">
        <is>
          <t>No</t>
        </is>
      </c>
      <c r="AS80">
        <f>HYPERLINK("https://creighton-primo.hosted.exlibrisgroup.com/primo-explore/search?tab=default_tab&amp;search_scope=EVERYTHING&amp;vid=01CRU&amp;lang=en_US&amp;offset=0&amp;query=any,contains,991004513889702656","Catalog Record")</f>
        <v/>
      </c>
      <c r="AT80">
        <f>HYPERLINK("http://www.worldcat.org/oclc/55625672","WorldCat Record")</f>
        <v/>
      </c>
      <c r="AU80" t="inlineStr">
        <is>
          <t>770352:eng</t>
        </is>
      </c>
      <c r="AV80" t="inlineStr">
        <is>
          <t>55625672</t>
        </is>
      </c>
      <c r="AW80" t="inlineStr">
        <is>
          <t>991004513889702656</t>
        </is>
      </c>
      <c r="AX80" t="inlineStr">
        <is>
          <t>991004513889702656</t>
        </is>
      </c>
      <c r="AY80" t="inlineStr">
        <is>
          <t>2263935990002656</t>
        </is>
      </c>
      <c r="AZ80" t="inlineStr">
        <is>
          <t>BOOK</t>
        </is>
      </c>
      <c r="BB80" t="inlineStr">
        <is>
          <t>9781552978108</t>
        </is>
      </c>
      <c r="BC80" t="inlineStr">
        <is>
          <t>32285005044994</t>
        </is>
      </c>
      <c r="BD80" t="inlineStr">
        <is>
          <t>893325462</t>
        </is>
      </c>
    </row>
    <row r="81">
      <c r="A81" t="inlineStr">
        <is>
          <t>No</t>
        </is>
      </c>
      <c r="B81" t="inlineStr">
        <is>
          <t>QK50 .W43</t>
        </is>
      </c>
      <c r="C81" t="inlineStr">
        <is>
          <t>0                      QK 0050000W  43</t>
        </is>
      </c>
      <c r="D81" t="inlineStr">
        <is>
          <t>The plants / by Frits W. Went and the editors of Time-Life Books.</t>
        </is>
      </c>
      <c r="F81" t="inlineStr">
        <is>
          <t>No</t>
        </is>
      </c>
      <c r="G81" t="inlineStr">
        <is>
          <t>1</t>
        </is>
      </c>
      <c r="H81" t="inlineStr">
        <is>
          <t>No</t>
        </is>
      </c>
      <c r="I81" t="inlineStr">
        <is>
          <t>No</t>
        </is>
      </c>
      <c r="J81" t="inlineStr">
        <is>
          <t>0</t>
        </is>
      </c>
      <c r="K81" t="inlineStr">
        <is>
          <t>Went, F. W. (Frits Warmolt), 1903-1990.</t>
        </is>
      </c>
      <c r="L81" t="inlineStr">
        <is>
          <t>New York : Time-Life Books, 1968, c1963.</t>
        </is>
      </c>
      <c r="M81" t="inlineStr">
        <is>
          <t>1968</t>
        </is>
      </c>
      <c r="N81" t="inlineStr">
        <is>
          <t>Rev.</t>
        </is>
      </c>
      <c r="O81" t="inlineStr">
        <is>
          <t>eng</t>
        </is>
      </c>
      <c r="P81" t="inlineStr">
        <is>
          <t>nyu</t>
        </is>
      </c>
      <c r="Q81" t="inlineStr">
        <is>
          <t>Life nature library</t>
        </is>
      </c>
      <c r="R81" t="inlineStr">
        <is>
          <t xml:space="preserve">QK </t>
        </is>
      </c>
      <c r="S81" t="n">
        <v>4</v>
      </c>
      <c r="T81" t="n">
        <v>4</v>
      </c>
      <c r="U81" t="inlineStr">
        <is>
          <t>2003-02-20</t>
        </is>
      </c>
      <c r="V81" t="inlineStr">
        <is>
          <t>2003-02-20</t>
        </is>
      </c>
      <c r="W81" t="inlineStr">
        <is>
          <t>1992-11-13</t>
        </is>
      </c>
      <c r="X81" t="inlineStr">
        <is>
          <t>1992-11-13</t>
        </is>
      </c>
      <c r="Y81" t="n">
        <v>97</v>
      </c>
      <c r="Z81" t="n">
        <v>85</v>
      </c>
      <c r="AA81" t="n">
        <v>1476</v>
      </c>
      <c r="AB81" t="n">
        <v>1</v>
      </c>
      <c r="AC81" t="n">
        <v>14</v>
      </c>
      <c r="AD81" t="n">
        <v>2</v>
      </c>
      <c r="AE81" t="n">
        <v>20</v>
      </c>
      <c r="AF81" t="n">
        <v>1</v>
      </c>
      <c r="AG81" t="n">
        <v>11</v>
      </c>
      <c r="AH81" t="n">
        <v>1</v>
      </c>
      <c r="AI81" t="n">
        <v>2</v>
      </c>
      <c r="AJ81" t="n">
        <v>1</v>
      </c>
      <c r="AK81" t="n">
        <v>10</v>
      </c>
      <c r="AL81" t="n">
        <v>0</v>
      </c>
      <c r="AM81" t="n">
        <v>2</v>
      </c>
      <c r="AN81" t="n">
        <v>0</v>
      </c>
      <c r="AO81" t="n">
        <v>0</v>
      </c>
      <c r="AP81" t="inlineStr">
        <is>
          <t>No</t>
        </is>
      </c>
      <c r="AQ81" t="inlineStr">
        <is>
          <t>Yes</t>
        </is>
      </c>
      <c r="AR81">
        <f>HYPERLINK("http://catalog.hathitrust.org/Record/007044412","HathiTrust Record")</f>
        <v/>
      </c>
      <c r="AS81">
        <f>HYPERLINK("https://creighton-primo.hosted.exlibrisgroup.com/primo-explore/search?tab=default_tab&amp;search_scope=EVERYTHING&amp;vid=01CRU&amp;lang=en_US&amp;offset=0&amp;query=any,contains,991004256049702656","Catalog Record")</f>
        <v/>
      </c>
      <c r="AT81">
        <f>HYPERLINK("http://www.worldcat.org/oclc/2825447","WorldCat Record")</f>
        <v/>
      </c>
      <c r="AU81" t="inlineStr">
        <is>
          <t>4820544862:eng</t>
        </is>
      </c>
      <c r="AV81" t="inlineStr">
        <is>
          <t>2825447</t>
        </is>
      </c>
      <c r="AW81" t="inlineStr">
        <is>
          <t>991004256049702656</t>
        </is>
      </c>
      <c r="AX81" t="inlineStr">
        <is>
          <t>991004256049702656</t>
        </is>
      </c>
      <c r="AY81" t="inlineStr">
        <is>
          <t>2256001840002656</t>
        </is>
      </c>
      <c r="AZ81" t="inlineStr">
        <is>
          <t>BOOK</t>
        </is>
      </c>
      <c r="BC81" t="inlineStr">
        <is>
          <t>32285001384808</t>
        </is>
      </c>
      <c r="BD81" t="inlineStr">
        <is>
          <t>893624517</t>
        </is>
      </c>
    </row>
    <row r="82">
      <c r="A82" t="inlineStr">
        <is>
          <t>No</t>
        </is>
      </c>
      <c r="B82" t="inlineStr">
        <is>
          <t>QK523.B69 F4</t>
        </is>
      </c>
      <c r="C82" t="inlineStr">
        <is>
          <t>0                      QK 0523000B  69                 F  4</t>
        </is>
      </c>
      <c r="D82" t="inlineStr">
        <is>
          <t>The ferns (Filicales) treated comparatively with a view to their natural classification. By F. O. Bower.</t>
        </is>
      </c>
      <c r="E82" t="inlineStr">
        <is>
          <t>V.3</t>
        </is>
      </c>
      <c r="F82" t="inlineStr">
        <is>
          <t>Yes</t>
        </is>
      </c>
      <c r="G82" t="inlineStr">
        <is>
          <t>1</t>
        </is>
      </c>
      <c r="H82" t="inlineStr">
        <is>
          <t>No</t>
        </is>
      </c>
      <c r="I82" t="inlineStr">
        <is>
          <t>No</t>
        </is>
      </c>
      <c r="J82" t="inlineStr">
        <is>
          <t>0</t>
        </is>
      </c>
      <c r="K82" t="inlineStr">
        <is>
          <t>Bower, F. O. (Frederick Orpen), 1855-1948.</t>
        </is>
      </c>
      <c r="L82" t="inlineStr">
        <is>
          <t>Cambridge [Eng.] University Press, 1923-28.</t>
        </is>
      </c>
      <c r="M82" t="inlineStr">
        <is>
          <t>1923</t>
        </is>
      </c>
      <c r="O82" t="inlineStr">
        <is>
          <t>eng</t>
        </is>
      </c>
      <c r="P82" t="inlineStr">
        <is>
          <t xml:space="preserve">xx </t>
        </is>
      </c>
      <c r="Q82" t="inlineStr">
        <is>
          <t>Cambridge botanical handbooks</t>
        </is>
      </c>
      <c r="R82" t="inlineStr">
        <is>
          <t xml:space="preserve">QK </t>
        </is>
      </c>
      <c r="S82" t="n">
        <v>1</v>
      </c>
      <c r="T82" t="n">
        <v>4</v>
      </c>
      <c r="U82" t="inlineStr">
        <is>
          <t>2001-02-18</t>
        </is>
      </c>
      <c r="V82" t="inlineStr">
        <is>
          <t>2001-02-21</t>
        </is>
      </c>
      <c r="W82" t="inlineStr">
        <is>
          <t>1997-07-15</t>
        </is>
      </c>
      <c r="X82" t="inlineStr">
        <is>
          <t>1997-07-15</t>
        </is>
      </c>
      <c r="Y82" t="n">
        <v>300</v>
      </c>
      <c r="Z82" t="n">
        <v>244</v>
      </c>
      <c r="AA82" t="n">
        <v>422</v>
      </c>
      <c r="AB82" t="n">
        <v>3</v>
      </c>
      <c r="AC82" t="n">
        <v>4</v>
      </c>
      <c r="AD82" t="n">
        <v>4</v>
      </c>
      <c r="AE82" t="n">
        <v>14</v>
      </c>
      <c r="AF82" t="n">
        <v>0</v>
      </c>
      <c r="AG82" t="n">
        <v>5</v>
      </c>
      <c r="AH82" t="n">
        <v>2</v>
      </c>
      <c r="AI82" t="n">
        <v>3</v>
      </c>
      <c r="AJ82" t="n">
        <v>2</v>
      </c>
      <c r="AK82" t="n">
        <v>6</v>
      </c>
      <c r="AL82" t="n">
        <v>2</v>
      </c>
      <c r="AM82" t="n">
        <v>3</v>
      </c>
      <c r="AN82" t="n">
        <v>0</v>
      </c>
      <c r="AO82" t="n">
        <v>0</v>
      </c>
      <c r="AP82" t="inlineStr">
        <is>
          <t>No</t>
        </is>
      </c>
      <c r="AQ82" t="inlineStr">
        <is>
          <t>No</t>
        </is>
      </c>
      <c r="AR82">
        <f>HYPERLINK("http://catalog.hathitrust.org/Record/001497059","HathiTrust Record")</f>
        <v/>
      </c>
      <c r="AS82">
        <f>HYPERLINK("https://creighton-primo.hosted.exlibrisgroup.com/primo-explore/search?tab=default_tab&amp;search_scope=EVERYTHING&amp;vid=01CRU&amp;lang=en_US&amp;offset=0&amp;query=any,contains,991003575519702656","Catalog Record")</f>
        <v/>
      </c>
      <c r="AT82">
        <f>HYPERLINK("http://www.worldcat.org/oclc/1153162","WorldCat Record")</f>
        <v/>
      </c>
      <c r="AU82" t="inlineStr">
        <is>
          <t>4820429825:eng</t>
        </is>
      </c>
      <c r="AV82" t="inlineStr">
        <is>
          <t>1153162</t>
        </is>
      </c>
      <c r="AW82" t="inlineStr">
        <is>
          <t>991003575519702656</t>
        </is>
      </c>
      <c r="AX82" t="inlineStr">
        <is>
          <t>991003575519702656</t>
        </is>
      </c>
      <c r="AY82" t="inlineStr">
        <is>
          <t>2265167680002656</t>
        </is>
      </c>
      <c r="AZ82" t="inlineStr">
        <is>
          <t>BOOK</t>
        </is>
      </c>
      <c r="BC82" t="inlineStr">
        <is>
          <t>32285002937257</t>
        </is>
      </c>
      <c r="BD82" t="inlineStr">
        <is>
          <t>893705376</t>
        </is>
      </c>
    </row>
    <row r="83">
      <c r="A83" t="inlineStr">
        <is>
          <t>No</t>
        </is>
      </c>
      <c r="B83" t="inlineStr">
        <is>
          <t>QK523.B69 F4</t>
        </is>
      </c>
      <c r="C83" t="inlineStr">
        <is>
          <t>0                      QK 0523000B  69                 F  4</t>
        </is>
      </c>
      <c r="D83" t="inlineStr">
        <is>
          <t>The ferns (Filicales) treated comparatively with a view to their natural classification. By F. O. Bower.</t>
        </is>
      </c>
      <c r="E83" t="inlineStr">
        <is>
          <t>V.2</t>
        </is>
      </c>
      <c r="F83" t="inlineStr">
        <is>
          <t>Yes</t>
        </is>
      </c>
      <c r="G83" t="inlineStr">
        <is>
          <t>1</t>
        </is>
      </c>
      <c r="H83" t="inlineStr">
        <is>
          <t>No</t>
        </is>
      </c>
      <c r="I83" t="inlineStr">
        <is>
          <t>No</t>
        </is>
      </c>
      <c r="J83" t="inlineStr">
        <is>
          <t>0</t>
        </is>
      </c>
      <c r="K83" t="inlineStr">
        <is>
          <t>Bower, F. O. (Frederick Orpen), 1855-1948.</t>
        </is>
      </c>
      <c r="L83" t="inlineStr">
        <is>
          <t>Cambridge [Eng.] University Press, 1923-28.</t>
        </is>
      </c>
      <c r="M83" t="inlineStr">
        <is>
          <t>1923</t>
        </is>
      </c>
      <c r="O83" t="inlineStr">
        <is>
          <t>eng</t>
        </is>
      </c>
      <c r="P83" t="inlineStr">
        <is>
          <t xml:space="preserve">xx </t>
        </is>
      </c>
      <c r="Q83" t="inlineStr">
        <is>
          <t>Cambridge botanical handbooks</t>
        </is>
      </c>
      <c r="R83" t="inlineStr">
        <is>
          <t xml:space="preserve">QK </t>
        </is>
      </c>
      <c r="S83" t="n">
        <v>2</v>
      </c>
      <c r="T83" t="n">
        <v>4</v>
      </c>
      <c r="U83" t="inlineStr">
        <is>
          <t>2001-02-21</t>
        </is>
      </c>
      <c r="V83" t="inlineStr">
        <is>
          <t>2001-02-21</t>
        </is>
      </c>
      <c r="W83" t="inlineStr">
        <is>
          <t>1997-07-15</t>
        </is>
      </c>
      <c r="X83" t="inlineStr">
        <is>
          <t>1997-07-15</t>
        </is>
      </c>
      <c r="Y83" t="n">
        <v>300</v>
      </c>
      <c r="Z83" t="n">
        <v>244</v>
      </c>
      <c r="AA83" t="n">
        <v>422</v>
      </c>
      <c r="AB83" t="n">
        <v>3</v>
      </c>
      <c r="AC83" t="n">
        <v>4</v>
      </c>
      <c r="AD83" t="n">
        <v>4</v>
      </c>
      <c r="AE83" t="n">
        <v>14</v>
      </c>
      <c r="AF83" t="n">
        <v>0</v>
      </c>
      <c r="AG83" t="n">
        <v>5</v>
      </c>
      <c r="AH83" t="n">
        <v>2</v>
      </c>
      <c r="AI83" t="n">
        <v>3</v>
      </c>
      <c r="AJ83" t="n">
        <v>2</v>
      </c>
      <c r="AK83" t="n">
        <v>6</v>
      </c>
      <c r="AL83" t="n">
        <v>2</v>
      </c>
      <c r="AM83" t="n">
        <v>3</v>
      </c>
      <c r="AN83" t="n">
        <v>0</v>
      </c>
      <c r="AO83" t="n">
        <v>0</v>
      </c>
      <c r="AP83" t="inlineStr">
        <is>
          <t>No</t>
        </is>
      </c>
      <c r="AQ83" t="inlineStr">
        <is>
          <t>No</t>
        </is>
      </c>
      <c r="AR83">
        <f>HYPERLINK("http://catalog.hathitrust.org/Record/001497059","HathiTrust Record")</f>
        <v/>
      </c>
      <c r="AS83">
        <f>HYPERLINK("https://creighton-primo.hosted.exlibrisgroup.com/primo-explore/search?tab=default_tab&amp;search_scope=EVERYTHING&amp;vid=01CRU&amp;lang=en_US&amp;offset=0&amp;query=any,contains,991003575519702656","Catalog Record")</f>
        <v/>
      </c>
      <c r="AT83">
        <f>HYPERLINK("http://www.worldcat.org/oclc/1153162","WorldCat Record")</f>
        <v/>
      </c>
      <c r="AU83" t="inlineStr">
        <is>
          <t>4820429825:eng</t>
        </is>
      </c>
      <c r="AV83" t="inlineStr">
        <is>
          <t>1153162</t>
        </is>
      </c>
      <c r="AW83" t="inlineStr">
        <is>
          <t>991003575519702656</t>
        </is>
      </c>
      <c r="AX83" t="inlineStr">
        <is>
          <t>991003575519702656</t>
        </is>
      </c>
      <c r="AY83" t="inlineStr">
        <is>
          <t>2265167680002656</t>
        </is>
      </c>
      <c r="AZ83" t="inlineStr">
        <is>
          <t>BOOK</t>
        </is>
      </c>
      <c r="BC83" t="inlineStr">
        <is>
          <t>32285002937240</t>
        </is>
      </c>
      <c r="BD83" t="inlineStr">
        <is>
          <t>893699148</t>
        </is>
      </c>
    </row>
    <row r="84">
      <c r="A84" t="inlineStr">
        <is>
          <t>No</t>
        </is>
      </c>
      <c r="B84" t="inlineStr">
        <is>
          <t>QK523.B69 F4</t>
        </is>
      </c>
      <c r="C84" t="inlineStr">
        <is>
          <t>0                      QK 0523000B  69                 F  4</t>
        </is>
      </c>
      <c r="D84" t="inlineStr">
        <is>
          <t>The ferns (Filicales) treated comparatively with a view to their natural classification. By F. O. Bower.</t>
        </is>
      </c>
      <c r="E84" t="inlineStr">
        <is>
          <t>V.1</t>
        </is>
      </c>
      <c r="F84" t="inlineStr">
        <is>
          <t>Yes</t>
        </is>
      </c>
      <c r="G84" t="inlineStr">
        <is>
          <t>1</t>
        </is>
      </c>
      <c r="H84" t="inlineStr">
        <is>
          <t>No</t>
        </is>
      </c>
      <c r="I84" t="inlineStr">
        <is>
          <t>No</t>
        </is>
      </c>
      <c r="J84" t="inlineStr">
        <is>
          <t>0</t>
        </is>
      </c>
      <c r="K84" t="inlineStr">
        <is>
          <t>Bower, F. O. (Frederick Orpen), 1855-1948.</t>
        </is>
      </c>
      <c r="L84" t="inlineStr">
        <is>
          <t>Cambridge [Eng.] University Press, 1923-28.</t>
        </is>
      </c>
      <c r="M84" t="inlineStr">
        <is>
          <t>1923</t>
        </is>
      </c>
      <c r="O84" t="inlineStr">
        <is>
          <t>eng</t>
        </is>
      </c>
      <c r="P84" t="inlineStr">
        <is>
          <t xml:space="preserve">xx </t>
        </is>
      </c>
      <c r="Q84" t="inlineStr">
        <is>
          <t>Cambridge botanical handbooks</t>
        </is>
      </c>
      <c r="R84" t="inlineStr">
        <is>
          <t xml:space="preserve">QK </t>
        </is>
      </c>
      <c r="S84" t="n">
        <v>1</v>
      </c>
      <c r="T84" t="n">
        <v>4</v>
      </c>
      <c r="U84" t="inlineStr">
        <is>
          <t>2001-02-19</t>
        </is>
      </c>
      <c r="V84" t="inlineStr">
        <is>
          <t>2001-02-21</t>
        </is>
      </c>
      <c r="W84" t="inlineStr">
        <is>
          <t>1997-07-15</t>
        </is>
      </c>
      <c r="X84" t="inlineStr">
        <is>
          <t>1997-07-15</t>
        </is>
      </c>
      <c r="Y84" t="n">
        <v>300</v>
      </c>
      <c r="Z84" t="n">
        <v>244</v>
      </c>
      <c r="AA84" t="n">
        <v>422</v>
      </c>
      <c r="AB84" t="n">
        <v>3</v>
      </c>
      <c r="AC84" t="n">
        <v>4</v>
      </c>
      <c r="AD84" t="n">
        <v>4</v>
      </c>
      <c r="AE84" t="n">
        <v>14</v>
      </c>
      <c r="AF84" t="n">
        <v>0</v>
      </c>
      <c r="AG84" t="n">
        <v>5</v>
      </c>
      <c r="AH84" t="n">
        <v>2</v>
      </c>
      <c r="AI84" t="n">
        <v>3</v>
      </c>
      <c r="AJ84" t="n">
        <v>2</v>
      </c>
      <c r="AK84" t="n">
        <v>6</v>
      </c>
      <c r="AL84" t="n">
        <v>2</v>
      </c>
      <c r="AM84" t="n">
        <v>3</v>
      </c>
      <c r="AN84" t="n">
        <v>0</v>
      </c>
      <c r="AO84" t="n">
        <v>0</v>
      </c>
      <c r="AP84" t="inlineStr">
        <is>
          <t>No</t>
        </is>
      </c>
      <c r="AQ84" t="inlineStr">
        <is>
          <t>No</t>
        </is>
      </c>
      <c r="AR84">
        <f>HYPERLINK("http://catalog.hathitrust.org/Record/001497059","HathiTrust Record")</f>
        <v/>
      </c>
      <c r="AS84">
        <f>HYPERLINK("https://creighton-primo.hosted.exlibrisgroup.com/primo-explore/search?tab=default_tab&amp;search_scope=EVERYTHING&amp;vid=01CRU&amp;lang=en_US&amp;offset=0&amp;query=any,contains,991003575519702656","Catalog Record")</f>
        <v/>
      </c>
      <c r="AT84">
        <f>HYPERLINK("http://www.worldcat.org/oclc/1153162","WorldCat Record")</f>
        <v/>
      </c>
      <c r="AU84" t="inlineStr">
        <is>
          <t>4820429825:eng</t>
        </is>
      </c>
      <c r="AV84" t="inlineStr">
        <is>
          <t>1153162</t>
        </is>
      </c>
      <c r="AW84" t="inlineStr">
        <is>
          <t>991003575519702656</t>
        </is>
      </c>
      <c r="AX84" t="inlineStr">
        <is>
          <t>991003575519702656</t>
        </is>
      </c>
      <c r="AY84" t="inlineStr">
        <is>
          <t>2265167680002656</t>
        </is>
      </c>
      <c r="AZ84" t="inlineStr">
        <is>
          <t>BOOK</t>
        </is>
      </c>
      <c r="BC84" t="inlineStr">
        <is>
          <t>32285002937232</t>
        </is>
      </c>
      <c r="BD84" t="inlineStr">
        <is>
          <t>893717816</t>
        </is>
      </c>
    </row>
    <row r="85">
      <c r="A85" t="inlineStr">
        <is>
          <t>No</t>
        </is>
      </c>
      <c r="B85" t="inlineStr">
        <is>
          <t>QK525 .W6 1948</t>
        </is>
      </c>
      <c r="C85" t="inlineStr">
        <is>
          <t>0                      QK 0525000W  6           1948</t>
        </is>
      </c>
      <c r="D85" t="inlineStr">
        <is>
          <t>Guide to eastern ferns.</t>
        </is>
      </c>
      <c r="F85" t="inlineStr">
        <is>
          <t>No</t>
        </is>
      </c>
      <c r="G85" t="inlineStr">
        <is>
          <t>1</t>
        </is>
      </c>
      <c r="H85" t="inlineStr">
        <is>
          <t>No</t>
        </is>
      </c>
      <c r="I85" t="inlineStr">
        <is>
          <t>No</t>
        </is>
      </c>
      <c r="J85" t="inlineStr">
        <is>
          <t>0</t>
        </is>
      </c>
      <c r="K85" t="inlineStr">
        <is>
          <t>Wherry, Edgar T. (Edgar Theodore), 1885-1982.</t>
        </is>
      </c>
      <c r="L85" t="inlineStr">
        <is>
          <t>Philadelphia, University of Pennsylvania Press, 1948 [c1942]</t>
        </is>
      </c>
      <c r="M85" t="inlineStr">
        <is>
          <t>1948</t>
        </is>
      </c>
      <c r="N85" t="inlineStr">
        <is>
          <t>[2d ed.]</t>
        </is>
      </c>
      <c r="O85" t="inlineStr">
        <is>
          <t>eng</t>
        </is>
      </c>
      <c r="P85" t="inlineStr">
        <is>
          <t xml:space="preserve">xx </t>
        </is>
      </c>
      <c r="R85" t="inlineStr">
        <is>
          <t xml:space="preserve">QK </t>
        </is>
      </c>
      <c r="S85" t="n">
        <v>1</v>
      </c>
      <c r="T85" t="n">
        <v>1</v>
      </c>
      <c r="U85" t="inlineStr">
        <is>
          <t>2001-02-18</t>
        </is>
      </c>
      <c r="V85" t="inlineStr">
        <is>
          <t>2001-02-18</t>
        </is>
      </c>
      <c r="W85" t="inlineStr">
        <is>
          <t>1997-07-15</t>
        </is>
      </c>
      <c r="X85" t="inlineStr">
        <is>
          <t>1997-07-15</t>
        </is>
      </c>
      <c r="Y85" t="n">
        <v>98</v>
      </c>
      <c r="Z85" t="n">
        <v>96</v>
      </c>
      <c r="AA85" t="n">
        <v>483</v>
      </c>
      <c r="AB85" t="n">
        <v>1</v>
      </c>
      <c r="AC85" t="n">
        <v>2</v>
      </c>
      <c r="AD85" t="n">
        <v>4</v>
      </c>
      <c r="AE85" t="n">
        <v>20</v>
      </c>
      <c r="AF85" t="n">
        <v>3</v>
      </c>
      <c r="AG85" t="n">
        <v>10</v>
      </c>
      <c r="AH85" t="n">
        <v>2</v>
      </c>
      <c r="AI85" t="n">
        <v>6</v>
      </c>
      <c r="AJ85" t="n">
        <v>2</v>
      </c>
      <c r="AK85" t="n">
        <v>10</v>
      </c>
      <c r="AL85" t="n">
        <v>0</v>
      </c>
      <c r="AM85" t="n">
        <v>1</v>
      </c>
      <c r="AN85" t="n">
        <v>0</v>
      </c>
      <c r="AO85" t="n">
        <v>0</v>
      </c>
      <c r="AP85" t="inlineStr">
        <is>
          <t>Yes</t>
        </is>
      </c>
      <c r="AQ85" t="inlineStr">
        <is>
          <t>No</t>
        </is>
      </c>
      <c r="AR85">
        <f>HYPERLINK("http://catalog.hathitrust.org/Record/001496358","HathiTrust Record")</f>
        <v/>
      </c>
      <c r="AS85">
        <f>HYPERLINK("https://creighton-primo.hosted.exlibrisgroup.com/primo-explore/search?tab=default_tab&amp;search_scope=EVERYTHING&amp;vid=01CRU&amp;lang=en_US&amp;offset=0&amp;query=any,contains,991003452699702656","Catalog Record")</f>
        <v/>
      </c>
      <c r="AT85">
        <f>HYPERLINK("http://www.worldcat.org/oclc/991793","WorldCat Record")</f>
        <v/>
      </c>
      <c r="AU85" t="inlineStr">
        <is>
          <t>1975125:eng</t>
        </is>
      </c>
      <c r="AV85" t="inlineStr">
        <is>
          <t>991793</t>
        </is>
      </c>
      <c r="AW85" t="inlineStr">
        <is>
          <t>991003452699702656</t>
        </is>
      </c>
      <c r="AX85" t="inlineStr">
        <is>
          <t>991003452699702656</t>
        </is>
      </c>
      <c r="AY85" t="inlineStr">
        <is>
          <t>2256467250002656</t>
        </is>
      </c>
      <c r="AZ85" t="inlineStr">
        <is>
          <t>BOOK</t>
        </is>
      </c>
      <c r="BC85" t="inlineStr">
        <is>
          <t>32285002937265</t>
        </is>
      </c>
      <c r="BD85" t="inlineStr">
        <is>
          <t>893505582</t>
        </is>
      </c>
    </row>
    <row r="86">
      <c r="A86" t="inlineStr">
        <is>
          <t>No</t>
        </is>
      </c>
      <c r="B86" t="inlineStr">
        <is>
          <t>QK533 .W3</t>
        </is>
      </c>
      <c r="C86" t="inlineStr">
        <is>
          <t>0                      QK 0533000W  3</t>
        </is>
      </c>
      <c r="D86" t="inlineStr">
        <is>
          <t>The structure and life of bryophytes [by] E.V. Watson.</t>
        </is>
      </c>
      <c r="F86" t="inlineStr">
        <is>
          <t>No</t>
        </is>
      </c>
      <c r="G86" t="inlineStr">
        <is>
          <t>1</t>
        </is>
      </c>
      <c r="H86" t="inlineStr">
        <is>
          <t>No</t>
        </is>
      </c>
      <c r="I86" t="inlineStr">
        <is>
          <t>No</t>
        </is>
      </c>
      <c r="J86" t="inlineStr">
        <is>
          <t>0</t>
        </is>
      </c>
      <c r="K86" t="inlineStr">
        <is>
          <t>Watson, E. Vernon (Eric Vernon), 1914-</t>
        </is>
      </c>
      <c r="L86" t="inlineStr">
        <is>
          <t>London, New York, Hutchinson University Library [1964]</t>
        </is>
      </c>
      <c r="M86" t="inlineStr">
        <is>
          <t>1964</t>
        </is>
      </c>
      <c r="O86" t="inlineStr">
        <is>
          <t>eng</t>
        </is>
      </c>
      <c r="P86" t="inlineStr">
        <is>
          <t>enk</t>
        </is>
      </c>
      <c r="Q86" t="inlineStr">
        <is>
          <t>Hutchinson university library. Biological sciences</t>
        </is>
      </c>
      <c r="R86" t="inlineStr">
        <is>
          <t xml:space="preserve">QK </t>
        </is>
      </c>
      <c r="S86" t="n">
        <v>1</v>
      </c>
      <c r="T86" t="n">
        <v>1</v>
      </c>
      <c r="U86" t="inlineStr">
        <is>
          <t>2001-02-18</t>
        </is>
      </c>
      <c r="V86" t="inlineStr">
        <is>
          <t>2001-02-18</t>
        </is>
      </c>
      <c r="W86" t="inlineStr">
        <is>
          <t>1997-07-15</t>
        </is>
      </c>
      <c r="X86" t="inlineStr">
        <is>
          <t>1997-07-15</t>
        </is>
      </c>
      <c r="Y86" t="n">
        <v>412</v>
      </c>
      <c r="Z86" t="n">
        <v>314</v>
      </c>
      <c r="AA86" t="n">
        <v>551</v>
      </c>
      <c r="AB86" t="n">
        <v>2</v>
      </c>
      <c r="AC86" t="n">
        <v>4</v>
      </c>
      <c r="AD86" t="n">
        <v>7</v>
      </c>
      <c r="AE86" t="n">
        <v>16</v>
      </c>
      <c r="AF86" t="n">
        <v>4</v>
      </c>
      <c r="AG86" t="n">
        <v>6</v>
      </c>
      <c r="AH86" t="n">
        <v>2</v>
      </c>
      <c r="AI86" t="n">
        <v>4</v>
      </c>
      <c r="AJ86" t="n">
        <v>3</v>
      </c>
      <c r="AK86" t="n">
        <v>7</v>
      </c>
      <c r="AL86" t="n">
        <v>1</v>
      </c>
      <c r="AM86" t="n">
        <v>3</v>
      </c>
      <c r="AN86" t="n">
        <v>0</v>
      </c>
      <c r="AO86" t="n">
        <v>0</v>
      </c>
      <c r="AP86" t="inlineStr">
        <is>
          <t>No</t>
        </is>
      </c>
      <c r="AQ86" t="inlineStr">
        <is>
          <t>Yes</t>
        </is>
      </c>
      <c r="AR86">
        <f>HYPERLINK("http://catalog.hathitrust.org/Record/002105013","HathiTrust Record")</f>
        <v/>
      </c>
      <c r="AS86">
        <f>HYPERLINK("https://creighton-primo.hosted.exlibrisgroup.com/primo-explore/search?tab=default_tab&amp;search_scope=EVERYTHING&amp;vid=01CRU&amp;lang=en_US&amp;offset=0&amp;query=any,contains,991002747339702656","Catalog Record")</f>
        <v/>
      </c>
      <c r="AT86">
        <f>HYPERLINK("http://www.worldcat.org/oclc/423310","WorldCat Record")</f>
        <v/>
      </c>
      <c r="AU86" t="inlineStr">
        <is>
          <t>1511853:eng</t>
        </is>
      </c>
      <c r="AV86" t="inlineStr">
        <is>
          <t>423310</t>
        </is>
      </c>
      <c r="AW86" t="inlineStr">
        <is>
          <t>991002747339702656</t>
        </is>
      </c>
      <c r="AX86" t="inlineStr">
        <is>
          <t>991002747339702656</t>
        </is>
      </c>
      <c r="AY86" t="inlineStr">
        <is>
          <t>2266560380002656</t>
        </is>
      </c>
      <c r="AZ86" t="inlineStr">
        <is>
          <t>BOOK</t>
        </is>
      </c>
      <c r="BC86" t="inlineStr">
        <is>
          <t>32285002937273</t>
        </is>
      </c>
      <c r="BD86" t="inlineStr">
        <is>
          <t>893603963</t>
        </is>
      </c>
    </row>
    <row r="87">
      <c r="A87" t="inlineStr">
        <is>
          <t>No</t>
        </is>
      </c>
      <c r="B87" t="inlineStr">
        <is>
          <t>QK565 .B56 1988</t>
        </is>
      </c>
      <c r="C87" t="inlineStr">
        <is>
          <t>0                      QK 0565000B  56          1988</t>
        </is>
      </c>
      <c r="D87" t="inlineStr">
        <is>
          <t>Biochemistry of the algae and cyanobacteria / edited by L.J. Rogers and J.R. Gallon.</t>
        </is>
      </c>
      <c r="F87" t="inlineStr">
        <is>
          <t>No</t>
        </is>
      </c>
      <c r="G87" t="inlineStr">
        <is>
          <t>1</t>
        </is>
      </c>
      <c r="H87" t="inlineStr">
        <is>
          <t>No</t>
        </is>
      </c>
      <c r="I87" t="inlineStr">
        <is>
          <t>No</t>
        </is>
      </c>
      <c r="J87" t="inlineStr">
        <is>
          <t>0</t>
        </is>
      </c>
      <c r="L87" t="inlineStr">
        <is>
          <t>Oxford [Oxfordshire] ; New York : Clarendon Press, 1988.</t>
        </is>
      </c>
      <c r="M87" t="inlineStr">
        <is>
          <t>1988</t>
        </is>
      </c>
      <c r="O87" t="inlineStr">
        <is>
          <t>eng</t>
        </is>
      </c>
      <c r="P87" t="inlineStr">
        <is>
          <t>enk</t>
        </is>
      </c>
      <c r="Q87" t="inlineStr">
        <is>
          <t>Annual proceedings of the Phytochemical Society of Europe ; v. 28</t>
        </is>
      </c>
      <c r="R87" t="inlineStr">
        <is>
          <t xml:space="preserve">QK </t>
        </is>
      </c>
      <c r="S87" t="n">
        <v>10</v>
      </c>
      <c r="T87" t="n">
        <v>10</v>
      </c>
      <c r="U87" t="inlineStr">
        <is>
          <t>2001-02-22</t>
        </is>
      </c>
      <c r="V87" t="inlineStr">
        <is>
          <t>2001-02-22</t>
        </is>
      </c>
      <c r="W87" t="inlineStr">
        <is>
          <t>1993-05-13</t>
        </is>
      </c>
      <c r="X87" t="inlineStr">
        <is>
          <t>1993-05-13</t>
        </is>
      </c>
      <c r="Y87" t="n">
        <v>287</v>
      </c>
      <c r="Z87" t="n">
        <v>172</v>
      </c>
      <c r="AA87" t="n">
        <v>173</v>
      </c>
      <c r="AB87" t="n">
        <v>2</v>
      </c>
      <c r="AC87" t="n">
        <v>2</v>
      </c>
      <c r="AD87" t="n">
        <v>8</v>
      </c>
      <c r="AE87" t="n">
        <v>8</v>
      </c>
      <c r="AF87" t="n">
        <v>1</v>
      </c>
      <c r="AG87" t="n">
        <v>1</v>
      </c>
      <c r="AH87" t="n">
        <v>4</v>
      </c>
      <c r="AI87" t="n">
        <v>4</v>
      </c>
      <c r="AJ87" t="n">
        <v>5</v>
      </c>
      <c r="AK87" t="n">
        <v>5</v>
      </c>
      <c r="AL87" t="n">
        <v>1</v>
      </c>
      <c r="AM87" t="n">
        <v>1</v>
      </c>
      <c r="AN87" t="n">
        <v>0</v>
      </c>
      <c r="AO87" t="n">
        <v>0</v>
      </c>
      <c r="AP87" t="inlineStr">
        <is>
          <t>No</t>
        </is>
      </c>
      <c r="AQ87" t="inlineStr">
        <is>
          <t>Yes</t>
        </is>
      </c>
      <c r="AR87">
        <f>HYPERLINK("http://catalog.hathitrust.org/Record/001540465","HathiTrust Record")</f>
        <v/>
      </c>
      <c r="AS87">
        <f>HYPERLINK("https://creighton-primo.hosted.exlibrisgroup.com/primo-explore/search?tab=default_tab&amp;search_scope=EVERYTHING&amp;vid=01CRU&amp;lang=en_US&amp;offset=0&amp;query=any,contains,991001278099702656","Catalog Record")</f>
        <v/>
      </c>
      <c r="AT87">
        <f>HYPERLINK("http://www.worldcat.org/oclc/17878384","WorldCat Record")</f>
        <v/>
      </c>
      <c r="AU87" t="inlineStr">
        <is>
          <t>355006582:eng</t>
        </is>
      </c>
      <c r="AV87" t="inlineStr">
        <is>
          <t>17878384</t>
        </is>
      </c>
      <c r="AW87" t="inlineStr">
        <is>
          <t>991001278099702656</t>
        </is>
      </c>
      <c r="AX87" t="inlineStr">
        <is>
          <t>991001278099702656</t>
        </is>
      </c>
      <c r="AY87" t="inlineStr">
        <is>
          <t>2267679030002656</t>
        </is>
      </c>
      <c r="AZ87" t="inlineStr">
        <is>
          <t>BOOK</t>
        </is>
      </c>
      <c r="BB87" t="inlineStr">
        <is>
          <t>9780198542391</t>
        </is>
      </c>
      <c r="BC87" t="inlineStr">
        <is>
          <t>32285001644268</t>
        </is>
      </c>
      <c r="BD87" t="inlineStr">
        <is>
          <t>893772473</t>
        </is>
      </c>
    </row>
    <row r="88">
      <c r="A88" t="inlineStr">
        <is>
          <t>No</t>
        </is>
      </c>
      <c r="B88" t="inlineStr">
        <is>
          <t>QK566 .S68 1987</t>
        </is>
      </c>
      <c r="C88" t="inlineStr">
        <is>
          <t>0                      QK 0566000S  68          1987</t>
        </is>
      </c>
      <c r="D88" t="inlineStr">
        <is>
          <t>Introduction to phycology / G. Robin South, Alan Whittick.</t>
        </is>
      </c>
      <c r="F88" t="inlineStr">
        <is>
          <t>No</t>
        </is>
      </c>
      <c r="G88" t="inlineStr">
        <is>
          <t>1</t>
        </is>
      </c>
      <c r="H88" t="inlineStr">
        <is>
          <t>No</t>
        </is>
      </c>
      <c r="I88" t="inlineStr">
        <is>
          <t>No</t>
        </is>
      </c>
      <c r="J88" t="inlineStr">
        <is>
          <t>0</t>
        </is>
      </c>
      <c r="K88" t="inlineStr">
        <is>
          <t>South, G. Robin (Graham Robin)</t>
        </is>
      </c>
      <c r="L88" t="inlineStr">
        <is>
          <t>Oxford [Oxfordshire] ; Boston : Blackwell Scientific Publications, 1987.</t>
        </is>
      </c>
      <c r="M88" t="inlineStr">
        <is>
          <t>1987</t>
        </is>
      </c>
      <c r="O88" t="inlineStr">
        <is>
          <t>eng</t>
        </is>
      </c>
      <c r="P88" t="inlineStr">
        <is>
          <t>enk</t>
        </is>
      </c>
      <c r="R88" t="inlineStr">
        <is>
          <t xml:space="preserve">QK </t>
        </is>
      </c>
      <c r="S88" t="n">
        <v>12</v>
      </c>
      <c r="T88" t="n">
        <v>12</v>
      </c>
      <c r="U88" t="inlineStr">
        <is>
          <t>2009-04-29</t>
        </is>
      </c>
      <c r="V88" t="inlineStr">
        <is>
          <t>2009-04-29</t>
        </is>
      </c>
      <c r="W88" t="inlineStr">
        <is>
          <t>1993-05-13</t>
        </is>
      </c>
      <c r="X88" t="inlineStr">
        <is>
          <t>1993-05-13</t>
        </is>
      </c>
      <c r="Y88" t="n">
        <v>355</v>
      </c>
      <c r="Z88" t="n">
        <v>196</v>
      </c>
      <c r="AA88" t="n">
        <v>217</v>
      </c>
      <c r="AB88" t="n">
        <v>3</v>
      </c>
      <c r="AC88" t="n">
        <v>3</v>
      </c>
      <c r="AD88" t="n">
        <v>11</v>
      </c>
      <c r="AE88" t="n">
        <v>11</v>
      </c>
      <c r="AF88" t="n">
        <v>3</v>
      </c>
      <c r="AG88" t="n">
        <v>3</v>
      </c>
      <c r="AH88" t="n">
        <v>1</v>
      </c>
      <c r="AI88" t="n">
        <v>1</v>
      </c>
      <c r="AJ88" t="n">
        <v>6</v>
      </c>
      <c r="AK88" t="n">
        <v>6</v>
      </c>
      <c r="AL88" t="n">
        <v>2</v>
      </c>
      <c r="AM88" t="n">
        <v>2</v>
      </c>
      <c r="AN88" t="n">
        <v>0</v>
      </c>
      <c r="AO88" t="n">
        <v>0</v>
      </c>
      <c r="AP88" t="inlineStr">
        <is>
          <t>No</t>
        </is>
      </c>
      <c r="AQ88" t="inlineStr">
        <is>
          <t>No</t>
        </is>
      </c>
      <c r="AS88">
        <f>HYPERLINK("https://creighton-primo.hosted.exlibrisgroup.com/primo-explore/search?tab=default_tab&amp;search_scope=EVERYTHING&amp;vid=01CRU&amp;lang=en_US&amp;offset=0&amp;query=any,contains,991001074529702656","Catalog Record")</f>
        <v/>
      </c>
      <c r="AT88">
        <f>HYPERLINK("http://www.worldcat.org/oclc/16004978","WorldCat Record")</f>
        <v/>
      </c>
      <c r="AU88" t="inlineStr">
        <is>
          <t>10972273:eng</t>
        </is>
      </c>
      <c r="AV88" t="inlineStr">
        <is>
          <t>16004978</t>
        </is>
      </c>
      <c r="AW88" t="inlineStr">
        <is>
          <t>991001074529702656</t>
        </is>
      </c>
      <c r="AX88" t="inlineStr">
        <is>
          <t>991001074529702656</t>
        </is>
      </c>
      <c r="AY88" t="inlineStr">
        <is>
          <t>2271410580002656</t>
        </is>
      </c>
      <c r="AZ88" t="inlineStr">
        <is>
          <t>BOOK</t>
        </is>
      </c>
      <c r="BB88" t="inlineStr">
        <is>
          <t>9780632017263</t>
        </is>
      </c>
      <c r="BC88" t="inlineStr">
        <is>
          <t>32285001644292</t>
        </is>
      </c>
      <c r="BD88" t="inlineStr">
        <is>
          <t>893897487</t>
        </is>
      </c>
    </row>
    <row r="89">
      <c r="A89" t="inlineStr">
        <is>
          <t>No</t>
        </is>
      </c>
      <c r="B89" t="inlineStr">
        <is>
          <t>QK567 .C45</t>
        </is>
      </c>
      <c r="C89" t="inlineStr">
        <is>
          <t>0                      QK 0567000C  45</t>
        </is>
      </c>
      <c r="D89" t="inlineStr">
        <is>
          <t>Seaweeds and their uses [by] V. J. Chapman.</t>
        </is>
      </c>
      <c r="F89" t="inlineStr">
        <is>
          <t>No</t>
        </is>
      </c>
      <c r="G89" t="inlineStr">
        <is>
          <t>1</t>
        </is>
      </c>
      <c r="H89" t="inlineStr">
        <is>
          <t>No</t>
        </is>
      </c>
      <c r="I89" t="inlineStr">
        <is>
          <t>Yes</t>
        </is>
      </c>
      <c r="J89" t="inlineStr">
        <is>
          <t>0</t>
        </is>
      </c>
      <c r="K89" t="inlineStr">
        <is>
          <t>Chapman, V. J. (Valentine Jackson), 1910-1980.</t>
        </is>
      </c>
      <c r="L89" t="inlineStr">
        <is>
          <t>London, Methuen [1950]</t>
        </is>
      </c>
      <c r="M89" t="inlineStr">
        <is>
          <t>1950</t>
        </is>
      </c>
      <c r="O89" t="inlineStr">
        <is>
          <t>eng</t>
        </is>
      </c>
      <c r="P89" t="inlineStr">
        <is>
          <t xml:space="preserve">xx </t>
        </is>
      </c>
      <c r="R89" t="inlineStr">
        <is>
          <t xml:space="preserve">QK </t>
        </is>
      </c>
      <c r="S89" t="n">
        <v>1</v>
      </c>
      <c r="T89" t="n">
        <v>1</v>
      </c>
      <c r="U89" t="inlineStr">
        <is>
          <t>2005-11-29</t>
        </is>
      </c>
      <c r="V89" t="inlineStr">
        <is>
          <t>2005-11-29</t>
        </is>
      </c>
      <c r="W89" t="inlineStr">
        <is>
          <t>1997-07-15</t>
        </is>
      </c>
      <c r="X89" t="inlineStr">
        <is>
          <t>1997-07-15</t>
        </is>
      </c>
      <c r="Y89" t="n">
        <v>231</v>
      </c>
      <c r="Z89" t="n">
        <v>135</v>
      </c>
      <c r="AA89" t="n">
        <v>586</v>
      </c>
      <c r="AB89" t="n">
        <v>1</v>
      </c>
      <c r="AC89" t="n">
        <v>5</v>
      </c>
      <c r="AD89" t="n">
        <v>4</v>
      </c>
      <c r="AE89" t="n">
        <v>16</v>
      </c>
      <c r="AF89" t="n">
        <v>0</v>
      </c>
      <c r="AG89" t="n">
        <v>6</v>
      </c>
      <c r="AH89" t="n">
        <v>2</v>
      </c>
      <c r="AI89" t="n">
        <v>3</v>
      </c>
      <c r="AJ89" t="n">
        <v>2</v>
      </c>
      <c r="AK89" t="n">
        <v>6</v>
      </c>
      <c r="AL89" t="n">
        <v>0</v>
      </c>
      <c r="AM89" t="n">
        <v>4</v>
      </c>
      <c r="AN89" t="n">
        <v>0</v>
      </c>
      <c r="AO89" t="n">
        <v>0</v>
      </c>
      <c r="AP89" t="inlineStr">
        <is>
          <t>No</t>
        </is>
      </c>
      <c r="AQ89" t="inlineStr">
        <is>
          <t>Yes</t>
        </is>
      </c>
      <c r="AR89">
        <f>HYPERLINK("http://catalog.hathitrust.org/Record/001994453","HathiTrust Record")</f>
        <v/>
      </c>
      <c r="AS89">
        <f>HYPERLINK("https://creighton-primo.hosted.exlibrisgroup.com/primo-explore/search?tab=default_tab&amp;search_scope=EVERYTHING&amp;vid=01CRU&amp;lang=en_US&amp;offset=0&amp;query=any,contains,991003633069702656","Catalog Record")</f>
        <v/>
      </c>
      <c r="AT89">
        <f>HYPERLINK("http://www.worldcat.org/oclc/1226835","WorldCat Record")</f>
        <v/>
      </c>
      <c r="AU89" t="inlineStr">
        <is>
          <t>1168464:eng</t>
        </is>
      </c>
      <c r="AV89" t="inlineStr">
        <is>
          <t>1226835</t>
        </is>
      </c>
      <c r="AW89" t="inlineStr">
        <is>
          <t>991003633069702656</t>
        </is>
      </c>
      <c r="AX89" t="inlineStr">
        <is>
          <t>991003633069702656</t>
        </is>
      </c>
      <c r="AY89" t="inlineStr">
        <is>
          <t>2266666740002656</t>
        </is>
      </c>
      <c r="AZ89" t="inlineStr">
        <is>
          <t>BOOK</t>
        </is>
      </c>
      <c r="BC89" t="inlineStr">
        <is>
          <t>32285002937323</t>
        </is>
      </c>
      <c r="BD89" t="inlineStr">
        <is>
          <t>893598780</t>
        </is>
      </c>
    </row>
    <row r="90">
      <c r="A90" t="inlineStr">
        <is>
          <t>No</t>
        </is>
      </c>
      <c r="B90" t="inlineStr">
        <is>
          <t>QK567 .C45 1980</t>
        </is>
      </c>
      <c r="C90" t="inlineStr">
        <is>
          <t>0                      QK 0567000C  45          1980</t>
        </is>
      </c>
      <c r="D90" t="inlineStr">
        <is>
          <t>Seaweeds and their uses / V. J. Chapman ; with chapters by D.J. Chapman.</t>
        </is>
      </c>
      <c r="F90" t="inlineStr">
        <is>
          <t>No</t>
        </is>
      </c>
      <c r="G90" t="inlineStr">
        <is>
          <t>1</t>
        </is>
      </c>
      <c r="H90" t="inlineStr">
        <is>
          <t>No</t>
        </is>
      </c>
      <c r="I90" t="inlineStr">
        <is>
          <t>Yes</t>
        </is>
      </c>
      <c r="J90" t="inlineStr">
        <is>
          <t>0</t>
        </is>
      </c>
      <c r="K90" t="inlineStr">
        <is>
          <t>Chapman, V. J. (Valentine Jackson), 1910-1980.</t>
        </is>
      </c>
      <c r="L90" t="inlineStr">
        <is>
          <t>London : Chapman and Hall ; New York : Chapman and Hall in association with Methuen, 1980.</t>
        </is>
      </c>
      <c r="M90" t="inlineStr">
        <is>
          <t>1980</t>
        </is>
      </c>
      <c r="N90" t="inlineStr">
        <is>
          <t>3d ed.</t>
        </is>
      </c>
      <c r="O90" t="inlineStr">
        <is>
          <t>eng</t>
        </is>
      </c>
      <c r="P90" t="inlineStr">
        <is>
          <t>enk</t>
        </is>
      </c>
      <c r="R90" t="inlineStr">
        <is>
          <t xml:space="preserve">QK </t>
        </is>
      </c>
      <c r="S90" t="n">
        <v>4</v>
      </c>
      <c r="T90" t="n">
        <v>4</v>
      </c>
      <c r="U90" t="inlineStr">
        <is>
          <t>2005-11-29</t>
        </is>
      </c>
      <c r="V90" t="inlineStr">
        <is>
          <t>2005-11-29</t>
        </is>
      </c>
      <c r="W90" t="inlineStr">
        <is>
          <t>1993-05-13</t>
        </is>
      </c>
      <c r="X90" t="inlineStr">
        <is>
          <t>1993-05-13</t>
        </is>
      </c>
      <c r="Y90" t="n">
        <v>339</v>
      </c>
      <c r="Z90" t="n">
        <v>185</v>
      </c>
      <c r="AA90" t="n">
        <v>586</v>
      </c>
      <c r="AB90" t="n">
        <v>3</v>
      </c>
      <c r="AC90" t="n">
        <v>5</v>
      </c>
      <c r="AD90" t="n">
        <v>5</v>
      </c>
      <c r="AE90" t="n">
        <v>16</v>
      </c>
      <c r="AF90" t="n">
        <v>1</v>
      </c>
      <c r="AG90" t="n">
        <v>6</v>
      </c>
      <c r="AH90" t="n">
        <v>0</v>
      </c>
      <c r="AI90" t="n">
        <v>3</v>
      </c>
      <c r="AJ90" t="n">
        <v>2</v>
      </c>
      <c r="AK90" t="n">
        <v>6</v>
      </c>
      <c r="AL90" t="n">
        <v>2</v>
      </c>
      <c r="AM90" t="n">
        <v>4</v>
      </c>
      <c r="AN90" t="n">
        <v>0</v>
      </c>
      <c r="AO90" t="n">
        <v>0</v>
      </c>
      <c r="AP90" t="inlineStr">
        <is>
          <t>No</t>
        </is>
      </c>
      <c r="AQ90" t="inlineStr">
        <is>
          <t>Yes</t>
        </is>
      </c>
      <c r="AR90">
        <f>HYPERLINK("http://catalog.hathitrust.org/Record/007159887","HathiTrust Record")</f>
        <v/>
      </c>
      <c r="AS90">
        <f>HYPERLINK("https://creighton-primo.hosted.exlibrisgroup.com/primo-explore/search?tab=default_tab&amp;search_scope=EVERYTHING&amp;vid=01CRU&amp;lang=en_US&amp;offset=0&amp;query=any,contains,991005066139702656","Catalog Record")</f>
        <v/>
      </c>
      <c r="AT90">
        <f>HYPERLINK("http://www.worldcat.org/oclc/6961624","WorldCat Record")</f>
        <v/>
      </c>
      <c r="AU90" t="inlineStr">
        <is>
          <t>1168464:eng</t>
        </is>
      </c>
      <c r="AV90" t="inlineStr">
        <is>
          <t>6961624</t>
        </is>
      </c>
      <c r="AW90" t="inlineStr">
        <is>
          <t>991005066139702656</t>
        </is>
      </c>
      <c r="AX90" t="inlineStr">
        <is>
          <t>991005066139702656</t>
        </is>
      </c>
      <c r="AY90" t="inlineStr">
        <is>
          <t>2256788470002656</t>
        </is>
      </c>
      <c r="AZ90" t="inlineStr">
        <is>
          <t>BOOK</t>
        </is>
      </c>
      <c r="BB90" t="inlineStr">
        <is>
          <t>9780412157400</t>
        </is>
      </c>
      <c r="BC90" t="inlineStr">
        <is>
          <t>32285001644300</t>
        </is>
      </c>
      <c r="BD90" t="inlineStr">
        <is>
          <t>893242138</t>
        </is>
      </c>
    </row>
    <row r="91">
      <c r="A91" t="inlineStr">
        <is>
          <t>No</t>
        </is>
      </c>
      <c r="B91" t="inlineStr">
        <is>
          <t>QK567 .P4 1984</t>
        </is>
      </c>
      <c r="C91" t="inlineStr">
        <is>
          <t>0                      QK 0567000P  4           1984</t>
        </is>
      </c>
      <c r="D91" t="inlineStr">
        <is>
          <t>Introduction to freshwater algae / by Allan Pentecost.</t>
        </is>
      </c>
      <c r="F91" t="inlineStr">
        <is>
          <t>No</t>
        </is>
      </c>
      <c r="G91" t="inlineStr">
        <is>
          <t>1</t>
        </is>
      </c>
      <c r="H91" t="inlineStr">
        <is>
          <t>No</t>
        </is>
      </c>
      <c r="I91" t="inlineStr">
        <is>
          <t>No</t>
        </is>
      </c>
      <c r="J91" t="inlineStr">
        <is>
          <t>0</t>
        </is>
      </c>
      <c r="K91" t="inlineStr">
        <is>
          <t>Pentecost, Allan.</t>
        </is>
      </c>
      <c r="L91" t="inlineStr">
        <is>
          <t>Richmond, Surrey, Eng. : Richmond Pub. Co., 1984.</t>
        </is>
      </c>
      <c r="M91" t="inlineStr">
        <is>
          <t>1984</t>
        </is>
      </c>
      <c r="N91" t="inlineStr">
        <is>
          <t>1st ed.</t>
        </is>
      </c>
      <c r="O91" t="inlineStr">
        <is>
          <t>eng</t>
        </is>
      </c>
      <c r="P91" t="inlineStr">
        <is>
          <t>enk</t>
        </is>
      </c>
      <c r="R91" t="inlineStr">
        <is>
          <t xml:space="preserve">QK </t>
        </is>
      </c>
      <c r="S91" t="n">
        <v>8</v>
      </c>
      <c r="T91" t="n">
        <v>8</v>
      </c>
      <c r="U91" t="inlineStr">
        <is>
          <t>2006-09-25</t>
        </is>
      </c>
      <c r="V91" t="inlineStr">
        <is>
          <t>2006-09-25</t>
        </is>
      </c>
      <c r="W91" t="inlineStr">
        <is>
          <t>1993-01-28</t>
        </is>
      </c>
      <c r="X91" t="inlineStr">
        <is>
          <t>1993-01-28</t>
        </is>
      </c>
      <c r="Y91" t="n">
        <v>220</v>
      </c>
      <c r="Z91" t="n">
        <v>149</v>
      </c>
      <c r="AA91" t="n">
        <v>149</v>
      </c>
      <c r="AB91" t="n">
        <v>3</v>
      </c>
      <c r="AC91" t="n">
        <v>3</v>
      </c>
      <c r="AD91" t="n">
        <v>5</v>
      </c>
      <c r="AE91" t="n">
        <v>5</v>
      </c>
      <c r="AF91" t="n">
        <v>1</v>
      </c>
      <c r="AG91" t="n">
        <v>1</v>
      </c>
      <c r="AH91" t="n">
        <v>1</v>
      </c>
      <c r="AI91" t="n">
        <v>1</v>
      </c>
      <c r="AJ91" t="n">
        <v>2</v>
      </c>
      <c r="AK91" t="n">
        <v>2</v>
      </c>
      <c r="AL91" t="n">
        <v>2</v>
      </c>
      <c r="AM91" t="n">
        <v>2</v>
      </c>
      <c r="AN91" t="n">
        <v>0</v>
      </c>
      <c r="AO91" t="n">
        <v>0</v>
      </c>
      <c r="AP91" t="inlineStr">
        <is>
          <t>No</t>
        </is>
      </c>
      <c r="AQ91" t="inlineStr">
        <is>
          <t>No</t>
        </is>
      </c>
      <c r="AS91">
        <f>HYPERLINK("https://creighton-primo.hosted.exlibrisgroup.com/primo-explore/search?tab=default_tab&amp;search_scope=EVERYTHING&amp;vid=01CRU&amp;lang=en_US&amp;offset=0&amp;query=any,contains,991000555719702656","Catalog Record")</f>
        <v/>
      </c>
      <c r="AT91">
        <f>HYPERLINK("http://www.worldcat.org/oclc/11552509","WorldCat Record")</f>
        <v/>
      </c>
      <c r="AU91" t="inlineStr">
        <is>
          <t>4243170:eng</t>
        </is>
      </c>
      <c r="AV91" t="inlineStr">
        <is>
          <t>11552509</t>
        </is>
      </c>
      <c r="AW91" t="inlineStr">
        <is>
          <t>991000555719702656</t>
        </is>
      </c>
      <c r="AX91" t="inlineStr">
        <is>
          <t>991000555719702656</t>
        </is>
      </c>
      <c r="AY91" t="inlineStr">
        <is>
          <t>2263121220002656</t>
        </is>
      </c>
      <c r="AZ91" t="inlineStr">
        <is>
          <t>BOOK</t>
        </is>
      </c>
      <c r="BB91" t="inlineStr">
        <is>
          <t>9780855461430</t>
        </is>
      </c>
      <c r="BC91" t="inlineStr">
        <is>
          <t>32285001479327</t>
        </is>
      </c>
      <c r="BD91" t="inlineStr">
        <is>
          <t>893432067</t>
        </is>
      </c>
    </row>
    <row r="92">
      <c r="A92" t="inlineStr">
        <is>
          <t>No</t>
        </is>
      </c>
      <c r="B92" t="inlineStr">
        <is>
          <t>QK569.C37 M4513 1999</t>
        </is>
      </c>
      <c r="C92" t="inlineStr">
        <is>
          <t>0                      QK 0569000C  37                 M  4513        1999</t>
        </is>
      </c>
      <c r="D92" t="inlineStr">
        <is>
          <t>Killer algae / Alexandre Meinesz ; translated by Daniel Simberloff ; with a foreword by David Quammen.</t>
        </is>
      </c>
      <c r="F92" t="inlineStr">
        <is>
          <t>No</t>
        </is>
      </c>
      <c r="G92" t="inlineStr">
        <is>
          <t>1</t>
        </is>
      </c>
      <c r="H92" t="inlineStr">
        <is>
          <t>No</t>
        </is>
      </c>
      <c r="I92" t="inlineStr">
        <is>
          <t>No</t>
        </is>
      </c>
      <c r="J92" t="inlineStr">
        <is>
          <t>0</t>
        </is>
      </c>
      <c r="K92" t="inlineStr">
        <is>
          <t>Meinesz, Alexandre.</t>
        </is>
      </c>
      <c r="L92" t="inlineStr">
        <is>
          <t>Chicago : University of Chicago Press, 1999.</t>
        </is>
      </c>
      <c r="M92" t="inlineStr">
        <is>
          <t>1999</t>
        </is>
      </c>
      <c r="O92" t="inlineStr">
        <is>
          <t>eng</t>
        </is>
      </c>
      <c r="P92" t="inlineStr">
        <is>
          <t>ilu</t>
        </is>
      </c>
      <c r="R92" t="inlineStr">
        <is>
          <t xml:space="preserve">QK </t>
        </is>
      </c>
      <c r="S92" t="n">
        <v>3</v>
      </c>
      <c r="T92" t="n">
        <v>3</v>
      </c>
      <c r="U92" t="inlineStr">
        <is>
          <t>2007-09-21</t>
        </is>
      </c>
      <c r="V92" t="inlineStr">
        <is>
          <t>2007-09-21</t>
        </is>
      </c>
      <c r="W92" t="inlineStr">
        <is>
          <t>1999-12-02</t>
        </is>
      </c>
      <c r="X92" t="inlineStr">
        <is>
          <t>1999-12-02</t>
        </is>
      </c>
      <c r="Y92" t="n">
        <v>918</v>
      </c>
      <c r="Z92" t="n">
        <v>835</v>
      </c>
      <c r="AA92" t="n">
        <v>929</v>
      </c>
      <c r="AB92" t="n">
        <v>3</v>
      </c>
      <c r="AC92" t="n">
        <v>3</v>
      </c>
      <c r="AD92" t="n">
        <v>29</v>
      </c>
      <c r="AE92" t="n">
        <v>30</v>
      </c>
      <c r="AF92" t="n">
        <v>14</v>
      </c>
      <c r="AG92" t="n">
        <v>14</v>
      </c>
      <c r="AH92" t="n">
        <v>4</v>
      </c>
      <c r="AI92" t="n">
        <v>4</v>
      </c>
      <c r="AJ92" t="n">
        <v>16</v>
      </c>
      <c r="AK92" t="n">
        <v>17</v>
      </c>
      <c r="AL92" t="n">
        <v>2</v>
      </c>
      <c r="AM92" t="n">
        <v>2</v>
      </c>
      <c r="AN92" t="n">
        <v>0</v>
      </c>
      <c r="AO92" t="n">
        <v>0</v>
      </c>
      <c r="AP92" t="inlineStr">
        <is>
          <t>No</t>
        </is>
      </c>
      <c r="AQ92" t="inlineStr">
        <is>
          <t>No</t>
        </is>
      </c>
      <c r="AS92">
        <f>HYPERLINK("https://creighton-primo.hosted.exlibrisgroup.com/primo-explore/search?tab=default_tab&amp;search_scope=EVERYTHING&amp;vid=01CRU&amp;lang=en_US&amp;offset=0&amp;query=any,contains,991003028419702656","Catalog Record")</f>
        <v/>
      </c>
      <c r="AT92">
        <f>HYPERLINK("http://www.worldcat.org/oclc/41431708","WorldCat Record")</f>
        <v/>
      </c>
      <c r="AU92" t="inlineStr">
        <is>
          <t>27295600:eng</t>
        </is>
      </c>
      <c r="AV92" t="inlineStr">
        <is>
          <t>41431708</t>
        </is>
      </c>
      <c r="AW92" t="inlineStr">
        <is>
          <t>991003028419702656</t>
        </is>
      </c>
      <c r="AX92" t="inlineStr">
        <is>
          <t>991003028419702656</t>
        </is>
      </c>
      <c r="AY92" t="inlineStr">
        <is>
          <t>2271893890002656</t>
        </is>
      </c>
      <c r="AZ92" t="inlineStr">
        <is>
          <t>BOOK</t>
        </is>
      </c>
      <c r="BB92" t="inlineStr">
        <is>
          <t>9780226519227</t>
        </is>
      </c>
      <c r="BC92" t="inlineStr">
        <is>
          <t>32285003626933</t>
        </is>
      </c>
      <c r="BD92" t="inlineStr">
        <is>
          <t>893415950</t>
        </is>
      </c>
    </row>
    <row r="93">
      <c r="A93" t="inlineStr">
        <is>
          <t>No</t>
        </is>
      </c>
      <c r="B93" t="inlineStr">
        <is>
          <t>QK571 .G8</t>
        </is>
      </c>
      <c r="C93" t="inlineStr">
        <is>
          <t>0                      QK 0571000G  8</t>
        </is>
      </c>
      <c r="D93" t="inlineStr">
        <is>
          <t>Seaweeds at ebb tide. Illustrated by Elizabeth L. Curtis.</t>
        </is>
      </c>
      <c r="F93" t="inlineStr">
        <is>
          <t>No</t>
        </is>
      </c>
      <c r="G93" t="inlineStr">
        <is>
          <t>1</t>
        </is>
      </c>
      <c r="H93" t="inlineStr">
        <is>
          <t>No</t>
        </is>
      </c>
      <c r="I93" t="inlineStr">
        <is>
          <t>No</t>
        </is>
      </c>
      <c r="J93" t="inlineStr">
        <is>
          <t>0</t>
        </is>
      </c>
      <c r="K93" t="inlineStr">
        <is>
          <t>Guberlet, Muriel L. (Muriel Lewin)</t>
        </is>
      </c>
      <c r="L93" t="inlineStr">
        <is>
          <t>Seattle, University of Washington Press, 1956.</t>
        </is>
      </c>
      <c r="M93" t="inlineStr">
        <is>
          <t>1956</t>
        </is>
      </c>
      <c r="O93" t="inlineStr">
        <is>
          <t>eng</t>
        </is>
      </c>
      <c r="P93" t="inlineStr">
        <is>
          <t>wau</t>
        </is>
      </c>
      <c r="R93" t="inlineStr">
        <is>
          <t xml:space="preserve">QK </t>
        </is>
      </c>
      <c r="S93" t="n">
        <v>1</v>
      </c>
      <c r="T93" t="n">
        <v>1</v>
      </c>
      <c r="U93" t="inlineStr">
        <is>
          <t>2005-11-29</t>
        </is>
      </c>
      <c r="V93" t="inlineStr">
        <is>
          <t>2005-11-29</t>
        </is>
      </c>
      <c r="W93" t="inlineStr">
        <is>
          <t>1997-07-15</t>
        </is>
      </c>
      <c r="X93" t="inlineStr">
        <is>
          <t>1997-07-15</t>
        </is>
      </c>
      <c r="Y93" t="n">
        <v>517</v>
      </c>
      <c r="Z93" t="n">
        <v>451</v>
      </c>
      <c r="AA93" t="n">
        <v>470</v>
      </c>
      <c r="AB93" t="n">
        <v>4</v>
      </c>
      <c r="AC93" t="n">
        <v>4</v>
      </c>
      <c r="AD93" t="n">
        <v>13</v>
      </c>
      <c r="AE93" t="n">
        <v>13</v>
      </c>
      <c r="AF93" t="n">
        <v>5</v>
      </c>
      <c r="AG93" t="n">
        <v>5</v>
      </c>
      <c r="AH93" t="n">
        <v>2</v>
      </c>
      <c r="AI93" t="n">
        <v>2</v>
      </c>
      <c r="AJ93" t="n">
        <v>5</v>
      </c>
      <c r="AK93" t="n">
        <v>5</v>
      </c>
      <c r="AL93" t="n">
        <v>3</v>
      </c>
      <c r="AM93" t="n">
        <v>3</v>
      </c>
      <c r="AN93" t="n">
        <v>0</v>
      </c>
      <c r="AO93" t="n">
        <v>0</v>
      </c>
      <c r="AP93" t="inlineStr">
        <is>
          <t>No</t>
        </is>
      </c>
      <c r="AQ93" t="inlineStr">
        <is>
          <t>No</t>
        </is>
      </c>
      <c r="AS93">
        <f>HYPERLINK("https://creighton-primo.hosted.exlibrisgroup.com/primo-explore/search?tab=default_tab&amp;search_scope=EVERYTHING&amp;vid=01CRU&amp;lang=en_US&amp;offset=0&amp;query=any,contains,991001972809702656","Catalog Record")</f>
        <v/>
      </c>
      <c r="AT93">
        <f>HYPERLINK("http://www.worldcat.org/oclc/254231","WorldCat Record")</f>
        <v/>
      </c>
      <c r="AU93" t="inlineStr">
        <is>
          <t>1348916:eng</t>
        </is>
      </c>
      <c r="AV93" t="inlineStr">
        <is>
          <t>254231</t>
        </is>
      </c>
      <c r="AW93" t="inlineStr">
        <is>
          <t>991001972809702656</t>
        </is>
      </c>
      <c r="AX93" t="inlineStr">
        <is>
          <t>991001972809702656</t>
        </is>
      </c>
      <c r="AY93" t="inlineStr">
        <is>
          <t>2269344790002656</t>
        </is>
      </c>
      <c r="AZ93" t="inlineStr">
        <is>
          <t>BOOK</t>
        </is>
      </c>
      <c r="BC93" t="inlineStr">
        <is>
          <t>32285002937356</t>
        </is>
      </c>
      <c r="BD93" t="inlineStr">
        <is>
          <t>893779257</t>
        </is>
      </c>
    </row>
    <row r="94">
      <c r="A94" t="inlineStr">
        <is>
          <t>No</t>
        </is>
      </c>
      <c r="B94" t="inlineStr">
        <is>
          <t>QK581 .A35</t>
        </is>
      </c>
      <c r="C94" t="inlineStr">
        <is>
          <t>0                      QK 0581000A  35</t>
        </is>
      </c>
      <c r="D94" t="inlineStr">
        <is>
          <t>The lichen symbiosis.</t>
        </is>
      </c>
      <c r="F94" t="inlineStr">
        <is>
          <t>No</t>
        </is>
      </c>
      <c r="G94" t="inlineStr">
        <is>
          <t>1</t>
        </is>
      </c>
      <c r="H94" t="inlineStr">
        <is>
          <t>No</t>
        </is>
      </c>
      <c r="I94" t="inlineStr">
        <is>
          <t>No</t>
        </is>
      </c>
      <c r="J94" t="inlineStr">
        <is>
          <t>0</t>
        </is>
      </c>
      <c r="K94" t="inlineStr">
        <is>
          <t>Ahmadjian, Vernon.</t>
        </is>
      </c>
      <c r="L94" t="inlineStr">
        <is>
          <t>Waltham, Mass., Blaisdell Pub. Co. [1967]</t>
        </is>
      </c>
      <c r="M94" t="inlineStr">
        <is>
          <t>1967</t>
        </is>
      </c>
      <c r="O94" t="inlineStr">
        <is>
          <t>eng</t>
        </is>
      </c>
      <c r="P94" t="inlineStr">
        <is>
          <t>mau</t>
        </is>
      </c>
      <c r="Q94" t="inlineStr">
        <is>
          <t>A Blaisdell book in the pure and applied sciences</t>
        </is>
      </c>
      <c r="R94" t="inlineStr">
        <is>
          <t xml:space="preserve">QK </t>
        </is>
      </c>
      <c r="S94" t="n">
        <v>7</v>
      </c>
      <c r="T94" t="n">
        <v>7</v>
      </c>
      <c r="U94" t="inlineStr">
        <is>
          <t>2010-02-22</t>
        </is>
      </c>
      <c r="V94" t="inlineStr">
        <is>
          <t>2010-02-22</t>
        </is>
      </c>
      <c r="W94" t="inlineStr">
        <is>
          <t>1997-07-15</t>
        </is>
      </c>
      <c r="X94" t="inlineStr">
        <is>
          <t>1997-07-15</t>
        </is>
      </c>
      <c r="Y94" t="n">
        <v>706</v>
      </c>
      <c r="Z94" t="n">
        <v>599</v>
      </c>
      <c r="AA94" t="n">
        <v>765</v>
      </c>
      <c r="AB94" t="n">
        <v>7</v>
      </c>
      <c r="AC94" t="n">
        <v>8</v>
      </c>
      <c r="AD94" t="n">
        <v>23</v>
      </c>
      <c r="AE94" t="n">
        <v>36</v>
      </c>
      <c r="AF94" t="n">
        <v>8</v>
      </c>
      <c r="AG94" t="n">
        <v>16</v>
      </c>
      <c r="AH94" t="n">
        <v>3</v>
      </c>
      <c r="AI94" t="n">
        <v>7</v>
      </c>
      <c r="AJ94" t="n">
        <v>9</v>
      </c>
      <c r="AK94" t="n">
        <v>15</v>
      </c>
      <c r="AL94" t="n">
        <v>6</v>
      </c>
      <c r="AM94" t="n">
        <v>7</v>
      </c>
      <c r="AN94" t="n">
        <v>0</v>
      </c>
      <c r="AO94" t="n">
        <v>0</v>
      </c>
      <c r="AP94" t="inlineStr">
        <is>
          <t>No</t>
        </is>
      </c>
      <c r="AQ94" t="inlineStr">
        <is>
          <t>Yes</t>
        </is>
      </c>
      <c r="AR94">
        <f>HYPERLINK("http://catalog.hathitrust.org/Record/001497302","HathiTrust Record")</f>
        <v/>
      </c>
      <c r="AS94">
        <f>HYPERLINK("https://creighton-primo.hosted.exlibrisgroup.com/primo-explore/search?tab=default_tab&amp;search_scope=EVERYTHING&amp;vid=01CRU&amp;lang=en_US&amp;offset=0&amp;query=any,contains,991003365849702656","Catalog Record")</f>
        <v/>
      </c>
      <c r="AT94">
        <f>HYPERLINK("http://www.worldcat.org/oclc/901964","WorldCat Record")</f>
        <v/>
      </c>
      <c r="AU94" t="inlineStr">
        <is>
          <t>340495:eng</t>
        </is>
      </c>
      <c r="AV94" t="inlineStr">
        <is>
          <t>901964</t>
        </is>
      </c>
      <c r="AW94" t="inlineStr">
        <is>
          <t>991003365849702656</t>
        </is>
      </c>
      <c r="AX94" t="inlineStr">
        <is>
          <t>991003365849702656</t>
        </is>
      </c>
      <c r="AY94" t="inlineStr">
        <is>
          <t>2265727130002656</t>
        </is>
      </c>
      <c r="AZ94" t="inlineStr">
        <is>
          <t>BOOK</t>
        </is>
      </c>
      <c r="BC94" t="inlineStr">
        <is>
          <t>32285002937380</t>
        </is>
      </c>
      <c r="BD94" t="inlineStr">
        <is>
          <t>893228004</t>
        </is>
      </c>
    </row>
    <row r="95">
      <c r="A95" t="inlineStr">
        <is>
          <t>No</t>
        </is>
      </c>
      <c r="B95" t="inlineStr">
        <is>
          <t>QK581 .H3</t>
        </is>
      </c>
      <c r="C95" t="inlineStr">
        <is>
          <t>0                      QK 0581000H  3</t>
        </is>
      </c>
      <c r="D95" t="inlineStr">
        <is>
          <t>The biology of lichens [by] Mason E. Hale.</t>
        </is>
      </c>
      <c r="F95" t="inlineStr">
        <is>
          <t>No</t>
        </is>
      </c>
      <c r="G95" t="inlineStr">
        <is>
          <t>1</t>
        </is>
      </c>
      <c r="H95" t="inlineStr">
        <is>
          <t>No</t>
        </is>
      </c>
      <c r="I95" t="inlineStr">
        <is>
          <t>No</t>
        </is>
      </c>
      <c r="J95" t="inlineStr">
        <is>
          <t>0</t>
        </is>
      </c>
      <c r="K95" t="inlineStr">
        <is>
          <t>Hale, Mason E.</t>
        </is>
      </c>
      <c r="L95" t="inlineStr">
        <is>
          <t>London, Edward Arnold, 1967.</t>
        </is>
      </c>
      <c r="M95" t="inlineStr">
        <is>
          <t>1967</t>
        </is>
      </c>
      <c r="O95" t="inlineStr">
        <is>
          <t>eng</t>
        </is>
      </c>
      <c r="P95" t="inlineStr">
        <is>
          <t>enk</t>
        </is>
      </c>
      <c r="Q95" t="inlineStr">
        <is>
          <t>Contemporary biology</t>
        </is>
      </c>
      <c r="R95" t="inlineStr">
        <is>
          <t xml:space="preserve">QK </t>
        </is>
      </c>
      <c r="S95" t="n">
        <v>3</v>
      </c>
      <c r="T95" t="n">
        <v>3</v>
      </c>
      <c r="U95" t="inlineStr">
        <is>
          <t>2010-02-22</t>
        </is>
      </c>
      <c r="V95" t="inlineStr">
        <is>
          <t>2010-02-22</t>
        </is>
      </c>
      <c r="W95" t="inlineStr">
        <is>
          <t>1997-07-15</t>
        </is>
      </c>
      <c r="X95" t="inlineStr">
        <is>
          <t>1997-07-15</t>
        </is>
      </c>
      <c r="Y95" t="n">
        <v>534</v>
      </c>
      <c r="Z95" t="n">
        <v>397</v>
      </c>
      <c r="AA95" t="n">
        <v>922</v>
      </c>
      <c r="AB95" t="n">
        <v>5</v>
      </c>
      <c r="AC95" t="n">
        <v>7</v>
      </c>
      <c r="AD95" t="n">
        <v>17</v>
      </c>
      <c r="AE95" t="n">
        <v>35</v>
      </c>
      <c r="AF95" t="n">
        <v>6</v>
      </c>
      <c r="AG95" t="n">
        <v>18</v>
      </c>
      <c r="AH95" t="n">
        <v>3</v>
      </c>
      <c r="AI95" t="n">
        <v>5</v>
      </c>
      <c r="AJ95" t="n">
        <v>6</v>
      </c>
      <c r="AK95" t="n">
        <v>14</v>
      </c>
      <c r="AL95" t="n">
        <v>4</v>
      </c>
      <c r="AM95" t="n">
        <v>6</v>
      </c>
      <c r="AN95" t="n">
        <v>0</v>
      </c>
      <c r="AO95" t="n">
        <v>0</v>
      </c>
      <c r="AP95" t="inlineStr">
        <is>
          <t>No</t>
        </is>
      </c>
      <c r="AQ95" t="inlineStr">
        <is>
          <t>Yes</t>
        </is>
      </c>
      <c r="AR95">
        <f>HYPERLINK("http://catalog.hathitrust.org/Record/001497306","HathiTrust Record")</f>
        <v/>
      </c>
      <c r="AS95">
        <f>HYPERLINK("https://creighton-primo.hosted.exlibrisgroup.com/primo-explore/search?tab=default_tab&amp;search_scope=EVERYTHING&amp;vid=01CRU&amp;lang=en_US&amp;offset=0&amp;query=any,contains,991001408569702656","Catalog Record")</f>
        <v/>
      </c>
      <c r="AT95">
        <f>HYPERLINK("http://www.worldcat.org/oclc/230580","WorldCat Record")</f>
        <v/>
      </c>
      <c r="AU95" t="inlineStr">
        <is>
          <t>1353047:eng</t>
        </is>
      </c>
      <c r="AV95" t="inlineStr">
        <is>
          <t>230580</t>
        </is>
      </c>
      <c r="AW95" t="inlineStr">
        <is>
          <t>991001408569702656</t>
        </is>
      </c>
      <c r="AX95" t="inlineStr">
        <is>
          <t>991001408569702656</t>
        </is>
      </c>
      <c r="AY95" t="inlineStr">
        <is>
          <t>2269293640002656</t>
        </is>
      </c>
      <c r="AZ95" t="inlineStr">
        <is>
          <t>BOOK</t>
        </is>
      </c>
      <c r="BC95" t="inlineStr">
        <is>
          <t>32285002937398</t>
        </is>
      </c>
      <c r="BD95" t="inlineStr">
        <is>
          <t>893444678</t>
        </is>
      </c>
    </row>
    <row r="96">
      <c r="A96" t="inlineStr">
        <is>
          <t>No</t>
        </is>
      </c>
      <c r="B96" t="inlineStr">
        <is>
          <t>QK587.5.C6 F56</t>
        </is>
      </c>
      <c r="C96" t="inlineStr">
        <is>
          <t>0                      QK 0587500C  6                  F  56</t>
        </is>
      </c>
      <c r="D96" t="inlineStr">
        <is>
          <t>The influence of snow cover and soil moisture on bryophyte and lichen distribution, Niwot Ridge, Boulder County, Colorado / by JoAnn Walton Flock.</t>
        </is>
      </c>
      <c r="F96" t="inlineStr">
        <is>
          <t>No</t>
        </is>
      </c>
      <c r="G96" t="inlineStr">
        <is>
          <t>1</t>
        </is>
      </c>
      <c r="H96" t="inlineStr">
        <is>
          <t>No</t>
        </is>
      </c>
      <c r="I96" t="inlineStr">
        <is>
          <t>No</t>
        </is>
      </c>
      <c r="J96" t="inlineStr">
        <is>
          <t>0</t>
        </is>
      </c>
      <c r="K96" t="inlineStr">
        <is>
          <t>Flock, JoAnn Walton.</t>
        </is>
      </c>
      <c r="M96" t="inlineStr">
        <is>
          <t>1976</t>
        </is>
      </c>
      <c r="O96" t="inlineStr">
        <is>
          <t>eng</t>
        </is>
      </c>
      <c r="P96" t="inlineStr">
        <is>
          <t>cou</t>
        </is>
      </c>
      <c r="R96" t="inlineStr">
        <is>
          <t xml:space="preserve">QK </t>
        </is>
      </c>
      <c r="S96" t="n">
        <v>1</v>
      </c>
      <c r="T96" t="n">
        <v>1</v>
      </c>
      <c r="U96" t="inlineStr">
        <is>
          <t>2010-02-22</t>
        </is>
      </c>
      <c r="V96" t="inlineStr">
        <is>
          <t>2010-02-22</t>
        </is>
      </c>
      <c r="W96" t="inlineStr">
        <is>
          <t>1997-07-15</t>
        </is>
      </c>
      <c r="X96" t="inlineStr">
        <is>
          <t>1997-07-15</t>
        </is>
      </c>
      <c r="Y96" t="n">
        <v>2</v>
      </c>
      <c r="Z96" t="n">
        <v>2</v>
      </c>
      <c r="AA96" t="n">
        <v>4</v>
      </c>
      <c r="AB96" t="n">
        <v>1</v>
      </c>
      <c r="AC96" t="n">
        <v>1</v>
      </c>
      <c r="AD96" t="n">
        <v>0</v>
      </c>
      <c r="AE96" t="n">
        <v>0</v>
      </c>
      <c r="AF96" t="n">
        <v>0</v>
      </c>
      <c r="AG96" t="n">
        <v>0</v>
      </c>
      <c r="AH96" t="n">
        <v>0</v>
      </c>
      <c r="AI96" t="n">
        <v>0</v>
      </c>
      <c r="AJ96" t="n">
        <v>0</v>
      </c>
      <c r="AK96" t="n">
        <v>0</v>
      </c>
      <c r="AL96" t="n">
        <v>0</v>
      </c>
      <c r="AM96" t="n">
        <v>0</v>
      </c>
      <c r="AN96" t="n">
        <v>0</v>
      </c>
      <c r="AO96" t="n">
        <v>0</v>
      </c>
      <c r="AP96" t="inlineStr">
        <is>
          <t>No</t>
        </is>
      </c>
      <c r="AQ96" t="inlineStr">
        <is>
          <t>No</t>
        </is>
      </c>
      <c r="AS96">
        <f>HYPERLINK("https://creighton-primo.hosted.exlibrisgroup.com/primo-explore/search?tab=default_tab&amp;search_scope=EVERYTHING&amp;vid=01CRU&amp;lang=en_US&amp;offset=0&amp;query=any,contains,991002293169702656","Catalog Record")</f>
        <v/>
      </c>
      <c r="AT96">
        <f>HYPERLINK("http://www.worldcat.org/oclc/29715383","WorldCat Record")</f>
        <v/>
      </c>
      <c r="AU96" t="inlineStr">
        <is>
          <t>3436193:eng</t>
        </is>
      </c>
      <c r="AV96" t="inlineStr">
        <is>
          <t>29715383</t>
        </is>
      </c>
      <c r="AW96" t="inlineStr">
        <is>
          <t>991002293169702656</t>
        </is>
      </c>
      <c r="AX96" t="inlineStr">
        <is>
          <t>991002293169702656</t>
        </is>
      </c>
      <c r="AY96" t="inlineStr">
        <is>
          <t>2268242130002656</t>
        </is>
      </c>
      <c r="AZ96" t="inlineStr">
        <is>
          <t>BOOK</t>
        </is>
      </c>
      <c r="BC96" t="inlineStr">
        <is>
          <t>32285002937422</t>
        </is>
      </c>
      <c r="BD96" t="inlineStr">
        <is>
          <t>893251046</t>
        </is>
      </c>
    </row>
    <row r="97">
      <c r="A97" t="inlineStr">
        <is>
          <t>No</t>
        </is>
      </c>
      <c r="B97" t="inlineStr">
        <is>
          <t>QK601 .F86</t>
        </is>
      </c>
      <c r="C97" t="inlineStr">
        <is>
          <t>0                      QK 0601000F  86</t>
        </is>
      </c>
      <c r="D97" t="inlineStr">
        <is>
          <t>Fungal walls and hyphal growth : symposium of the British Mycological Society held at Queen Elizabeth College, London, April 1978 / edited by J. H. Burnett &amp; A. P. J. Trinci.</t>
        </is>
      </c>
      <c r="F97" t="inlineStr">
        <is>
          <t>No</t>
        </is>
      </c>
      <c r="G97" t="inlineStr">
        <is>
          <t>1</t>
        </is>
      </c>
      <c r="H97" t="inlineStr">
        <is>
          <t>No</t>
        </is>
      </c>
      <c r="I97" t="inlineStr">
        <is>
          <t>No</t>
        </is>
      </c>
      <c r="J97" t="inlineStr">
        <is>
          <t>0</t>
        </is>
      </c>
      <c r="L97" t="inlineStr">
        <is>
          <t>Cambridge ; New York : Cambridge University Press, 1979.</t>
        </is>
      </c>
      <c r="M97" t="inlineStr">
        <is>
          <t>1979</t>
        </is>
      </c>
      <c r="O97" t="inlineStr">
        <is>
          <t>eng</t>
        </is>
      </c>
      <c r="P97" t="inlineStr">
        <is>
          <t>enk</t>
        </is>
      </c>
      <c r="Q97" t="inlineStr">
        <is>
          <t>British Mycological Society symposium ; 2</t>
        </is>
      </c>
      <c r="R97" t="inlineStr">
        <is>
          <t xml:space="preserve">QK </t>
        </is>
      </c>
      <c r="S97" t="n">
        <v>7</v>
      </c>
      <c r="T97" t="n">
        <v>7</v>
      </c>
      <c r="U97" t="inlineStr">
        <is>
          <t>2000-02-19</t>
        </is>
      </c>
      <c r="V97" t="inlineStr">
        <is>
          <t>2000-02-19</t>
        </is>
      </c>
      <c r="W97" t="inlineStr">
        <is>
          <t>1993-05-13</t>
        </is>
      </c>
      <c r="X97" t="inlineStr">
        <is>
          <t>1993-05-13</t>
        </is>
      </c>
      <c r="Y97" t="n">
        <v>286</v>
      </c>
      <c r="Z97" t="n">
        <v>168</v>
      </c>
      <c r="AA97" t="n">
        <v>169</v>
      </c>
      <c r="AB97" t="n">
        <v>2</v>
      </c>
      <c r="AC97" t="n">
        <v>2</v>
      </c>
      <c r="AD97" t="n">
        <v>4</v>
      </c>
      <c r="AE97" t="n">
        <v>4</v>
      </c>
      <c r="AF97" t="n">
        <v>1</v>
      </c>
      <c r="AG97" t="n">
        <v>1</v>
      </c>
      <c r="AH97" t="n">
        <v>1</v>
      </c>
      <c r="AI97" t="n">
        <v>1</v>
      </c>
      <c r="AJ97" t="n">
        <v>1</v>
      </c>
      <c r="AK97" t="n">
        <v>1</v>
      </c>
      <c r="AL97" t="n">
        <v>1</v>
      </c>
      <c r="AM97" t="n">
        <v>1</v>
      </c>
      <c r="AN97" t="n">
        <v>0</v>
      </c>
      <c r="AO97" t="n">
        <v>0</v>
      </c>
      <c r="AP97" t="inlineStr">
        <is>
          <t>No</t>
        </is>
      </c>
      <c r="AQ97" t="inlineStr">
        <is>
          <t>No</t>
        </is>
      </c>
      <c r="AS97">
        <f>HYPERLINK("https://creighton-primo.hosted.exlibrisgroup.com/primo-explore/search?tab=default_tab&amp;search_scope=EVERYTHING&amp;vid=01CRU&amp;lang=en_US&amp;offset=0&amp;query=any,contains,991004681099702656","Catalog Record")</f>
        <v/>
      </c>
      <c r="AT97">
        <f>HYPERLINK("http://www.worldcat.org/oclc/4569845","WorldCat Record")</f>
        <v/>
      </c>
      <c r="AU97" t="inlineStr">
        <is>
          <t>365688814:eng</t>
        </is>
      </c>
      <c r="AV97" t="inlineStr">
        <is>
          <t>4569845</t>
        </is>
      </c>
      <c r="AW97" t="inlineStr">
        <is>
          <t>991004681099702656</t>
        </is>
      </c>
      <c r="AX97" t="inlineStr">
        <is>
          <t>991004681099702656</t>
        </is>
      </c>
      <c r="AY97" t="inlineStr">
        <is>
          <t>2257195480002656</t>
        </is>
      </c>
      <c r="AZ97" t="inlineStr">
        <is>
          <t>BOOK</t>
        </is>
      </c>
      <c r="BB97" t="inlineStr">
        <is>
          <t>9780521224994</t>
        </is>
      </c>
      <c r="BC97" t="inlineStr">
        <is>
          <t>32285001644326</t>
        </is>
      </c>
      <c r="BD97" t="inlineStr">
        <is>
          <t>893688017</t>
        </is>
      </c>
    </row>
    <row r="98">
      <c r="A98" t="inlineStr">
        <is>
          <t>No</t>
        </is>
      </c>
      <c r="B98" t="inlineStr">
        <is>
          <t>QK603 .A55</t>
        </is>
      </c>
      <c r="C98" t="inlineStr">
        <is>
          <t>0                      QK 0603000A  55</t>
        </is>
      </c>
      <c r="D98" t="inlineStr">
        <is>
          <t>Introductory mycology. Art work by Mrs. Sun Huang Sung.</t>
        </is>
      </c>
      <c r="F98" t="inlineStr">
        <is>
          <t>No</t>
        </is>
      </c>
      <c r="G98" t="inlineStr">
        <is>
          <t>1</t>
        </is>
      </c>
      <c r="H98" t="inlineStr">
        <is>
          <t>No</t>
        </is>
      </c>
      <c r="I98" t="inlineStr">
        <is>
          <t>No</t>
        </is>
      </c>
      <c r="J98" t="inlineStr">
        <is>
          <t>0</t>
        </is>
      </c>
      <c r="K98" t="inlineStr">
        <is>
          <t>Alexopoulos, Constantine John, 1907-1986.</t>
        </is>
      </c>
      <c r="L98" t="inlineStr">
        <is>
          <t>New York, Wiley [1952]</t>
        </is>
      </c>
      <c r="M98" t="inlineStr">
        <is>
          <t>1952</t>
        </is>
      </c>
      <c r="O98" t="inlineStr">
        <is>
          <t>eng</t>
        </is>
      </c>
      <c r="P98" t="inlineStr">
        <is>
          <t>nyu</t>
        </is>
      </c>
      <c r="R98" t="inlineStr">
        <is>
          <t xml:space="preserve">QK </t>
        </is>
      </c>
      <c r="S98" t="n">
        <v>8</v>
      </c>
      <c r="T98" t="n">
        <v>8</v>
      </c>
      <c r="U98" t="inlineStr">
        <is>
          <t>2005-03-24</t>
        </is>
      </c>
      <c r="V98" t="inlineStr">
        <is>
          <t>2005-03-24</t>
        </is>
      </c>
      <c r="W98" t="inlineStr">
        <is>
          <t>1998-02-16</t>
        </is>
      </c>
      <c r="X98" t="inlineStr">
        <is>
          <t>1998-02-16</t>
        </is>
      </c>
      <c r="Y98" t="n">
        <v>347</v>
      </c>
      <c r="Z98" t="n">
        <v>256</v>
      </c>
      <c r="AA98" t="n">
        <v>1160</v>
      </c>
      <c r="AB98" t="n">
        <v>3</v>
      </c>
      <c r="AC98" t="n">
        <v>12</v>
      </c>
      <c r="AD98" t="n">
        <v>6</v>
      </c>
      <c r="AE98" t="n">
        <v>41</v>
      </c>
      <c r="AF98" t="n">
        <v>1</v>
      </c>
      <c r="AG98" t="n">
        <v>15</v>
      </c>
      <c r="AH98" t="n">
        <v>2</v>
      </c>
      <c r="AI98" t="n">
        <v>7</v>
      </c>
      <c r="AJ98" t="n">
        <v>3</v>
      </c>
      <c r="AK98" t="n">
        <v>16</v>
      </c>
      <c r="AL98" t="n">
        <v>2</v>
      </c>
      <c r="AM98" t="n">
        <v>10</v>
      </c>
      <c r="AN98" t="n">
        <v>0</v>
      </c>
      <c r="AO98" t="n">
        <v>0</v>
      </c>
      <c r="AP98" t="inlineStr">
        <is>
          <t>No</t>
        </is>
      </c>
      <c r="AQ98" t="inlineStr">
        <is>
          <t>Yes</t>
        </is>
      </c>
      <c r="AR98">
        <f>HYPERLINK("http://catalog.hathitrust.org/Record/001497397","HathiTrust Record")</f>
        <v/>
      </c>
      <c r="AS98">
        <f>HYPERLINK("https://creighton-primo.hosted.exlibrisgroup.com/primo-explore/search?tab=default_tab&amp;search_scope=EVERYTHING&amp;vid=01CRU&amp;lang=en_US&amp;offset=0&amp;query=any,contains,991003548359702656","Catalog Record")</f>
        <v/>
      </c>
      <c r="AT98">
        <f>HYPERLINK("http://www.worldcat.org/oclc/1115687","WorldCat Record")</f>
        <v/>
      </c>
      <c r="AU98" t="inlineStr">
        <is>
          <t>488347:eng</t>
        </is>
      </c>
      <c r="AV98" t="inlineStr">
        <is>
          <t>1115687</t>
        </is>
      </c>
      <c r="AW98" t="inlineStr">
        <is>
          <t>991003548359702656</t>
        </is>
      </c>
      <c r="AX98" t="inlineStr">
        <is>
          <t>991003548359702656</t>
        </is>
      </c>
      <c r="AY98" t="inlineStr">
        <is>
          <t>2267028980002656</t>
        </is>
      </c>
      <c r="AZ98" t="inlineStr">
        <is>
          <t>BOOK</t>
        </is>
      </c>
      <c r="BC98" t="inlineStr">
        <is>
          <t>32285003261061</t>
        </is>
      </c>
      <c r="BD98" t="inlineStr">
        <is>
          <t>893512080</t>
        </is>
      </c>
    </row>
    <row r="99">
      <c r="A99" t="inlineStr">
        <is>
          <t>No</t>
        </is>
      </c>
      <c r="B99" t="inlineStr">
        <is>
          <t>QK604.2.C64 F86 2005</t>
        </is>
      </c>
      <c r="C99" t="inlineStr">
        <is>
          <t>0                      QK 0604200C  64                 F  86          2005</t>
        </is>
      </c>
      <c r="D99" t="inlineStr">
        <is>
          <t>The Fungal community : its organization and role in the ecosystem / edited by John Dighton, James F. White, Peter Oudemans.</t>
        </is>
      </c>
      <c r="F99" t="inlineStr">
        <is>
          <t>No</t>
        </is>
      </c>
      <c r="G99" t="inlineStr">
        <is>
          <t>1</t>
        </is>
      </c>
      <c r="H99" t="inlineStr">
        <is>
          <t>No</t>
        </is>
      </c>
      <c r="I99" t="inlineStr">
        <is>
          <t>No</t>
        </is>
      </c>
      <c r="J99" t="inlineStr">
        <is>
          <t>0</t>
        </is>
      </c>
      <c r="L99" t="inlineStr">
        <is>
          <t>Boca Raton, FL : Taylor &amp; Francis, 2005.</t>
        </is>
      </c>
      <c r="M99" t="inlineStr">
        <is>
          <t>2005</t>
        </is>
      </c>
      <c r="N99" t="inlineStr">
        <is>
          <t>3rd ed.</t>
        </is>
      </c>
      <c r="O99" t="inlineStr">
        <is>
          <t>eng</t>
        </is>
      </c>
      <c r="P99" t="inlineStr">
        <is>
          <t>flu</t>
        </is>
      </c>
      <c r="Q99" t="inlineStr">
        <is>
          <t>Mycology series ; 23</t>
        </is>
      </c>
      <c r="R99" t="inlineStr">
        <is>
          <t xml:space="preserve">QK </t>
        </is>
      </c>
      <c r="S99" t="n">
        <v>1</v>
      </c>
      <c r="T99" t="n">
        <v>1</v>
      </c>
      <c r="U99" t="inlineStr">
        <is>
          <t>2006-03-15</t>
        </is>
      </c>
      <c r="V99" t="inlineStr">
        <is>
          <t>2006-03-15</t>
        </is>
      </c>
      <c r="W99" t="inlineStr">
        <is>
          <t>2006-03-06</t>
        </is>
      </c>
      <c r="X99" t="inlineStr">
        <is>
          <t>2006-03-06</t>
        </is>
      </c>
      <c r="Y99" t="n">
        <v>334</v>
      </c>
      <c r="Z99" t="n">
        <v>239</v>
      </c>
      <c r="AA99" t="n">
        <v>258</v>
      </c>
      <c r="AB99" t="n">
        <v>4</v>
      </c>
      <c r="AC99" t="n">
        <v>4</v>
      </c>
      <c r="AD99" t="n">
        <v>14</v>
      </c>
      <c r="AE99" t="n">
        <v>14</v>
      </c>
      <c r="AF99" t="n">
        <v>5</v>
      </c>
      <c r="AG99" t="n">
        <v>5</v>
      </c>
      <c r="AH99" t="n">
        <v>3</v>
      </c>
      <c r="AI99" t="n">
        <v>3</v>
      </c>
      <c r="AJ99" t="n">
        <v>4</v>
      </c>
      <c r="AK99" t="n">
        <v>4</v>
      </c>
      <c r="AL99" t="n">
        <v>3</v>
      </c>
      <c r="AM99" t="n">
        <v>3</v>
      </c>
      <c r="AN99" t="n">
        <v>0</v>
      </c>
      <c r="AO99" t="n">
        <v>0</v>
      </c>
      <c r="AP99" t="inlineStr">
        <is>
          <t>No</t>
        </is>
      </c>
      <c r="AQ99" t="inlineStr">
        <is>
          <t>No</t>
        </is>
      </c>
      <c r="AS99">
        <f>HYPERLINK("https://creighton-primo.hosted.exlibrisgroup.com/primo-explore/search?tab=default_tab&amp;search_scope=EVERYTHING&amp;vid=01CRU&amp;lang=en_US&amp;offset=0&amp;query=any,contains,991004759789702656","Catalog Record")</f>
        <v/>
      </c>
      <c r="AT99">
        <f>HYPERLINK("http://www.worldcat.org/oclc/56894398","WorldCat Record")</f>
        <v/>
      </c>
      <c r="AU99" t="inlineStr">
        <is>
          <t>5616515029:eng</t>
        </is>
      </c>
      <c r="AV99" t="inlineStr">
        <is>
          <t>56894398</t>
        </is>
      </c>
      <c r="AW99" t="inlineStr">
        <is>
          <t>991004759789702656</t>
        </is>
      </c>
      <c r="AX99" t="inlineStr">
        <is>
          <t>991004759789702656</t>
        </is>
      </c>
      <c r="AY99" t="inlineStr">
        <is>
          <t>2262366190002656</t>
        </is>
      </c>
      <c r="AZ99" t="inlineStr">
        <is>
          <t>BOOK</t>
        </is>
      </c>
      <c r="BB99" t="inlineStr">
        <is>
          <t>9780824723552</t>
        </is>
      </c>
      <c r="BC99" t="inlineStr">
        <is>
          <t>32285005165666</t>
        </is>
      </c>
      <c r="BD99" t="inlineStr">
        <is>
          <t>893332006</t>
        </is>
      </c>
    </row>
    <row r="100">
      <c r="A100" t="inlineStr">
        <is>
          <t>No</t>
        </is>
      </c>
      <c r="B100" t="inlineStr">
        <is>
          <t>QK617 .K8 1936</t>
        </is>
      </c>
      <c r="C100" t="inlineStr">
        <is>
          <t>0                      QK 0617000K  8           1936</t>
        </is>
      </c>
      <c r="D100" t="inlineStr">
        <is>
          <t>The mushroom handbook, by Louis C. C. Krieger ... illustrated by photographs and drawings by the author.</t>
        </is>
      </c>
      <c r="F100" t="inlineStr">
        <is>
          <t>No</t>
        </is>
      </c>
      <c r="G100" t="inlineStr">
        <is>
          <t>1</t>
        </is>
      </c>
      <c r="H100" t="inlineStr">
        <is>
          <t>No</t>
        </is>
      </c>
      <c r="I100" t="inlineStr">
        <is>
          <t>No</t>
        </is>
      </c>
      <c r="J100" t="inlineStr">
        <is>
          <t>0</t>
        </is>
      </c>
      <c r="K100" t="inlineStr">
        <is>
          <t>Krieger, L. C. C. (Louis Charles Christopher), 1873-1940.</t>
        </is>
      </c>
      <c r="L100" t="inlineStr">
        <is>
          <t>New York, The Macmillan Company, 1936.</t>
        </is>
      </c>
      <c r="M100" t="inlineStr">
        <is>
          <t>1936</t>
        </is>
      </c>
      <c r="O100" t="inlineStr">
        <is>
          <t>eng</t>
        </is>
      </c>
      <c r="P100" t="inlineStr">
        <is>
          <t>nyu</t>
        </is>
      </c>
      <c r="R100" t="inlineStr">
        <is>
          <t xml:space="preserve">QK </t>
        </is>
      </c>
      <c r="S100" t="n">
        <v>2</v>
      </c>
      <c r="T100" t="n">
        <v>2</v>
      </c>
      <c r="U100" t="inlineStr">
        <is>
          <t>2005-03-30</t>
        </is>
      </c>
      <c r="V100" t="inlineStr">
        <is>
          <t>2005-03-30</t>
        </is>
      </c>
      <c r="W100" t="inlineStr">
        <is>
          <t>1997-07-17</t>
        </is>
      </c>
      <c r="X100" t="inlineStr">
        <is>
          <t>1997-07-17</t>
        </is>
      </c>
      <c r="Y100" t="n">
        <v>300</v>
      </c>
      <c r="Z100" t="n">
        <v>278</v>
      </c>
      <c r="AA100" t="n">
        <v>1024</v>
      </c>
      <c r="AB100" t="n">
        <v>2</v>
      </c>
      <c r="AC100" t="n">
        <v>10</v>
      </c>
      <c r="AD100" t="n">
        <v>8</v>
      </c>
      <c r="AE100" t="n">
        <v>21</v>
      </c>
      <c r="AF100" t="n">
        <v>2</v>
      </c>
      <c r="AG100" t="n">
        <v>6</v>
      </c>
      <c r="AH100" t="n">
        <v>3</v>
      </c>
      <c r="AI100" t="n">
        <v>5</v>
      </c>
      <c r="AJ100" t="n">
        <v>3</v>
      </c>
      <c r="AK100" t="n">
        <v>8</v>
      </c>
      <c r="AL100" t="n">
        <v>1</v>
      </c>
      <c r="AM100" t="n">
        <v>6</v>
      </c>
      <c r="AN100" t="n">
        <v>0</v>
      </c>
      <c r="AO100" t="n">
        <v>0</v>
      </c>
      <c r="AP100" t="inlineStr">
        <is>
          <t>No</t>
        </is>
      </c>
      <c r="AQ100" t="inlineStr">
        <is>
          <t>No</t>
        </is>
      </c>
      <c r="AR100">
        <f>HYPERLINK("http://catalog.hathitrust.org/Record/009081063","HathiTrust Record")</f>
        <v/>
      </c>
      <c r="AS100">
        <f>HYPERLINK("https://creighton-primo.hosted.exlibrisgroup.com/primo-explore/search?tab=default_tab&amp;search_scope=EVERYTHING&amp;vid=01CRU&amp;lang=en_US&amp;offset=0&amp;query=any,contains,991003809379702656","Catalog Record")</f>
        <v/>
      </c>
      <c r="AT100">
        <f>HYPERLINK("http://www.worldcat.org/oclc/1533896","WorldCat Record")</f>
        <v/>
      </c>
      <c r="AU100" t="inlineStr">
        <is>
          <t>1895867:eng</t>
        </is>
      </c>
      <c r="AV100" t="inlineStr">
        <is>
          <t>1533896</t>
        </is>
      </c>
      <c r="AW100" t="inlineStr">
        <is>
          <t>991003809379702656</t>
        </is>
      </c>
      <c r="AX100" t="inlineStr">
        <is>
          <t>991003809379702656</t>
        </is>
      </c>
      <c r="AY100" t="inlineStr">
        <is>
          <t>2270936330002656</t>
        </is>
      </c>
      <c r="AZ100" t="inlineStr">
        <is>
          <t>BOOK</t>
        </is>
      </c>
      <c r="BC100" t="inlineStr">
        <is>
          <t>32285002937539</t>
        </is>
      </c>
      <c r="BD100" t="inlineStr">
        <is>
          <t>893499744</t>
        </is>
      </c>
    </row>
    <row r="101">
      <c r="A101" t="inlineStr">
        <is>
          <t>No</t>
        </is>
      </c>
      <c r="B101" t="inlineStr">
        <is>
          <t>QK617 .L32 v...</t>
        </is>
      </c>
      <c r="C101" t="inlineStr">
        <is>
          <t>0                      QK 0617000L  32                                                      v...</t>
        </is>
      </c>
      <c r="D101" t="inlineStr">
        <is>
          <t>How to identify mushrooms to genus / by David L. Largent.</t>
        </is>
      </c>
      <c r="E101" t="inlineStr">
        <is>
          <t>V.5</t>
        </is>
      </c>
      <c r="F101" t="inlineStr">
        <is>
          <t>Yes</t>
        </is>
      </c>
      <c r="G101" t="inlineStr">
        <is>
          <t>1</t>
        </is>
      </c>
      <c r="H101" t="inlineStr">
        <is>
          <t>No</t>
        </is>
      </c>
      <c r="I101" t="inlineStr">
        <is>
          <t>No</t>
        </is>
      </c>
      <c r="J101" t="inlineStr">
        <is>
          <t>0</t>
        </is>
      </c>
      <c r="K101" t="inlineStr">
        <is>
          <t>Largent, David L.</t>
        </is>
      </c>
      <c r="L101" t="inlineStr">
        <is>
          <t>Eureka, Calif. : Mad River Press, 1973-</t>
        </is>
      </c>
      <c r="M101" t="inlineStr">
        <is>
          <t>1973</t>
        </is>
      </c>
      <c r="O101" t="inlineStr">
        <is>
          <t>eng</t>
        </is>
      </c>
      <c r="P101" t="inlineStr">
        <is>
          <t>cau</t>
        </is>
      </c>
      <c r="R101" t="inlineStr">
        <is>
          <t xml:space="preserve">QK </t>
        </is>
      </c>
      <c r="S101" t="n">
        <v>3</v>
      </c>
      <c r="T101" t="n">
        <v>10</v>
      </c>
      <c r="U101" t="inlineStr">
        <is>
          <t>1997-02-09</t>
        </is>
      </c>
      <c r="V101" t="inlineStr">
        <is>
          <t>1997-02-09</t>
        </is>
      </c>
      <c r="W101" t="inlineStr">
        <is>
          <t>1993-05-13</t>
        </is>
      </c>
      <c r="X101" t="inlineStr">
        <is>
          <t>1993-05-13</t>
        </is>
      </c>
      <c r="Y101" t="n">
        <v>56</v>
      </c>
      <c r="Z101" t="n">
        <v>49</v>
      </c>
      <c r="AA101" t="n">
        <v>145</v>
      </c>
      <c r="AB101" t="n">
        <v>1</v>
      </c>
      <c r="AC101" t="n">
        <v>1</v>
      </c>
      <c r="AD101" t="n">
        <v>2</v>
      </c>
      <c r="AE101" t="n">
        <v>2</v>
      </c>
      <c r="AF101" t="n">
        <v>2</v>
      </c>
      <c r="AG101" t="n">
        <v>2</v>
      </c>
      <c r="AH101" t="n">
        <v>0</v>
      </c>
      <c r="AI101" t="n">
        <v>0</v>
      </c>
      <c r="AJ101" t="n">
        <v>1</v>
      </c>
      <c r="AK101" t="n">
        <v>1</v>
      </c>
      <c r="AL101" t="n">
        <v>0</v>
      </c>
      <c r="AM101" t="n">
        <v>0</v>
      </c>
      <c r="AN101" t="n">
        <v>0</v>
      </c>
      <c r="AO101" t="n">
        <v>0</v>
      </c>
      <c r="AP101" t="inlineStr">
        <is>
          <t>No</t>
        </is>
      </c>
      <c r="AQ101" t="inlineStr">
        <is>
          <t>Yes</t>
        </is>
      </c>
      <c r="AR101">
        <f>HYPERLINK("http://catalog.hathitrust.org/Record/000700532","HathiTrust Record")</f>
        <v/>
      </c>
      <c r="AS101">
        <f>HYPERLINK("https://creighton-primo.hosted.exlibrisgroup.com/primo-explore/search?tab=default_tab&amp;search_scope=EVERYTHING&amp;vid=01CRU&amp;lang=en_US&amp;offset=0&amp;query=any,contains,991004479559702656","Catalog Record")</f>
        <v/>
      </c>
      <c r="AT101">
        <f>HYPERLINK("http://www.worldcat.org/oclc/3624312","WorldCat Record")</f>
        <v/>
      </c>
      <c r="AU101" t="inlineStr">
        <is>
          <t>2864101740:eng</t>
        </is>
      </c>
      <c r="AV101" t="inlineStr">
        <is>
          <t>3624312</t>
        </is>
      </c>
      <c r="AW101" t="inlineStr">
        <is>
          <t>991004479559702656</t>
        </is>
      </c>
      <c r="AX101" t="inlineStr">
        <is>
          <t>991004479559702656</t>
        </is>
      </c>
      <c r="AY101" t="inlineStr">
        <is>
          <t>2272235470002656</t>
        </is>
      </c>
      <c r="AZ101" t="inlineStr">
        <is>
          <t>BOOK</t>
        </is>
      </c>
      <c r="BC101" t="inlineStr">
        <is>
          <t>32285001644417</t>
        </is>
      </c>
      <c r="BD101" t="inlineStr">
        <is>
          <t>893712647</t>
        </is>
      </c>
    </row>
    <row r="102">
      <c r="A102" t="inlineStr">
        <is>
          <t>No</t>
        </is>
      </c>
      <c r="B102" t="inlineStr">
        <is>
          <t>QK617 .L32 v...</t>
        </is>
      </c>
      <c r="C102" t="inlineStr">
        <is>
          <t>0                      QK 0617000L  32                                                      v...</t>
        </is>
      </c>
      <c r="D102" t="inlineStr">
        <is>
          <t>How to identify mushrooms to genus / by David L. Largent.</t>
        </is>
      </c>
      <c r="E102" t="inlineStr">
        <is>
          <t>V.4</t>
        </is>
      </c>
      <c r="F102" t="inlineStr">
        <is>
          <t>Yes</t>
        </is>
      </c>
      <c r="G102" t="inlineStr">
        <is>
          <t>1</t>
        </is>
      </c>
      <c r="H102" t="inlineStr">
        <is>
          <t>No</t>
        </is>
      </c>
      <c r="I102" t="inlineStr">
        <is>
          <t>No</t>
        </is>
      </c>
      <c r="J102" t="inlineStr">
        <is>
          <t>0</t>
        </is>
      </c>
      <c r="K102" t="inlineStr">
        <is>
          <t>Largent, David L.</t>
        </is>
      </c>
      <c r="L102" t="inlineStr">
        <is>
          <t>Eureka, Calif. : Mad River Press, 1973-</t>
        </is>
      </c>
      <c r="M102" t="inlineStr">
        <is>
          <t>1973</t>
        </is>
      </c>
      <c r="O102" t="inlineStr">
        <is>
          <t>eng</t>
        </is>
      </c>
      <c r="P102" t="inlineStr">
        <is>
          <t>cau</t>
        </is>
      </c>
      <c r="R102" t="inlineStr">
        <is>
          <t xml:space="preserve">QK </t>
        </is>
      </c>
      <c r="S102" t="n">
        <v>1</v>
      </c>
      <c r="T102" t="n">
        <v>10</v>
      </c>
      <c r="V102" t="inlineStr">
        <is>
          <t>1997-02-09</t>
        </is>
      </c>
      <c r="W102" t="inlineStr">
        <is>
          <t>1993-05-13</t>
        </is>
      </c>
      <c r="X102" t="inlineStr">
        <is>
          <t>1993-05-13</t>
        </is>
      </c>
      <c r="Y102" t="n">
        <v>56</v>
      </c>
      <c r="Z102" t="n">
        <v>49</v>
      </c>
      <c r="AA102" t="n">
        <v>145</v>
      </c>
      <c r="AB102" t="n">
        <v>1</v>
      </c>
      <c r="AC102" t="n">
        <v>1</v>
      </c>
      <c r="AD102" t="n">
        <v>2</v>
      </c>
      <c r="AE102" t="n">
        <v>2</v>
      </c>
      <c r="AF102" t="n">
        <v>2</v>
      </c>
      <c r="AG102" t="n">
        <v>2</v>
      </c>
      <c r="AH102" t="n">
        <v>0</v>
      </c>
      <c r="AI102" t="n">
        <v>0</v>
      </c>
      <c r="AJ102" t="n">
        <v>1</v>
      </c>
      <c r="AK102" t="n">
        <v>1</v>
      </c>
      <c r="AL102" t="n">
        <v>0</v>
      </c>
      <c r="AM102" t="n">
        <v>0</v>
      </c>
      <c r="AN102" t="n">
        <v>0</v>
      </c>
      <c r="AO102" t="n">
        <v>0</v>
      </c>
      <c r="AP102" t="inlineStr">
        <is>
          <t>No</t>
        </is>
      </c>
      <c r="AQ102" t="inlineStr">
        <is>
          <t>Yes</t>
        </is>
      </c>
      <c r="AR102">
        <f>HYPERLINK("http://catalog.hathitrust.org/Record/000700532","HathiTrust Record")</f>
        <v/>
      </c>
      <c r="AS102">
        <f>HYPERLINK("https://creighton-primo.hosted.exlibrisgroup.com/primo-explore/search?tab=default_tab&amp;search_scope=EVERYTHING&amp;vid=01CRU&amp;lang=en_US&amp;offset=0&amp;query=any,contains,991004479559702656","Catalog Record")</f>
        <v/>
      </c>
      <c r="AT102">
        <f>HYPERLINK("http://www.worldcat.org/oclc/3624312","WorldCat Record")</f>
        <v/>
      </c>
      <c r="AU102" t="inlineStr">
        <is>
          <t>2864101740:eng</t>
        </is>
      </c>
      <c r="AV102" t="inlineStr">
        <is>
          <t>3624312</t>
        </is>
      </c>
      <c r="AW102" t="inlineStr">
        <is>
          <t>991004479559702656</t>
        </is>
      </c>
      <c r="AX102" t="inlineStr">
        <is>
          <t>991004479559702656</t>
        </is>
      </c>
      <c r="AY102" t="inlineStr">
        <is>
          <t>2272235470002656</t>
        </is>
      </c>
      <c r="AZ102" t="inlineStr">
        <is>
          <t>BOOK</t>
        </is>
      </c>
      <c r="BC102" t="inlineStr">
        <is>
          <t>32285001644409</t>
        </is>
      </c>
      <c r="BD102" t="inlineStr">
        <is>
          <t>893722452</t>
        </is>
      </c>
    </row>
    <row r="103">
      <c r="A103" t="inlineStr">
        <is>
          <t>No</t>
        </is>
      </c>
      <c r="B103" t="inlineStr">
        <is>
          <t>QK617 .L32 v...</t>
        </is>
      </c>
      <c r="C103" t="inlineStr">
        <is>
          <t>0                      QK 0617000L  32                                                      v...</t>
        </is>
      </c>
      <c r="D103" t="inlineStr">
        <is>
          <t>How to identify mushrooms to genus / by David L. Largent.</t>
        </is>
      </c>
      <c r="E103" t="inlineStr">
        <is>
          <t>V.3</t>
        </is>
      </c>
      <c r="F103" t="inlineStr">
        <is>
          <t>Yes</t>
        </is>
      </c>
      <c r="G103" t="inlineStr">
        <is>
          <t>1</t>
        </is>
      </c>
      <c r="H103" t="inlineStr">
        <is>
          <t>No</t>
        </is>
      </c>
      <c r="I103" t="inlineStr">
        <is>
          <t>No</t>
        </is>
      </c>
      <c r="J103" t="inlineStr">
        <is>
          <t>0</t>
        </is>
      </c>
      <c r="K103" t="inlineStr">
        <is>
          <t>Largent, David L.</t>
        </is>
      </c>
      <c r="L103" t="inlineStr">
        <is>
          <t>Eureka, Calif. : Mad River Press, 1973-</t>
        </is>
      </c>
      <c r="M103" t="inlineStr">
        <is>
          <t>1973</t>
        </is>
      </c>
      <c r="O103" t="inlineStr">
        <is>
          <t>eng</t>
        </is>
      </c>
      <c r="P103" t="inlineStr">
        <is>
          <t>cau</t>
        </is>
      </c>
      <c r="R103" t="inlineStr">
        <is>
          <t xml:space="preserve">QK </t>
        </is>
      </c>
      <c r="S103" t="n">
        <v>1</v>
      </c>
      <c r="T103" t="n">
        <v>10</v>
      </c>
      <c r="V103" t="inlineStr">
        <is>
          <t>1997-02-09</t>
        </is>
      </c>
      <c r="W103" t="inlineStr">
        <is>
          <t>1993-05-13</t>
        </is>
      </c>
      <c r="X103" t="inlineStr">
        <is>
          <t>1993-05-13</t>
        </is>
      </c>
      <c r="Y103" t="n">
        <v>56</v>
      </c>
      <c r="Z103" t="n">
        <v>49</v>
      </c>
      <c r="AA103" t="n">
        <v>145</v>
      </c>
      <c r="AB103" t="n">
        <v>1</v>
      </c>
      <c r="AC103" t="n">
        <v>1</v>
      </c>
      <c r="AD103" t="n">
        <v>2</v>
      </c>
      <c r="AE103" t="n">
        <v>2</v>
      </c>
      <c r="AF103" t="n">
        <v>2</v>
      </c>
      <c r="AG103" t="n">
        <v>2</v>
      </c>
      <c r="AH103" t="n">
        <v>0</v>
      </c>
      <c r="AI103" t="n">
        <v>0</v>
      </c>
      <c r="AJ103" t="n">
        <v>1</v>
      </c>
      <c r="AK103" t="n">
        <v>1</v>
      </c>
      <c r="AL103" t="n">
        <v>0</v>
      </c>
      <c r="AM103" t="n">
        <v>0</v>
      </c>
      <c r="AN103" t="n">
        <v>0</v>
      </c>
      <c r="AO103" t="n">
        <v>0</v>
      </c>
      <c r="AP103" t="inlineStr">
        <is>
          <t>No</t>
        </is>
      </c>
      <c r="AQ103" t="inlineStr">
        <is>
          <t>Yes</t>
        </is>
      </c>
      <c r="AR103">
        <f>HYPERLINK("http://catalog.hathitrust.org/Record/000700532","HathiTrust Record")</f>
        <v/>
      </c>
      <c r="AS103">
        <f>HYPERLINK("https://creighton-primo.hosted.exlibrisgroup.com/primo-explore/search?tab=default_tab&amp;search_scope=EVERYTHING&amp;vid=01CRU&amp;lang=en_US&amp;offset=0&amp;query=any,contains,991004479559702656","Catalog Record")</f>
        <v/>
      </c>
      <c r="AT103">
        <f>HYPERLINK("http://www.worldcat.org/oclc/3624312","WorldCat Record")</f>
        <v/>
      </c>
      <c r="AU103" t="inlineStr">
        <is>
          <t>2864101740:eng</t>
        </is>
      </c>
      <c r="AV103" t="inlineStr">
        <is>
          <t>3624312</t>
        </is>
      </c>
      <c r="AW103" t="inlineStr">
        <is>
          <t>991004479559702656</t>
        </is>
      </c>
      <c r="AX103" t="inlineStr">
        <is>
          <t>991004479559702656</t>
        </is>
      </c>
      <c r="AY103" t="inlineStr">
        <is>
          <t>2272235470002656</t>
        </is>
      </c>
      <c r="AZ103" t="inlineStr">
        <is>
          <t>BOOK</t>
        </is>
      </c>
      <c r="BC103" t="inlineStr">
        <is>
          <t>32285001644391</t>
        </is>
      </c>
      <c r="BD103" t="inlineStr">
        <is>
          <t>893718949</t>
        </is>
      </c>
    </row>
    <row r="104">
      <c r="A104" t="inlineStr">
        <is>
          <t>No</t>
        </is>
      </c>
      <c r="B104" t="inlineStr">
        <is>
          <t>QK617 .L32 v...</t>
        </is>
      </c>
      <c r="C104" t="inlineStr">
        <is>
          <t>0                      QK 0617000L  32                                                      v...</t>
        </is>
      </c>
      <c r="D104" t="inlineStr">
        <is>
          <t>How to identify mushrooms to genus / by David L. Largent.</t>
        </is>
      </c>
      <c r="E104" t="inlineStr">
        <is>
          <t>V.2</t>
        </is>
      </c>
      <c r="F104" t="inlineStr">
        <is>
          <t>Yes</t>
        </is>
      </c>
      <c r="G104" t="inlineStr">
        <is>
          <t>1</t>
        </is>
      </c>
      <c r="H104" t="inlineStr">
        <is>
          <t>No</t>
        </is>
      </c>
      <c r="I104" t="inlineStr">
        <is>
          <t>No</t>
        </is>
      </c>
      <c r="J104" t="inlineStr">
        <is>
          <t>0</t>
        </is>
      </c>
      <c r="K104" t="inlineStr">
        <is>
          <t>Largent, David L.</t>
        </is>
      </c>
      <c r="L104" t="inlineStr">
        <is>
          <t>Eureka, Calif. : Mad River Press, 1973-</t>
        </is>
      </c>
      <c r="M104" t="inlineStr">
        <is>
          <t>1973</t>
        </is>
      </c>
      <c r="O104" t="inlineStr">
        <is>
          <t>eng</t>
        </is>
      </c>
      <c r="P104" t="inlineStr">
        <is>
          <t>cau</t>
        </is>
      </c>
      <c r="R104" t="inlineStr">
        <is>
          <t xml:space="preserve">QK </t>
        </is>
      </c>
      <c r="S104" t="n">
        <v>2</v>
      </c>
      <c r="T104" t="n">
        <v>10</v>
      </c>
      <c r="V104" t="inlineStr">
        <is>
          <t>1997-02-09</t>
        </is>
      </c>
      <c r="W104" t="inlineStr">
        <is>
          <t>1993-05-13</t>
        </is>
      </c>
      <c r="X104" t="inlineStr">
        <is>
          <t>1993-05-13</t>
        </is>
      </c>
      <c r="Y104" t="n">
        <v>56</v>
      </c>
      <c r="Z104" t="n">
        <v>49</v>
      </c>
      <c r="AA104" t="n">
        <v>145</v>
      </c>
      <c r="AB104" t="n">
        <v>1</v>
      </c>
      <c r="AC104" t="n">
        <v>1</v>
      </c>
      <c r="AD104" t="n">
        <v>2</v>
      </c>
      <c r="AE104" t="n">
        <v>2</v>
      </c>
      <c r="AF104" t="n">
        <v>2</v>
      </c>
      <c r="AG104" t="n">
        <v>2</v>
      </c>
      <c r="AH104" t="n">
        <v>0</v>
      </c>
      <c r="AI104" t="n">
        <v>0</v>
      </c>
      <c r="AJ104" t="n">
        <v>1</v>
      </c>
      <c r="AK104" t="n">
        <v>1</v>
      </c>
      <c r="AL104" t="n">
        <v>0</v>
      </c>
      <c r="AM104" t="n">
        <v>0</v>
      </c>
      <c r="AN104" t="n">
        <v>0</v>
      </c>
      <c r="AO104" t="n">
        <v>0</v>
      </c>
      <c r="AP104" t="inlineStr">
        <is>
          <t>No</t>
        </is>
      </c>
      <c r="AQ104" t="inlineStr">
        <is>
          <t>Yes</t>
        </is>
      </c>
      <c r="AR104">
        <f>HYPERLINK("http://catalog.hathitrust.org/Record/000700532","HathiTrust Record")</f>
        <v/>
      </c>
      <c r="AS104">
        <f>HYPERLINK("https://creighton-primo.hosted.exlibrisgroup.com/primo-explore/search?tab=default_tab&amp;search_scope=EVERYTHING&amp;vid=01CRU&amp;lang=en_US&amp;offset=0&amp;query=any,contains,991004479559702656","Catalog Record")</f>
        <v/>
      </c>
      <c r="AT104">
        <f>HYPERLINK("http://www.worldcat.org/oclc/3624312","WorldCat Record")</f>
        <v/>
      </c>
      <c r="AU104" t="inlineStr">
        <is>
          <t>2864101740:eng</t>
        </is>
      </c>
      <c r="AV104" t="inlineStr">
        <is>
          <t>3624312</t>
        </is>
      </c>
      <c r="AW104" t="inlineStr">
        <is>
          <t>991004479559702656</t>
        </is>
      </c>
      <c r="AX104" t="inlineStr">
        <is>
          <t>991004479559702656</t>
        </is>
      </c>
      <c r="AY104" t="inlineStr">
        <is>
          <t>2272235470002656</t>
        </is>
      </c>
      <c r="AZ104" t="inlineStr">
        <is>
          <t>BOOK</t>
        </is>
      </c>
      <c r="BC104" t="inlineStr">
        <is>
          <t>32285001644383</t>
        </is>
      </c>
      <c r="BD104" t="inlineStr">
        <is>
          <t>893712648</t>
        </is>
      </c>
    </row>
    <row r="105">
      <c r="A105" t="inlineStr">
        <is>
          <t>No</t>
        </is>
      </c>
      <c r="B105" t="inlineStr">
        <is>
          <t>QK617 .L32 v...</t>
        </is>
      </c>
      <c r="C105" t="inlineStr">
        <is>
          <t>0                      QK 0617000L  32                                                      v...</t>
        </is>
      </c>
      <c r="D105" t="inlineStr">
        <is>
          <t>How to identify mushrooms to genus / by David L. Largent.</t>
        </is>
      </c>
      <c r="E105" t="inlineStr">
        <is>
          <t>V.1</t>
        </is>
      </c>
      <c r="F105" t="inlineStr">
        <is>
          <t>Yes</t>
        </is>
      </c>
      <c r="G105" t="inlineStr">
        <is>
          <t>1</t>
        </is>
      </c>
      <c r="H105" t="inlineStr">
        <is>
          <t>No</t>
        </is>
      </c>
      <c r="I105" t="inlineStr">
        <is>
          <t>No</t>
        </is>
      </c>
      <c r="J105" t="inlineStr">
        <is>
          <t>0</t>
        </is>
      </c>
      <c r="K105" t="inlineStr">
        <is>
          <t>Largent, David L.</t>
        </is>
      </c>
      <c r="L105" t="inlineStr">
        <is>
          <t>Eureka, Calif. : Mad River Press, 1973-</t>
        </is>
      </c>
      <c r="M105" t="inlineStr">
        <is>
          <t>1973</t>
        </is>
      </c>
      <c r="O105" t="inlineStr">
        <is>
          <t>eng</t>
        </is>
      </c>
      <c r="P105" t="inlineStr">
        <is>
          <t>cau</t>
        </is>
      </c>
      <c r="R105" t="inlineStr">
        <is>
          <t xml:space="preserve">QK </t>
        </is>
      </c>
      <c r="S105" t="n">
        <v>3</v>
      </c>
      <c r="T105" t="n">
        <v>10</v>
      </c>
      <c r="U105" t="inlineStr">
        <is>
          <t>1997-02-09</t>
        </is>
      </c>
      <c r="V105" t="inlineStr">
        <is>
          <t>1997-02-09</t>
        </is>
      </c>
      <c r="W105" t="inlineStr">
        <is>
          <t>1993-05-13</t>
        </is>
      </c>
      <c r="X105" t="inlineStr">
        <is>
          <t>1993-05-13</t>
        </is>
      </c>
      <c r="Y105" t="n">
        <v>56</v>
      </c>
      <c r="Z105" t="n">
        <v>49</v>
      </c>
      <c r="AA105" t="n">
        <v>145</v>
      </c>
      <c r="AB105" t="n">
        <v>1</v>
      </c>
      <c r="AC105" t="n">
        <v>1</v>
      </c>
      <c r="AD105" t="n">
        <v>2</v>
      </c>
      <c r="AE105" t="n">
        <v>2</v>
      </c>
      <c r="AF105" t="n">
        <v>2</v>
      </c>
      <c r="AG105" t="n">
        <v>2</v>
      </c>
      <c r="AH105" t="n">
        <v>0</v>
      </c>
      <c r="AI105" t="n">
        <v>0</v>
      </c>
      <c r="AJ105" t="n">
        <v>1</v>
      </c>
      <c r="AK105" t="n">
        <v>1</v>
      </c>
      <c r="AL105" t="n">
        <v>0</v>
      </c>
      <c r="AM105" t="n">
        <v>0</v>
      </c>
      <c r="AN105" t="n">
        <v>0</v>
      </c>
      <c r="AO105" t="n">
        <v>0</v>
      </c>
      <c r="AP105" t="inlineStr">
        <is>
          <t>No</t>
        </is>
      </c>
      <c r="AQ105" t="inlineStr">
        <is>
          <t>Yes</t>
        </is>
      </c>
      <c r="AR105">
        <f>HYPERLINK("http://catalog.hathitrust.org/Record/000700532","HathiTrust Record")</f>
        <v/>
      </c>
      <c r="AS105">
        <f>HYPERLINK("https://creighton-primo.hosted.exlibrisgroup.com/primo-explore/search?tab=default_tab&amp;search_scope=EVERYTHING&amp;vid=01CRU&amp;lang=en_US&amp;offset=0&amp;query=any,contains,991004479559702656","Catalog Record")</f>
        <v/>
      </c>
      <c r="AT105">
        <f>HYPERLINK("http://www.worldcat.org/oclc/3624312","WorldCat Record")</f>
        <v/>
      </c>
      <c r="AU105" t="inlineStr">
        <is>
          <t>2864101740:eng</t>
        </is>
      </c>
      <c r="AV105" t="inlineStr">
        <is>
          <t>3624312</t>
        </is>
      </c>
      <c r="AW105" t="inlineStr">
        <is>
          <t>991004479559702656</t>
        </is>
      </c>
      <c r="AX105" t="inlineStr">
        <is>
          <t>991004479559702656</t>
        </is>
      </c>
      <c r="AY105" t="inlineStr">
        <is>
          <t>2272235470002656</t>
        </is>
      </c>
      <c r="AZ105" t="inlineStr">
        <is>
          <t>BOOK</t>
        </is>
      </c>
      <c r="BC105" t="inlineStr">
        <is>
          <t>32285001644375</t>
        </is>
      </c>
      <c r="BD105" t="inlineStr">
        <is>
          <t>893700295</t>
        </is>
      </c>
    </row>
    <row r="106">
      <c r="A106" t="inlineStr">
        <is>
          <t>No</t>
        </is>
      </c>
      <c r="B106" t="inlineStr">
        <is>
          <t>QK617 .O77</t>
        </is>
      </c>
      <c r="C106" t="inlineStr">
        <is>
          <t>0                      QK 0617000O  77</t>
        </is>
      </c>
      <c r="D106" t="inlineStr">
        <is>
          <t>Mushrooms of Western North America / Robert T. Orr and Dorothy B. Orr ; drawings by Jacqueline Schonewald and Paul Vergeer, col. ill. by the authors.</t>
        </is>
      </c>
      <c r="F106" t="inlineStr">
        <is>
          <t>No</t>
        </is>
      </c>
      <c r="G106" t="inlineStr">
        <is>
          <t>1</t>
        </is>
      </c>
      <c r="H106" t="inlineStr">
        <is>
          <t>No</t>
        </is>
      </c>
      <c r="I106" t="inlineStr">
        <is>
          <t>No</t>
        </is>
      </c>
      <c r="J106" t="inlineStr">
        <is>
          <t>0</t>
        </is>
      </c>
      <c r="K106" t="inlineStr">
        <is>
          <t>Orr, Robert T. (Robert Thomas), 1908-1994.</t>
        </is>
      </c>
      <c r="L106" t="inlineStr">
        <is>
          <t>Berkeley : University of California Press, c1979.</t>
        </is>
      </c>
      <c r="M106" t="inlineStr">
        <is>
          <t>1979</t>
        </is>
      </c>
      <c r="O106" t="inlineStr">
        <is>
          <t>eng</t>
        </is>
      </c>
      <c r="P106" t="inlineStr">
        <is>
          <t>cau</t>
        </is>
      </c>
      <c r="Q106" t="inlineStr">
        <is>
          <t>California natural history guides ; 42</t>
        </is>
      </c>
      <c r="R106" t="inlineStr">
        <is>
          <t xml:space="preserve">QK </t>
        </is>
      </c>
      <c r="S106" t="n">
        <v>5</v>
      </c>
      <c r="T106" t="n">
        <v>5</v>
      </c>
      <c r="U106" t="inlineStr">
        <is>
          <t>2005-03-24</t>
        </is>
      </c>
      <c r="V106" t="inlineStr">
        <is>
          <t>2005-03-24</t>
        </is>
      </c>
      <c r="W106" t="inlineStr">
        <is>
          <t>1993-05-13</t>
        </is>
      </c>
      <c r="X106" t="inlineStr">
        <is>
          <t>1993-05-13</t>
        </is>
      </c>
      <c r="Y106" t="n">
        <v>396</v>
      </c>
      <c r="Z106" t="n">
        <v>364</v>
      </c>
      <c r="AA106" t="n">
        <v>364</v>
      </c>
      <c r="AB106" t="n">
        <v>3</v>
      </c>
      <c r="AC106" t="n">
        <v>3</v>
      </c>
      <c r="AD106" t="n">
        <v>8</v>
      </c>
      <c r="AE106" t="n">
        <v>8</v>
      </c>
      <c r="AF106" t="n">
        <v>3</v>
      </c>
      <c r="AG106" t="n">
        <v>3</v>
      </c>
      <c r="AH106" t="n">
        <v>2</v>
      </c>
      <c r="AI106" t="n">
        <v>2</v>
      </c>
      <c r="AJ106" t="n">
        <v>2</v>
      </c>
      <c r="AK106" t="n">
        <v>2</v>
      </c>
      <c r="AL106" t="n">
        <v>2</v>
      </c>
      <c r="AM106" t="n">
        <v>2</v>
      </c>
      <c r="AN106" t="n">
        <v>0</v>
      </c>
      <c r="AO106" t="n">
        <v>0</v>
      </c>
      <c r="AP106" t="inlineStr">
        <is>
          <t>No</t>
        </is>
      </c>
      <c r="AQ106" t="inlineStr">
        <is>
          <t>No</t>
        </is>
      </c>
      <c r="AS106">
        <f>HYPERLINK("https://creighton-primo.hosted.exlibrisgroup.com/primo-explore/search?tab=default_tab&amp;search_scope=EVERYTHING&amp;vid=01CRU&amp;lang=en_US&amp;offset=0&amp;query=any,contains,991005000379702656","Catalog Record")</f>
        <v/>
      </c>
      <c r="AT106">
        <f>HYPERLINK("http://www.worldcat.org/oclc/6539034","WorldCat Record")</f>
        <v/>
      </c>
      <c r="AU106" t="inlineStr">
        <is>
          <t>355042154:eng</t>
        </is>
      </c>
      <c r="AV106" t="inlineStr">
        <is>
          <t>6539034</t>
        </is>
      </c>
      <c r="AW106" t="inlineStr">
        <is>
          <t>991005000379702656</t>
        </is>
      </c>
      <c r="AX106" t="inlineStr">
        <is>
          <t>991005000379702656</t>
        </is>
      </c>
      <c r="AY106" t="inlineStr">
        <is>
          <t>2261263880002656</t>
        </is>
      </c>
      <c r="AZ106" t="inlineStr">
        <is>
          <t>BOOK</t>
        </is>
      </c>
      <c r="BB106" t="inlineStr">
        <is>
          <t>9780520036567</t>
        </is>
      </c>
      <c r="BC106" t="inlineStr">
        <is>
          <t>32285001644425</t>
        </is>
      </c>
      <c r="BD106" t="inlineStr">
        <is>
          <t>893326031</t>
        </is>
      </c>
    </row>
    <row r="107">
      <c r="A107" t="inlineStr">
        <is>
          <t>No</t>
        </is>
      </c>
      <c r="B107" t="inlineStr">
        <is>
          <t>QK617 .R33</t>
        </is>
      </c>
      <c r="C107" t="inlineStr">
        <is>
          <t>0                      QK 0617000R  33</t>
        </is>
      </c>
      <c r="D107" t="inlineStr">
        <is>
          <t>Mushrooms &amp; toadstools; a study of the activities of fungi, with 84 colour photos. by Paul L. de Laszlo and others.</t>
        </is>
      </c>
      <c r="F107" t="inlineStr">
        <is>
          <t>No</t>
        </is>
      </c>
      <c r="G107" t="inlineStr">
        <is>
          <t>1</t>
        </is>
      </c>
      <c r="H107" t="inlineStr">
        <is>
          <t>No</t>
        </is>
      </c>
      <c r="I107" t="inlineStr">
        <is>
          <t>No</t>
        </is>
      </c>
      <c r="J107" t="inlineStr">
        <is>
          <t>0</t>
        </is>
      </c>
      <c r="K107" t="inlineStr">
        <is>
          <t>Ramsbottom, John, 1885-1974.</t>
        </is>
      </c>
      <c r="L107" t="inlineStr">
        <is>
          <t>London, Collins, 1953.</t>
        </is>
      </c>
      <c r="M107" t="inlineStr">
        <is>
          <t>1953</t>
        </is>
      </c>
      <c r="O107" t="inlineStr">
        <is>
          <t>eng</t>
        </is>
      </c>
      <c r="P107" t="inlineStr">
        <is>
          <t>enk</t>
        </is>
      </c>
      <c r="Q107" t="inlineStr">
        <is>
          <t>The New naturalist; a survey of British natural history [7]</t>
        </is>
      </c>
      <c r="R107" t="inlineStr">
        <is>
          <t xml:space="preserve">QK </t>
        </is>
      </c>
      <c r="S107" t="n">
        <v>3</v>
      </c>
      <c r="T107" t="n">
        <v>3</v>
      </c>
      <c r="U107" t="inlineStr">
        <is>
          <t>2005-02-18</t>
        </is>
      </c>
      <c r="V107" t="inlineStr">
        <is>
          <t>2005-02-18</t>
        </is>
      </c>
      <c r="W107" t="inlineStr">
        <is>
          <t>1997-07-17</t>
        </is>
      </c>
      <c r="X107" t="inlineStr">
        <is>
          <t>1997-07-17</t>
        </is>
      </c>
      <c r="Y107" t="n">
        <v>417</v>
      </c>
      <c r="Z107" t="n">
        <v>306</v>
      </c>
      <c r="AA107" t="n">
        <v>364</v>
      </c>
      <c r="AB107" t="n">
        <v>7</v>
      </c>
      <c r="AC107" t="n">
        <v>7</v>
      </c>
      <c r="AD107" t="n">
        <v>16</v>
      </c>
      <c r="AE107" t="n">
        <v>16</v>
      </c>
      <c r="AF107" t="n">
        <v>3</v>
      </c>
      <c r="AG107" t="n">
        <v>3</v>
      </c>
      <c r="AH107" t="n">
        <v>3</v>
      </c>
      <c r="AI107" t="n">
        <v>3</v>
      </c>
      <c r="AJ107" t="n">
        <v>6</v>
      </c>
      <c r="AK107" t="n">
        <v>6</v>
      </c>
      <c r="AL107" t="n">
        <v>6</v>
      </c>
      <c r="AM107" t="n">
        <v>6</v>
      </c>
      <c r="AN107" t="n">
        <v>0</v>
      </c>
      <c r="AO107" t="n">
        <v>0</v>
      </c>
      <c r="AP107" t="inlineStr">
        <is>
          <t>No</t>
        </is>
      </c>
      <c r="AQ107" t="inlineStr">
        <is>
          <t>Yes</t>
        </is>
      </c>
      <c r="AR107">
        <f>HYPERLINK("http://catalog.hathitrust.org/Record/001497551","HathiTrust Record")</f>
        <v/>
      </c>
      <c r="AS107">
        <f>HYPERLINK("https://creighton-primo.hosted.exlibrisgroup.com/primo-explore/search?tab=default_tab&amp;search_scope=EVERYTHING&amp;vid=01CRU&amp;lang=en_US&amp;offset=0&amp;query=any,contains,991003112469702656","Catalog Record")</f>
        <v/>
      </c>
      <c r="AT107">
        <f>HYPERLINK("http://www.worldcat.org/oclc/657799","WorldCat Record")</f>
        <v/>
      </c>
      <c r="AU107" t="inlineStr">
        <is>
          <t>836660052:eng</t>
        </is>
      </c>
      <c r="AV107" t="inlineStr">
        <is>
          <t>657799</t>
        </is>
      </c>
      <c r="AW107" t="inlineStr">
        <is>
          <t>991003112469702656</t>
        </is>
      </c>
      <c r="AX107" t="inlineStr">
        <is>
          <t>991003112469702656</t>
        </is>
      </c>
      <c r="AY107" t="inlineStr">
        <is>
          <t>2259888060002656</t>
        </is>
      </c>
      <c r="AZ107" t="inlineStr">
        <is>
          <t>BOOK</t>
        </is>
      </c>
      <c r="BC107" t="inlineStr">
        <is>
          <t>32285002937547</t>
        </is>
      </c>
      <c r="BD107" t="inlineStr">
        <is>
          <t>893227702</t>
        </is>
      </c>
    </row>
    <row r="108">
      <c r="A108" t="inlineStr">
        <is>
          <t>No</t>
        </is>
      </c>
      <c r="B108" t="inlineStr">
        <is>
          <t>QK617 .S56 1980</t>
        </is>
      </c>
      <c r="C108" t="inlineStr">
        <is>
          <t>0                      QK 0617000S  56          1980</t>
        </is>
      </c>
      <c r="D108" t="inlineStr">
        <is>
          <t>The mushroom hunter's field guide / Alexander H. Smith and Nancy Smith Weber.</t>
        </is>
      </c>
      <c r="F108" t="inlineStr">
        <is>
          <t>No</t>
        </is>
      </c>
      <c r="G108" t="inlineStr">
        <is>
          <t>1</t>
        </is>
      </c>
      <c r="H108" t="inlineStr">
        <is>
          <t>No</t>
        </is>
      </c>
      <c r="I108" t="inlineStr">
        <is>
          <t>No</t>
        </is>
      </c>
      <c r="J108" t="inlineStr">
        <is>
          <t>0</t>
        </is>
      </c>
      <c r="K108" t="inlineStr">
        <is>
          <t>Smith, Alexander H. (Alexander Hanchett), 1904-1986.</t>
        </is>
      </c>
      <c r="L108" t="inlineStr">
        <is>
          <t>Ann Arbor : University of Michigan Press, c1980.</t>
        </is>
      </c>
      <c r="M108" t="inlineStr">
        <is>
          <t>1980</t>
        </is>
      </c>
      <c r="N108" t="inlineStr">
        <is>
          <t>All col. and enl.</t>
        </is>
      </c>
      <c r="O108" t="inlineStr">
        <is>
          <t>eng</t>
        </is>
      </c>
      <c r="P108" t="inlineStr">
        <is>
          <t>miu</t>
        </is>
      </c>
      <c r="R108" t="inlineStr">
        <is>
          <t xml:space="preserve">QK </t>
        </is>
      </c>
      <c r="S108" t="n">
        <v>12</v>
      </c>
      <c r="T108" t="n">
        <v>12</v>
      </c>
      <c r="U108" t="inlineStr">
        <is>
          <t>2005-03-24</t>
        </is>
      </c>
      <c r="V108" t="inlineStr">
        <is>
          <t>2005-03-24</t>
        </is>
      </c>
      <c r="W108" t="inlineStr">
        <is>
          <t>1992-12-10</t>
        </is>
      </c>
      <c r="X108" t="inlineStr">
        <is>
          <t>1992-12-10</t>
        </is>
      </c>
      <c r="Y108" t="n">
        <v>758</v>
      </c>
      <c r="Z108" t="n">
        <v>714</v>
      </c>
      <c r="AA108" t="n">
        <v>1750</v>
      </c>
      <c r="AB108" t="n">
        <v>8</v>
      </c>
      <c r="AC108" t="n">
        <v>18</v>
      </c>
      <c r="AD108" t="n">
        <v>9</v>
      </c>
      <c r="AE108" t="n">
        <v>34</v>
      </c>
      <c r="AF108" t="n">
        <v>2</v>
      </c>
      <c r="AG108" t="n">
        <v>13</v>
      </c>
      <c r="AH108" t="n">
        <v>2</v>
      </c>
      <c r="AI108" t="n">
        <v>5</v>
      </c>
      <c r="AJ108" t="n">
        <v>6</v>
      </c>
      <c r="AK108" t="n">
        <v>13</v>
      </c>
      <c r="AL108" t="n">
        <v>2</v>
      </c>
      <c r="AM108" t="n">
        <v>9</v>
      </c>
      <c r="AN108" t="n">
        <v>0</v>
      </c>
      <c r="AO108" t="n">
        <v>0</v>
      </c>
      <c r="AP108" t="inlineStr">
        <is>
          <t>No</t>
        </is>
      </c>
      <c r="AQ108" t="inlineStr">
        <is>
          <t>No</t>
        </is>
      </c>
      <c r="AS108">
        <f>HYPERLINK("https://creighton-primo.hosted.exlibrisgroup.com/primo-explore/search?tab=default_tab&amp;search_scope=EVERYTHING&amp;vid=01CRU&amp;lang=en_US&amp;offset=0&amp;query=any,contains,991004915349702656","Catalog Record")</f>
        <v/>
      </c>
      <c r="AT108">
        <f>HYPERLINK("http://www.worldcat.org/oclc/6016061","WorldCat Record")</f>
        <v/>
      </c>
      <c r="AU108" t="inlineStr">
        <is>
          <t>424161:eng</t>
        </is>
      </c>
      <c r="AV108" t="inlineStr">
        <is>
          <t>6016061</t>
        </is>
      </c>
      <c r="AW108" t="inlineStr">
        <is>
          <t>991004915349702656</t>
        </is>
      </c>
      <c r="AX108" t="inlineStr">
        <is>
          <t>991004915349702656</t>
        </is>
      </c>
      <c r="AY108" t="inlineStr">
        <is>
          <t>2269500340002656</t>
        </is>
      </c>
      <c r="AZ108" t="inlineStr">
        <is>
          <t>BOOK</t>
        </is>
      </c>
      <c r="BB108" t="inlineStr">
        <is>
          <t>9780472856107</t>
        </is>
      </c>
      <c r="BC108" t="inlineStr">
        <is>
          <t>32285001440618</t>
        </is>
      </c>
      <c r="BD108" t="inlineStr">
        <is>
          <t>893870245</t>
        </is>
      </c>
    </row>
    <row r="109">
      <c r="A109" t="inlineStr">
        <is>
          <t>No</t>
        </is>
      </c>
      <c r="B109" t="inlineStr">
        <is>
          <t>QK617.5 .Y44 1983</t>
        </is>
      </c>
      <c r="C109" t="inlineStr">
        <is>
          <t>0                      QK 0617500Y  44          1983</t>
        </is>
      </c>
      <c r="D109" t="inlineStr">
        <is>
          <t>Yeast genetics : fundamental and applied aspects / edited by J.F.T. Spencer, Dorothy M. Spencer, and A.R.W. Smith ; with contributions by E.A. Bevan ... [et al.].</t>
        </is>
      </c>
      <c r="F109" t="inlineStr">
        <is>
          <t>No</t>
        </is>
      </c>
      <c r="G109" t="inlineStr">
        <is>
          <t>1</t>
        </is>
      </c>
      <c r="H109" t="inlineStr">
        <is>
          <t>No</t>
        </is>
      </c>
      <c r="I109" t="inlineStr">
        <is>
          <t>No</t>
        </is>
      </c>
      <c r="J109" t="inlineStr">
        <is>
          <t>0</t>
        </is>
      </c>
      <c r="L109" t="inlineStr">
        <is>
          <t>New York : Springer-Verlag, c1983.</t>
        </is>
      </c>
      <c r="M109" t="inlineStr">
        <is>
          <t>1983</t>
        </is>
      </c>
      <c r="O109" t="inlineStr">
        <is>
          <t>eng</t>
        </is>
      </c>
      <c r="P109" t="inlineStr">
        <is>
          <t>nyu</t>
        </is>
      </c>
      <c r="Q109" t="inlineStr">
        <is>
          <t>Springer series in molecular biology</t>
        </is>
      </c>
      <c r="R109" t="inlineStr">
        <is>
          <t xml:space="preserve">QK </t>
        </is>
      </c>
      <c r="S109" t="n">
        <v>6</v>
      </c>
      <c r="T109" t="n">
        <v>6</v>
      </c>
      <c r="U109" t="inlineStr">
        <is>
          <t>2002-02-04</t>
        </is>
      </c>
      <c r="V109" t="inlineStr">
        <is>
          <t>2002-02-04</t>
        </is>
      </c>
      <c r="W109" t="inlineStr">
        <is>
          <t>1993-05-13</t>
        </is>
      </c>
      <c r="X109" t="inlineStr">
        <is>
          <t>1993-05-13</t>
        </is>
      </c>
      <c r="Y109" t="n">
        <v>386</v>
      </c>
      <c r="Z109" t="n">
        <v>264</v>
      </c>
      <c r="AA109" t="n">
        <v>280</v>
      </c>
      <c r="AB109" t="n">
        <v>2</v>
      </c>
      <c r="AC109" t="n">
        <v>2</v>
      </c>
      <c r="AD109" t="n">
        <v>9</v>
      </c>
      <c r="AE109" t="n">
        <v>10</v>
      </c>
      <c r="AF109" t="n">
        <v>2</v>
      </c>
      <c r="AG109" t="n">
        <v>3</v>
      </c>
      <c r="AH109" t="n">
        <v>4</v>
      </c>
      <c r="AI109" t="n">
        <v>4</v>
      </c>
      <c r="AJ109" t="n">
        <v>5</v>
      </c>
      <c r="AK109" t="n">
        <v>6</v>
      </c>
      <c r="AL109" t="n">
        <v>1</v>
      </c>
      <c r="AM109" t="n">
        <v>1</v>
      </c>
      <c r="AN109" t="n">
        <v>0</v>
      </c>
      <c r="AO109" t="n">
        <v>0</v>
      </c>
      <c r="AP109" t="inlineStr">
        <is>
          <t>No</t>
        </is>
      </c>
      <c r="AQ109" t="inlineStr">
        <is>
          <t>Yes</t>
        </is>
      </c>
      <c r="AR109">
        <f>HYPERLINK("http://catalog.hathitrust.org/Record/000153165","HathiTrust Record")</f>
        <v/>
      </c>
      <c r="AS109">
        <f>HYPERLINK("https://creighton-primo.hosted.exlibrisgroup.com/primo-explore/search?tab=default_tab&amp;search_scope=EVERYTHING&amp;vid=01CRU&amp;lang=en_US&amp;offset=0&amp;query=any,contains,991000299509702656","Catalog Record")</f>
        <v/>
      </c>
      <c r="AT109">
        <f>HYPERLINK("http://www.worldcat.org/oclc/9488663","WorldCat Record")</f>
        <v/>
      </c>
      <c r="AU109" t="inlineStr">
        <is>
          <t>4915874675:eng</t>
        </is>
      </c>
      <c r="AV109" t="inlineStr">
        <is>
          <t>9488663</t>
        </is>
      </c>
      <c r="AW109" t="inlineStr">
        <is>
          <t>991000299509702656</t>
        </is>
      </c>
      <c r="AX109" t="inlineStr">
        <is>
          <t>991000299509702656</t>
        </is>
      </c>
      <c r="AY109" t="inlineStr">
        <is>
          <t>2265290630002656</t>
        </is>
      </c>
      <c r="AZ109" t="inlineStr">
        <is>
          <t>BOOK</t>
        </is>
      </c>
      <c r="BB109" t="inlineStr">
        <is>
          <t>9780387907932</t>
        </is>
      </c>
      <c r="BC109" t="inlineStr">
        <is>
          <t>32285001644433</t>
        </is>
      </c>
      <c r="BD109" t="inlineStr">
        <is>
          <t>893884279</t>
        </is>
      </c>
    </row>
    <row r="110">
      <c r="A110" t="inlineStr">
        <is>
          <t>No</t>
        </is>
      </c>
      <c r="B110" t="inlineStr">
        <is>
          <t>QK617.5 .Y477 1987, v.4</t>
        </is>
      </c>
      <c r="C110" t="inlineStr">
        <is>
          <t>0                      QK 0617500Y  477         1987                                        v.4</t>
        </is>
      </c>
      <c r="D110" t="inlineStr">
        <is>
          <t>Yeast organelles / edited by Anthony H. Rose, J. Stuart Harrison.</t>
        </is>
      </c>
      <c r="E110" t="inlineStr">
        <is>
          <t>V.4</t>
        </is>
      </c>
      <c r="F110" t="inlineStr">
        <is>
          <t>No</t>
        </is>
      </c>
      <c r="G110" t="inlineStr">
        <is>
          <t>1</t>
        </is>
      </c>
      <c r="H110" t="inlineStr">
        <is>
          <t>No</t>
        </is>
      </c>
      <c r="I110" t="inlineStr">
        <is>
          <t>No</t>
        </is>
      </c>
      <c r="J110" t="inlineStr">
        <is>
          <t>0</t>
        </is>
      </c>
      <c r="L110" t="inlineStr">
        <is>
          <t>London ; Orlando : Academic Press, 1991.</t>
        </is>
      </c>
      <c r="M110" t="inlineStr">
        <is>
          <t>1991</t>
        </is>
      </c>
      <c r="N110" t="inlineStr">
        <is>
          <t>2nd ed.</t>
        </is>
      </c>
      <c r="O110" t="inlineStr">
        <is>
          <t>eng</t>
        </is>
      </c>
      <c r="P110" t="inlineStr">
        <is>
          <t>enk</t>
        </is>
      </c>
      <c r="Q110" t="inlineStr">
        <is>
          <t>The Yeasts ; v. 4</t>
        </is>
      </c>
      <c r="R110" t="inlineStr">
        <is>
          <t xml:space="preserve">QK </t>
        </is>
      </c>
      <c r="S110" t="n">
        <v>4</v>
      </c>
      <c r="T110" t="n">
        <v>4</v>
      </c>
      <c r="U110" t="inlineStr">
        <is>
          <t>2002-02-04</t>
        </is>
      </c>
      <c r="V110" t="inlineStr">
        <is>
          <t>2002-02-04</t>
        </is>
      </c>
      <c r="W110" t="inlineStr">
        <is>
          <t>1992-05-14</t>
        </is>
      </c>
      <c r="X110" t="inlineStr">
        <is>
          <t>1992-05-14</t>
        </is>
      </c>
      <c r="Y110" t="n">
        <v>30</v>
      </c>
      <c r="Z110" t="n">
        <v>16</v>
      </c>
      <c r="AA110" t="n">
        <v>16</v>
      </c>
      <c r="AB110" t="n">
        <v>1</v>
      </c>
      <c r="AC110" t="n">
        <v>1</v>
      </c>
      <c r="AD110" t="n">
        <v>0</v>
      </c>
      <c r="AE110" t="n">
        <v>0</v>
      </c>
      <c r="AF110" t="n">
        <v>0</v>
      </c>
      <c r="AG110" t="n">
        <v>0</v>
      </c>
      <c r="AH110" t="n">
        <v>0</v>
      </c>
      <c r="AI110" t="n">
        <v>0</v>
      </c>
      <c r="AJ110" t="n">
        <v>0</v>
      </c>
      <c r="AK110" t="n">
        <v>0</v>
      </c>
      <c r="AL110" t="n">
        <v>0</v>
      </c>
      <c r="AM110" t="n">
        <v>0</v>
      </c>
      <c r="AN110" t="n">
        <v>0</v>
      </c>
      <c r="AO110" t="n">
        <v>0</v>
      </c>
      <c r="AP110" t="inlineStr">
        <is>
          <t>No</t>
        </is>
      </c>
      <c r="AQ110" t="inlineStr">
        <is>
          <t>No</t>
        </is>
      </c>
      <c r="AS110">
        <f>HYPERLINK("https://creighton-primo.hosted.exlibrisgroup.com/primo-explore/search?tab=default_tab&amp;search_scope=EVERYTHING&amp;vid=01CRU&amp;lang=en_US&amp;offset=0&amp;query=any,contains,991001912749702656","Catalog Record")</f>
        <v/>
      </c>
      <c r="AT110">
        <f>HYPERLINK("http://www.worldcat.org/oclc/24146412","WorldCat Record")</f>
        <v/>
      </c>
      <c r="AU110" t="inlineStr">
        <is>
          <t>3901270175:eng</t>
        </is>
      </c>
      <c r="AV110" t="inlineStr">
        <is>
          <t>24146412</t>
        </is>
      </c>
      <c r="AW110" t="inlineStr">
        <is>
          <t>991001912749702656</t>
        </is>
      </c>
      <c r="AX110" t="inlineStr">
        <is>
          <t>991001912749702656</t>
        </is>
      </c>
      <c r="AY110" t="inlineStr">
        <is>
          <t>2267910460002656</t>
        </is>
      </c>
      <c r="AZ110" t="inlineStr">
        <is>
          <t>BOOK</t>
        </is>
      </c>
      <c r="BB110" t="inlineStr">
        <is>
          <t>9780125964142</t>
        </is>
      </c>
      <c r="BC110" t="inlineStr">
        <is>
          <t>32285001115277</t>
        </is>
      </c>
      <c r="BD110" t="inlineStr">
        <is>
          <t>893516667</t>
        </is>
      </c>
    </row>
    <row r="111">
      <c r="A111" t="inlineStr">
        <is>
          <t>No</t>
        </is>
      </c>
      <c r="B111" t="inlineStr">
        <is>
          <t>QK623.S23 M6 1991, v...</t>
        </is>
      </c>
      <c r="C111" t="inlineStr">
        <is>
          <t>0                      QK 0623000S  23                 M  6           1991                  v...</t>
        </is>
      </c>
      <c r="D111" t="inlineStr">
        <is>
          <t>The Molecular and cellular biology of the yeast Saccharomyces / edited by James R. Broach, John R. Pringle, Elizabeth W. Jones.</t>
        </is>
      </c>
      <c r="E111" t="inlineStr">
        <is>
          <t>V.3</t>
        </is>
      </c>
      <c r="F111" t="inlineStr">
        <is>
          <t>Yes</t>
        </is>
      </c>
      <c r="G111" t="inlineStr">
        <is>
          <t>1</t>
        </is>
      </c>
      <c r="H111" t="inlineStr">
        <is>
          <t>No</t>
        </is>
      </c>
      <c r="I111" t="inlineStr">
        <is>
          <t>Yes</t>
        </is>
      </c>
      <c r="J111" t="inlineStr">
        <is>
          <t>0</t>
        </is>
      </c>
      <c r="L111" t="inlineStr">
        <is>
          <t>Cold Spring Harbor, NY : Cole Spring Harbor Laboratory Press, c1991-</t>
        </is>
      </c>
      <c r="M111" t="inlineStr">
        <is>
          <t>1991</t>
        </is>
      </c>
      <c r="O111" t="inlineStr">
        <is>
          <t>eng</t>
        </is>
      </c>
      <c r="P111" t="inlineStr">
        <is>
          <t>nyu</t>
        </is>
      </c>
      <c r="Q111" t="inlineStr">
        <is>
          <t>Cold Spring Harbor monograph series ; 21-</t>
        </is>
      </c>
      <c r="R111" t="inlineStr">
        <is>
          <t xml:space="preserve">QK </t>
        </is>
      </c>
      <c r="S111" t="n">
        <v>3</v>
      </c>
      <c r="T111" t="n">
        <v>8</v>
      </c>
      <c r="U111" t="inlineStr">
        <is>
          <t>2002-02-17</t>
        </is>
      </c>
      <c r="V111" t="inlineStr">
        <is>
          <t>2002-02-17</t>
        </is>
      </c>
      <c r="W111" t="inlineStr">
        <is>
          <t>1997-10-01</t>
        </is>
      </c>
      <c r="X111" t="inlineStr">
        <is>
          <t>1997-10-01</t>
        </is>
      </c>
      <c r="Y111" t="n">
        <v>332</v>
      </c>
      <c r="Z111" t="n">
        <v>255</v>
      </c>
      <c r="AA111" t="n">
        <v>372</v>
      </c>
      <c r="AB111" t="n">
        <v>2</v>
      </c>
      <c r="AC111" t="n">
        <v>2</v>
      </c>
      <c r="AD111" t="n">
        <v>14</v>
      </c>
      <c r="AE111" t="n">
        <v>16</v>
      </c>
      <c r="AF111" t="n">
        <v>3</v>
      </c>
      <c r="AG111" t="n">
        <v>4</v>
      </c>
      <c r="AH111" t="n">
        <v>4</v>
      </c>
      <c r="AI111" t="n">
        <v>4</v>
      </c>
      <c r="AJ111" t="n">
        <v>8</v>
      </c>
      <c r="AK111" t="n">
        <v>9</v>
      </c>
      <c r="AL111" t="n">
        <v>1</v>
      </c>
      <c r="AM111" t="n">
        <v>1</v>
      </c>
      <c r="AN111" t="n">
        <v>0</v>
      </c>
      <c r="AO111" t="n">
        <v>0</v>
      </c>
      <c r="AP111" t="inlineStr">
        <is>
          <t>No</t>
        </is>
      </c>
      <c r="AQ111" t="inlineStr">
        <is>
          <t>Yes</t>
        </is>
      </c>
      <c r="AR111">
        <f>HYPERLINK("http://catalog.hathitrust.org/Record/002574646","HathiTrust Record")</f>
        <v/>
      </c>
      <c r="AS111">
        <f>HYPERLINK("https://creighton-primo.hosted.exlibrisgroup.com/primo-explore/search?tab=default_tab&amp;search_scope=EVERYTHING&amp;vid=01CRU&amp;lang=en_US&amp;offset=0&amp;query=any,contains,991001754719702656","Catalog Record")</f>
        <v/>
      </c>
      <c r="AT111">
        <f>HYPERLINK("http://www.worldcat.org/oclc/22207415","WorldCat Record")</f>
        <v/>
      </c>
      <c r="AU111" t="inlineStr">
        <is>
          <t>4039907584:eng</t>
        </is>
      </c>
      <c r="AV111" t="inlineStr">
        <is>
          <t>22207415</t>
        </is>
      </c>
      <c r="AW111" t="inlineStr">
        <is>
          <t>991001754719702656</t>
        </is>
      </c>
      <c r="AX111" t="inlineStr">
        <is>
          <t>991001754719702656</t>
        </is>
      </c>
      <c r="AY111" t="inlineStr">
        <is>
          <t>2256841020002656</t>
        </is>
      </c>
      <c r="AZ111" t="inlineStr">
        <is>
          <t>BOOK</t>
        </is>
      </c>
      <c r="BB111" t="inlineStr">
        <is>
          <t>9780879693558</t>
        </is>
      </c>
      <c r="BC111" t="inlineStr">
        <is>
          <t>32285003252011</t>
        </is>
      </c>
      <c r="BD111" t="inlineStr">
        <is>
          <t>893426823</t>
        </is>
      </c>
    </row>
    <row r="112">
      <c r="A112" t="inlineStr">
        <is>
          <t>No</t>
        </is>
      </c>
      <c r="B112" t="inlineStr">
        <is>
          <t>QK623.S23 M6 1991, v...</t>
        </is>
      </c>
      <c r="C112" t="inlineStr">
        <is>
          <t>0                      QK 0623000S  23                 M  6           1991                  v...</t>
        </is>
      </c>
      <c r="D112" t="inlineStr">
        <is>
          <t>The Molecular and cellular biology of the yeast Saccharomyces / edited by James R. Broach, John R. Pringle, Elizabeth W. Jones.</t>
        </is>
      </c>
      <c r="E112" t="inlineStr">
        <is>
          <t>V.2</t>
        </is>
      </c>
      <c r="F112" t="inlineStr">
        <is>
          <t>Yes</t>
        </is>
      </c>
      <c r="G112" t="inlineStr">
        <is>
          <t>1</t>
        </is>
      </c>
      <c r="H112" t="inlineStr">
        <is>
          <t>No</t>
        </is>
      </c>
      <c r="I112" t="inlineStr">
        <is>
          <t>Yes</t>
        </is>
      </c>
      <c r="J112" t="inlineStr">
        <is>
          <t>0</t>
        </is>
      </c>
      <c r="L112" t="inlineStr">
        <is>
          <t>Cold Spring Harbor, NY : Cole Spring Harbor Laboratory Press, c1991-</t>
        </is>
      </c>
      <c r="M112" t="inlineStr">
        <is>
          <t>1991</t>
        </is>
      </c>
      <c r="O112" t="inlineStr">
        <is>
          <t>eng</t>
        </is>
      </c>
      <c r="P112" t="inlineStr">
        <is>
          <t>nyu</t>
        </is>
      </c>
      <c r="Q112" t="inlineStr">
        <is>
          <t>Cold Spring Harbor monograph series ; 21-</t>
        </is>
      </c>
      <c r="R112" t="inlineStr">
        <is>
          <t xml:space="preserve">QK </t>
        </is>
      </c>
      <c r="S112" t="n">
        <v>5</v>
      </c>
      <c r="T112" t="n">
        <v>8</v>
      </c>
      <c r="U112" t="inlineStr">
        <is>
          <t>2002-02-17</t>
        </is>
      </c>
      <c r="V112" t="inlineStr">
        <is>
          <t>2002-02-17</t>
        </is>
      </c>
      <c r="W112" t="inlineStr">
        <is>
          <t>1996-02-21</t>
        </is>
      </c>
      <c r="X112" t="inlineStr">
        <is>
          <t>1997-10-01</t>
        </is>
      </c>
      <c r="Y112" t="n">
        <v>332</v>
      </c>
      <c r="Z112" t="n">
        <v>255</v>
      </c>
      <c r="AA112" t="n">
        <v>372</v>
      </c>
      <c r="AB112" t="n">
        <v>2</v>
      </c>
      <c r="AC112" t="n">
        <v>2</v>
      </c>
      <c r="AD112" t="n">
        <v>14</v>
      </c>
      <c r="AE112" t="n">
        <v>16</v>
      </c>
      <c r="AF112" t="n">
        <v>3</v>
      </c>
      <c r="AG112" t="n">
        <v>4</v>
      </c>
      <c r="AH112" t="n">
        <v>4</v>
      </c>
      <c r="AI112" t="n">
        <v>4</v>
      </c>
      <c r="AJ112" t="n">
        <v>8</v>
      </c>
      <c r="AK112" t="n">
        <v>9</v>
      </c>
      <c r="AL112" t="n">
        <v>1</v>
      </c>
      <c r="AM112" t="n">
        <v>1</v>
      </c>
      <c r="AN112" t="n">
        <v>0</v>
      </c>
      <c r="AO112" t="n">
        <v>0</v>
      </c>
      <c r="AP112" t="inlineStr">
        <is>
          <t>No</t>
        </is>
      </c>
      <c r="AQ112" t="inlineStr">
        <is>
          <t>Yes</t>
        </is>
      </c>
      <c r="AR112">
        <f>HYPERLINK("http://catalog.hathitrust.org/Record/002574646","HathiTrust Record")</f>
        <v/>
      </c>
      <c r="AS112">
        <f>HYPERLINK("https://creighton-primo.hosted.exlibrisgroup.com/primo-explore/search?tab=default_tab&amp;search_scope=EVERYTHING&amp;vid=01CRU&amp;lang=en_US&amp;offset=0&amp;query=any,contains,991001754719702656","Catalog Record")</f>
        <v/>
      </c>
      <c r="AT112">
        <f>HYPERLINK("http://www.worldcat.org/oclc/22207415","WorldCat Record")</f>
        <v/>
      </c>
      <c r="AU112" t="inlineStr">
        <is>
          <t>4039907584:eng</t>
        </is>
      </c>
      <c r="AV112" t="inlineStr">
        <is>
          <t>22207415</t>
        </is>
      </c>
      <c r="AW112" t="inlineStr">
        <is>
          <t>991001754719702656</t>
        </is>
      </c>
      <c r="AX112" t="inlineStr">
        <is>
          <t>991001754719702656</t>
        </is>
      </c>
      <c r="AY112" t="inlineStr">
        <is>
          <t>2256841020002656</t>
        </is>
      </c>
      <c r="AZ112" t="inlineStr">
        <is>
          <t>BOOK</t>
        </is>
      </c>
      <c r="BB112" t="inlineStr">
        <is>
          <t>9780879693558</t>
        </is>
      </c>
      <c r="BC112" t="inlineStr">
        <is>
          <t>32285002136918</t>
        </is>
      </c>
      <c r="BD112" t="inlineStr">
        <is>
          <t>893426824</t>
        </is>
      </c>
    </row>
    <row r="113">
      <c r="A113" t="inlineStr">
        <is>
          <t>No</t>
        </is>
      </c>
      <c r="B113" t="inlineStr">
        <is>
          <t>QK623.S23 M64</t>
        </is>
      </c>
      <c r="C113" t="inlineStr">
        <is>
          <t>0                      QK 0623000S  23                 M  64</t>
        </is>
      </c>
      <c r="D113" t="inlineStr">
        <is>
          <t>The Molecular biology of the yeast saccharomyces, life cycle and inheritance / edited by Jeffrey N. Strathern, Elizabeth W. Jones, James R. Broach.</t>
        </is>
      </c>
      <c r="F113" t="inlineStr">
        <is>
          <t>No</t>
        </is>
      </c>
      <c r="G113" t="inlineStr">
        <is>
          <t>1</t>
        </is>
      </c>
      <c r="H113" t="inlineStr">
        <is>
          <t>No</t>
        </is>
      </c>
      <c r="I113" t="inlineStr">
        <is>
          <t>No</t>
        </is>
      </c>
      <c r="J113" t="inlineStr">
        <is>
          <t>0</t>
        </is>
      </c>
      <c r="L113" t="inlineStr">
        <is>
          <t>Cold Spring Harbor, N.Y. : Cold Spring Harbor Laboratory, 1981.</t>
        </is>
      </c>
      <c r="M113" t="inlineStr">
        <is>
          <t>1981</t>
        </is>
      </c>
      <c r="O113" t="inlineStr">
        <is>
          <t>eng</t>
        </is>
      </c>
      <c r="P113" t="inlineStr">
        <is>
          <t>nyu</t>
        </is>
      </c>
      <c r="Q113" t="inlineStr">
        <is>
          <t>Cold Spring Harbor monograph series, 0270-1847 ; 11a</t>
        </is>
      </c>
      <c r="R113" t="inlineStr">
        <is>
          <t xml:space="preserve">QK </t>
        </is>
      </c>
      <c r="S113" t="n">
        <v>7</v>
      </c>
      <c r="T113" t="n">
        <v>7</v>
      </c>
      <c r="U113" t="inlineStr">
        <is>
          <t>2002-02-17</t>
        </is>
      </c>
      <c r="V113" t="inlineStr">
        <is>
          <t>2002-02-17</t>
        </is>
      </c>
      <c r="W113" t="inlineStr">
        <is>
          <t>1992-12-22</t>
        </is>
      </c>
      <c r="X113" t="inlineStr">
        <is>
          <t>1992-12-22</t>
        </is>
      </c>
      <c r="Y113" t="n">
        <v>349</v>
      </c>
      <c r="Z113" t="n">
        <v>261</v>
      </c>
      <c r="AA113" t="n">
        <v>273</v>
      </c>
      <c r="AB113" t="n">
        <v>2</v>
      </c>
      <c r="AC113" t="n">
        <v>2</v>
      </c>
      <c r="AD113" t="n">
        <v>11</v>
      </c>
      <c r="AE113" t="n">
        <v>11</v>
      </c>
      <c r="AF113" t="n">
        <v>2</v>
      </c>
      <c r="AG113" t="n">
        <v>2</v>
      </c>
      <c r="AH113" t="n">
        <v>3</v>
      </c>
      <c r="AI113" t="n">
        <v>3</v>
      </c>
      <c r="AJ113" t="n">
        <v>8</v>
      </c>
      <c r="AK113" t="n">
        <v>8</v>
      </c>
      <c r="AL113" t="n">
        <v>1</v>
      </c>
      <c r="AM113" t="n">
        <v>1</v>
      </c>
      <c r="AN113" t="n">
        <v>0</v>
      </c>
      <c r="AO113" t="n">
        <v>0</v>
      </c>
      <c r="AP113" t="inlineStr">
        <is>
          <t>No</t>
        </is>
      </c>
      <c r="AQ113" t="inlineStr">
        <is>
          <t>Yes</t>
        </is>
      </c>
      <c r="AR113">
        <f>HYPERLINK("http://catalog.hathitrust.org/Record/010597923","HathiTrust Record")</f>
        <v/>
      </c>
      <c r="AS113">
        <f>HYPERLINK("https://creighton-primo.hosted.exlibrisgroup.com/primo-explore/search?tab=default_tab&amp;search_scope=EVERYTHING&amp;vid=01CRU&amp;lang=en_US&amp;offset=0&amp;query=any,contains,991005195269702656","Catalog Record")</f>
        <v/>
      </c>
      <c r="AT113">
        <f>HYPERLINK("http://www.worldcat.org/oclc/8034740","WorldCat Record")</f>
        <v/>
      </c>
      <c r="AU113" t="inlineStr">
        <is>
          <t>4916581775:eng</t>
        </is>
      </c>
      <c r="AV113" t="inlineStr">
        <is>
          <t>8034740</t>
        </is>
      </c>
      <c r="AW113" t="inlineStr">
        <is>
          <t>991005195269702656</t>
        </is>
      </c>
      <c r="AX113" t="inlineStr">
        <is>
          <t>991005195269702656</t>
        </is>
      </c>
      <c r="AY113" t="inlineStr">
        <is>
          <t>2267561040002656</t>
        </is>
      </c>
      <c r="AZ113" t="inlineStr">
        <is>
          <t>BOOK</t>
        </is>
      </c>
      <c r="BB113" t="inlineStr">
        <is>
          <t>9780879691394</t>
        </is>
      </c>
      <c r="BC113" t="inlineStr">
        <is>
          <t>32285001471621</t>
        </is>
      </c>
      <c r="BD113" t="inlineStr">
        <is>
          <t>893783177</t>
        </is>
      </c>
    </row>
    <row r="114">
      <c r="A114" t="inlineStr">
        <is>
          <t>No</t>
        </is>
      </c>
      <c r="B114" t="inlineStr">
        <is>
          <t>QK635 .B6 1967</t>
        </is>
      </c>
      <c r="C114" t="inlineStr">
        <is>
          <t>0                      QK 0635000B  6           1967</t>
        </is>
      </c>
      <c r="D114" t="inlineStr">
        <is>
          <t>The cellular slime molds.</t>
        </is>
      </c>
      <c r="F114" t="inlineStr">
        <is>
          <t>No</t>
        </is>
      </c>
      <c r="G114" t="inlineStr">
        <is>
          <t>1</t>
        </is>
      </c>
      <c r="H114" t="inlineStr">
        <is>
          <t>No</t>
        </is>
      </c>
      <c r="I114" t="inlineStr">
        <is>
          <t>No</t>
        </is>
      </c>
      <c r="J114" t="inlineStr">
        <is>
          <t>0</t>
        </is>
      </c>
      <c r="K114" t="inlineStr">
        <is>
          <t>Bonner, John Tyler.</t>
        </is>
      </c>
      <c r="L114" t="inlineStr">
        <is>
          <t>Princeton, N.J., Princeton University Press, 1967.</t>
        </is>
      </c>
      <c r="M114" t="inlineStr">
        <is>
          <t>1967</t>
        </is>
      </c>
      <c r="N114" t="inlineStr">
        <is>
          <t>2d ed., rev. and augm.</t>
        </is>
      </c>
      <c r="O114" t="inlineStr">
        <is>
          <t>eng</t>
        </is>
      </c>
      <c r="P114" t="inlineStr">
        <is>
          <t>nju</t>
        </is>
      </c>
      <c r="R114" t="inlineStr">
        <is>
          <t xml:space="preserve">QK </t>
        </is>
      </c>
      <c r="S114" t="n">
        <v>3</v>
      </c>
      <c r="T114" t="n">
        <v>3</v>
      </c>
      <c r="U114" t="inlineStr">
        <is>
          <t>2005-03-03</t>
        </is>
      </c>
      <c r="V114" t="inlineStr">
        <is>
          <t>2005-03-03</t>
        </is>
      </c>
      <c r="W114" t="inlineStr">
        <is>
          <t>1997-07-17</t>
        </is>
      </c>
      <c r="X114" t="inlineStr">
        <is>
          <t>1997-07-17</t>
        </is>
      </c>
      <c r="Y114" t="n">
        <v>754</v>
      </c>
      <c r="Z114" t="n">
        <v>654</v>
      </c>
      <c r="AA114" t="n">
        <v>943</v>
      </c>
      <c r="AB114" t="n">
        <v>6</v>
      </c>
      <c r="AC114" t="n">
        <v>7</v>
      </c>
      <c r="AD114" t="n">
        <v>24</v>
      </c>
      <c r="AE114" t="n">
        <v>40</v>
      </c>
      <c r="AF114" t="n">
        <v>9</v>
      </c>
      <c r="AG114" t="n">
        <v>16</v>
      </c>
      <c r="AH114" t="n">
        <v>5</v>
      </c>
      <c r="AI114" t="n">
        <v>8</v>
      </c>
      <c r="AJ114" t="n">
        <v>13</v>
      </c>
      <c r="AK114" t="n">
        <v>20</v>
      </c>
      <c r="AL114" t="n">
        <v>5</v>
      </c>
      <c r="AM114" t="n">
        <v>6</v>
      </c>
      <c r="AN114" t="n">
        <v>0</v>
      </c>
      <c r="AO114" t="n">
        <v>0</v>
      </c>
      <c r="AP114" t="inlineStr">
        <is>
          <t>No</t>
        </is>
      </c>
      <c r="AQ114" t="inlineStr">
        <is>
          <t>No</t>
        </is>
      </c>
      <c r="AS114">
        <f>HYPERLINK("https://creighton-primo.hosted.exlibrisgroup.com/primo-explore/search?tab=default_tab&amp;search_scope=EVERYTHING&amp;vid=01CRU&amp;lang=en_US&amp;offset=0&amp;query=any,contains,991002289399702656","Catalog Record")</f>
        <v/>
      </c>
      <c r="AT114">
        <f>HYPERLINK("http://www.worldcat.org/oclc/312535","WorldCat Record")</f>
        <v/>
      </c>
      <c r="AU114" t="inlineStr">
        <is>
          <t>1375606:eng</t>
        </is>
      </c>
      <c r="AV114" t="inlineStr">
        <is>
          <t>312535</t>
        </is>
      </c>
      <c r="AW114" t="inlineStr">
        <is>
          <t>991002289399702656</t>
        </is>
      </c>
      <c r="AX114" t="inlineStr">
        <is>
          <t>991002289399702656</t>
        </is>
      </c>
      <c r="AY114" t="inlineStr">
        <is>
          <t>2271161940002656</t>
        </is>
      </c>
      <c r="AZ114" t="inlineStr">
        <is>
          <t>BOOK</t>
        </is>
      </c>
      <c r="BC114" t="inlineStr">
        <is>
          <t>32285002937562</t>
        </is>
      </c>
      <c r="BD114" t="inlineStr">
        <is>
          <t>893316630</t>
        </is>
      </c>
    </row>
    <row r="115">
      <c r="A115" t="inlineStr">
        <is>
          <t>No</t>
        </is>
      </c>
      <c r="B115" t="inlineStr">
        <is>
          <t>QK635 .G66</t>
        </is>
      </c>
      <c r="C115" t="inlineStr">
        <is>
          <t>0                      QK 0635000G  66</t>
        </is>
      </c>
      <c r="D115" t="inlineStr">
        <is>
          <t>Biology of the myxomycetes [by] William D. Gray [and] Constantine J. Alexopoulos.</t>
        </is>
      </c>
      <c r="F115" t="inlineStr">
        <is>
          <t>No</t>
        </is>
      </c>
      <c r="G115" t="inlineStr">
        <is>
          <t>1</t>
        </is>
      </c>
      <c r="H115" t="inlineStr">
        <is>
          <t>No</t>
        </is>
      </c>
      <c r="I115" t="inlineStr">
        <is>
          <t>No</t>
        </is>
      </c>
      <c r="J115" t="inlineStr">
        <is>
          <t>0</t>
        </is>
      </c>
      <c r="K115" t="inlineStr">
        <is>
          <t>Gray, William Dudley, 1912-</t>
        </is>
      </c>
      <c r="L115" t="inlineStr">
        <is>
          <t>New York, Ronald Press Co. [1968]</t>
        </is>
      </c>
      <c r="M115" t="inlineStr">
        <is>
          <t>1968</t>
        </is>
      </c>
      <c r="O115" t="inlineStr">
        <is>
          <t>eng</t>
        </is>
      </c>
      <c r="P115" t="inlineStr">
        <is>
          <t>nyu</t>
        </is>
      </c>
      <c r="R115" t="inlineStr">
        <is>
          <t xml:space="preserve">QK </t>
        </is>
      </c>
      <c r="S115" t="n">
        <v>1</v>
      </c>
      <c r="T115" t="n">
        <v>1</v>
      </c>
      <c r="U115" t="inlineStr">
        <is>
          <t>2004-02-22</t>
        </is>
      </c>
      <c r="V115" t="inlineStr">
        <is>
          <t>2004-02-22</t>
        </is>
      </c>
      <c r="W115" t="inlineStr">
        <is>
          <t>1997-07-17</t>
        </is>
      </c>
      <c r="X115" t="inlineStr">
        <is>
          <t>1997-07-17</t>
        </is>
      </c>
      <c r="Y115" t="n">
        <v>430</v>
      </c>
      <c r="Z115" t="n">
        <v>350</v>
      </c>
      <c r="AA115" t="n">
        <v>356</v>
      </c>
      <c r="AB115" t="n">
        <v>3</v>
      </c>
      <c r="AC115" t="n">
        <v>3</v>
      </c>
      <c r="AD115" t="n">
        <v>10</v>
      </c>
      <c r="AE115" t="n">
        <v>10</v>
      </c>
      <c r="AF115" t="n">
        <v>3</v>
      </c>
      <c r="AG115" t="n">
        <v>3</v>
      </c>
      <c r="AH115" t="n">
        <v>2</v>
      </c>
      <c r="AI115" t="n">
        <v>2</v>
      </c>
      <c r="AJ115" t="n">
        <v>4</v>
      </c>
      <c r="AK115" t="n">
        <v>4</v>
      </c>
      <c r="AL115" t="n">
        <v>2</v>
      </c>
      <c r="AM115" t="n">
        <v>2</v>
      </c>
      <c r="AN115" t="n">
        <v>0</v>
      </c>
      <c r="AO115" t="n">
        <v>0</v>
      </c>
      <c r="AP115" t="inlineStr">
        <is>
          <t>No</t>
        </is>
      </c>
      <c r="AQ115" t="inlineStr">
        <is>
          <t>No</t>
        </is>
      </c>
      <c r="AS115">
        <f>HYPERLINK("https://creighton-primo.hosted.exlibrisgroup.com/primo-explore/search?tab=default_tab&amp;search_scope=EVERYTHING&amp;vid=01CRU&amp;lang=en_US&amp;offset=0&amp;query=any,contains,991002561599702656","Catalog Record")</f>
        <v/>
      </c>
      <c r="AT115">
        <f>HYPERLINK("http://www.worldcat.org/oclc/371824","WorldCat Record")</f>
        <v/>
      </c>
      <c r="AU115" t="inlineStr">
        <is>
          <t>2643484009:eng</t>
        </is>
      </c>
      <c r="AV115" t="inlineStr">
        <is>
          <t>371824</t>
        </is>
      </c>
      <c r="AW115" t="inlineStr">
        <is>
          <t>991002561599702656</t>
        </is>
      </c>
      <c r="AX115" t="inlineStr">
        <is>
          <t>991002561599702656</t>
        </is>
      </c>
      <c r="AY115" t="inlineStr">
        <is>
          <t>2259951690002656</t>
        </is>
      </c>
      <c r="AZ115" t="inlineStr">
        <is>
          <t>BOOK</t>
        </is>
      </c>
      <c r="BC115" t="inlineStr">
        <is>
          <t>32285002937570</t>
        </is>
      </c>
      <c r="BD115" t="inlineStr">
        <is>
          <t>893341578</t>
        </is>
      </c>
    </row>
    <row r="116">
      <c r="A116" t="inlineStr">
        <is>
          <t>No</t>
        </is>
      </c>
      <c r="B116" t="inlineStr">
        <is>
          <t>QK635 .M13</t>
        </is>
      </c>
      <c r="C116" t="inlineStr">
        <is>
          <t>0                      QK 0635000M  13</t>
        </is>
      </c>
      <c r="D116" t="inlineStr">
        <is>
          <t>The Myxomycetes; a descriptive list of the known species with special reference to those occurring in North America, by Thomas H. Macbride and G.W. Martin ...</t>
        </is>
      </c>
      <c r="F116" t="inlineStr">
        <is>
          <t>No</t>
        </is>
      </c>
      <c r="G116" t="inlineStr">
        <is>
          <t>1</t>
        </is>
      </c>
      <c r="H116" t="inlineStr">
        <is>
          <t>No</t>
        </is>
      </c>
      <c r="I116" t="inlineStr">
        <is>
          <t>No</t>
        </is>
      </c>
      <c r="J116" t="inlineStr">
        <is>
          <t>0</t>
        </is>
      </c>
      <c r="K116" t="inlineStr">
        <is>
          <t>Macbride, Thomas H. (Thomas Huston), 1848-1934.</t>
        </is>
      </c>
      <c r="L116" t="inlineStr">
        <is>
          <t>New York, The Macmillan Company, 1934.</t>
        </is>
      </c>
      <c r="M116" t="inlineStr">
        <is>
          <t>1934</t>
        </is>
      </c>
      <c r="O116" t="inlineStr">
        <is>
          <t>eng</t>
        </is>
      </c>
      <c r="P116" t="inlineStr">
        <is>
          <t>nyu</t>
        </is>
      </c>
      <c r="R116" t="inlineStr">
        <is>
          <t xml:space="preserve">QK </t>
        </is>
      </c>
      <c r="S116" t="n">
        <v>2</v>
      </c>
      <c r="T116" t="n">
        <v>2</v>
      </c>
      <c r="U116" t="inlineStr">
        <is>
          <t>2004-02-22</t>
        </is>
      </c>
      <c r="V116" t="inlineStr">
        <is>
          <t>2004-02-22</t>
        </is>
      </c>
      <c r="W116" t="inlineStr">
        <is>
          <t>1997-07-17</t>
        </is>
      </c>
      <c r="X116" t="inlineStr">
        <is>
          <t>1997-07-17</t>
        </is>
      </c>
      <c r="Y116" t="n">
        <v>298</v>
      </c>
      <c r="Z116" t="n">
        <v>266</v>
      </c>
      <c r="AA116" t="n">
        <v>295</v>
      </c>
      <c r="AB116" t="n">
        <v>4</v>
      </c>
      <c r="AC116" t="n">
        <v>4</v>
      </c>
      <c r="AD116" t="n">
        <v>10</v>
      </c>
      <c r="AE116" t="n">
        <v>10</v>
      </c>
      <c r="AF116" t="n">
        <v>1</v>
      </c>
      <c r="AG116" t="n">
        <v>1</v>
      </c>
      <c r="AH116" t="n">
        <v>3</v>
      </c>
      <c r="AI116" t="n">
        <v>3</v>
      </c>
      <c r="AJ116" t="n">
        <v>4</v>
      </c>
      <c r="AK116" t="n">
        <v>4</v>
      </c>
      <c r="AL116" t="n">
        <v>3</v>
      </c>
      <c r="AM116" t="n">
        <v>3</v>
      </c>
      <c r="AN116" t="n">
        <v>0</v>
      </c>
      <c r="AO116" t="n">
        <v>0</v>
      </c>
      <c r="AP116" t="inlineStr">
        <is>
          <t>Yes</t>
        </is>
      </c>
      <c r="AQ116" t="inlineStr">
        <is>
          <t>No</t>
        </is>
      </c>
      <c r="AR116">
        <f>HYPERLINK("http://catalog.hathitrust.org/Record/001497710","HathiTrust Record")</f>
        <v/>
      </c>
      <c r="AS116">
        <f>HYPERLINK("https://creighton-primo.hosted.exlibrisgroup.com/primo-explore/search?tab=default_tab&amp;search_scope=EVERYTHING&amp;vid=01CRU&amp;lang=en_US&amp;offset=0&amp;query=any,contains,991003520509702656","Catalog Record")</f>
        <v/>
      </c>
      <c r="AT116">
        <f>HYPERLINK("http://www.worldcat.org/oclc/1080651","WorldCat Record")</f>
        <v/>
      </c>
      <c r="AU116" t="inlineStr">
        <is>
          <t>3855332667:eng</t>
        </is>
      </c>
      <c r="AV116" t="inlineStr">
        <is>
          <t>1080651</t>
        </is>
      </c>
      <c r="AW116" t="inlineStr">
        <is>
          <t>991003520509702656</t>
        </is>
      </c>
      <c r="AX116" t="inlineStr">
        <is>
          <t>991003520509702656</t>
        </is>
      </c>
      <c r="AY116" t="inlineStr">
        <is>
          <t>2268700600002656</t>
        </is>
      </c>
      <c r="AZ116" t="inlineStr">
        <is>
          <t>BOOK</t>
        </is>
      </c>
      <c r="BC116" t="inlineStr">
        <is>
          <t>32285002937588</t>
        </is>
      </c>
      <c r="BD116" t="inlineStr">
        <is>
          <t>893692796</t>
        </is>
      </c>
    </row>
    <row r="117">
      <c r="A117" t="inlineStr">
        <is>
          <t>No</t>
        </is>
      </c>
      <c r="B117" t="inlineStr">
        <is>
          <t>QK641 .B596</t>
        </is>
      </c>
      <c r="C117" t="inlineStr">
        <is>
          <t>0                      QK 0641000B  596</t>
        </is>
      </c>
      <c r="D117" t="inlineStr">
        <is>
          <t>Morphology of plants.</t>
        </is>
      </c>
      <c r="F117" t="inlineStr">
        <is>
          <t>No</t>
        </is>
      </c>
      <c r="G117" t="inlineStr">
        <is>
          <t>1</t>
        </is>
      </c>
      <c r="H117" t="inlineStr">
        <is>
          <t>No</t>
        </is>
      </c>
      <c r="I117" t="inlineStr">
        <is>
          <t>No</t>
        </is>
      </c>
      <c r="J117" t="inlineStr">
        <is>
          <t>0</t>
        </is>
      </c>
      <c r="K117" t="inlineStr">
        <is>
          <t>Bold, Harold C. (Harold Charles), 1909-1987.</t>
        </is>
      </c>
      <c r="L117" t="inlineStr">
        <is>
          <t>New York, Harper [1957]</t>
        </is>
      </c>
      <c r="M117" t="inlineStr">
        <is>
          <t>1957</t>
        </is>
      </c>
      <c r="O117" t="inlineStr">
        <is>
          <t>eng</t>
        </is>
      </c>
      <c r="P117" t="inlineStr">
        <is>
          <t>nyu</t>
        </is>
      </c>
      <c r="R117" t="inlineStr">
        <is>
          <t xml:space="preserve">QK </t>
        </is>
      </c>
      <c r="S117" t="n">
        <v>1</v>
      </c>
      <c r="T117" t="n">
        <v>1</v>
      </c>
      <c r="U117" t="inlineStr">
        <is>
          <t>2001-02-15</t>
        </is>
      </c>
      <c r="V117" t="inlineStr">
        <is>
          <t>2001-02-15</t>
        </is>
      </c>
      <c r="W117" t="inlineStr">
        <is>
          <t>1997-07-17</t>
        </is>
      </c>
      <c r="X117" t="inlineStr">
        <is>
          <t>1997-07-17</t>
        </is>
      </c>
      <c r="Y117" t="n">
        <v>459</v>
      </c>
      <c r="Z117" t="n">
        <v>377</v>
      </c>
      <c r="AA117" t="n">
        <v>791</v>
      </c>
      <c r="AB117" t="n">
        <v>2</v>
      </c>
      <c r="AC117" t="n">
        <v>5</v>
      </c>
      <c r="AD117" t="n">
        <v>11</v>
      </c>
      <c r="AE117" t="n">
        <v>24</v>
      </c>
      <c r="AF117" t="n">
        <v>4</v>
      </c>
      <c r="AG117" t="n">
        <v>9</v>
      </c>
      <c r="AH117" t="n">
        <v>2</v>
      </c>
      <c r="AI117" t="n">
        <v>3</v>
      </c>
      <c r="AJ117" t="n">
        <v>6</v>
      </c>
      <c r="AK117" t="n">
        <v>10</v>
      </c>
      <c r="AL117" t="n">
        <v>1</v>
      </c>
      <c r="AM117" t="n">
        <v>4</v>
      </c>
      <c r="AN117" t="n">
        <v>0</v>
      </c>
      <c r="AO117" t="n">
        <v>0</v>
      </c>
      <c r="AP117" t="inlineStr">
        <is>
          <t>No</t>
        </is>
      </c>
      <c r="AQ117" t="inlineStr">
        <is>
          <t>Yes</t>
        </is>
      </c>
      <c r="AR117">
        <f>HYPERLINK("http://catalog.hathitrust.org/Record/001992723","HathiTrust Record")</f>
        <v/>
      </c>
      <c r="AS117">
        <f>HYPERLINK("https://creighton-primo.hosted.exlibrisgroup.com/primo-explore/search?tab=default_tab&amp;search_scope=EVERYTHING&amp;vid=01CRU&amp;lang=en_US&amp;offset=0&amp;query=any,contains,991003461149702656","Catalog Record")</f>
        <v/>
      </c>
      <c r="AT117">
        <f>HYPERLINK("http://www.worldcat.org/oclc/1002853","WorldCat Record")</f>
        <v/>
      </c>
      <c r="AU117" t="inlineStr">
        <is>
          <t>1320080:eng</t>
        </is>
      </c>
      <c r="AV117" t="inlineStr">
        <is>
          <t>1002853</t>
        </is>
      </c>
      <c r="AW117" t="inlineStr">
        <is>
          <t>991003461149702656</t>
        </is>
      </c>
      <c r="AX117" t="inlineStr">
        <is>
          <t>991003461149702656</t>
        </is>
      </c>
      <c r="AY117" t="inlineStr">
        <is>
          <t>2257161330002656</t>
        </is>
      </c>
      <c r="AZ117" t="inlineStr">
        <is>
          <t>BOOK</t>
        </is>
      </c>
      <c r="BC117" t="inlineStr">
        <is>
          <t>32285002937596</t>
        </is>
      </c>
      <c r="BD117" t="inlineStr">
        <is>
          <t>893252381</t>
        </is>
      </c>
    </row>
    <row r="118">
      <c r="A118" t="inlineStr">
        <is>
          <t>No</t>
        </is>
      </c>
      <c r="B118" t="inlineStr">
        <is>
          <t>QK641 .E3 1947</t>
        </is>
      </c>
      <c r="C118" t="inlineStr">
        <is>
          <t>0                      QK 0641000E  3           1947</t>
        </is>
      </c>
      <c r="D118" t="inlineStr">
        <is>
          <t>An introduction to plant anatomy, by Arthur J. Eames and Laurence H. MacDaniels.</t>
        </is>
      </c>
      <c r="F118" t="inlineStr">
        <is>
          <t>No</t>
        </is>
      </c>
      <c r="G118" t="inlineStr">
        <is>
          <t>1</t>
        </is>
      </c>
      <c r="H118" t="inlineStr">
        <is>
          <t>No</t>
        </is>
      </c>
      <c r="I118" t="inlineStr">
        <is>
          <t>No</t>
        </is>
      </c>
      <c r="J118" t="inlineStr">
        <is>
          <t>0</t>
        </is>
      </c>
      <c r="K118" t="inlineStr">
        <is>
          <t>Eames, Arthur J., 1881-1969.</t>
        </is>
      </c>
      <c r="M118" t="inlineStr">
        <is>
          <t>1947</t>
        </is>
      </c>
      <c r="N118" t="inlineStr">
        <is>
          <t>2d ed.</t>
        </is>
      </c>
      <c r="O118" t="inlineStr">
        <is>
          <t>eng</t>
        </is>
      </c>
      <c r="P118" t="inlineStr">
        <is>
          <t>nyu</t>
        </is>
      </c>
      <c r="Q118" t="inlineStr">
        <is>
          <t>McGraw-Hill publications in the botanical sciences</t>
        </is>
      </c>
      <c r="R118" t="inlineStr">
        <is>
          <t xml:space="preserve">QK </t>
        </is>
      </c>
      <c r="S118" t="n">
        <v>1</v>
      </c>
      <c r="T118" t="n">
        <v>1</v>
      </c>
      <c r="U118" t="inlineStr">
        <is>
          <t>2001-02-20</t>
        </is>
      </c>
      <c r="V118" t="inlineStr">
        <is>
          <t>2001-02-20</t>
        </is>
      </c>
      <c r="W118" t="inlineStr">
        <is>
          <t>1998-02-16</t>
        </is>
      </c>
      <c r="X118" t="inlineStr">
        <is>
          <t>1998-02-16</t>
        </is>
      </c>
      <c r="Y118" t="n">
        <v>593</v>
      </c>
      <c r="Z118" t="n">
        <v>469</v>
      </c>
      <c r="AA118" t="n">
        <v>675</v>
      </c>
      <c r="AB118" t="n">
        <v>8</v>
      </c>
      <c r="AC118" t="n">
        <v>8</v>
      </c>
      <c r="AD118" t="n">
        <v>20</v>
      </c>
      <c r="AE118" t="n">
        <v>25</v>
      </c>
      <c r="AF118" t="n">
        <v>5</v>
      </c>
      <c r="AG118" t="n">
        <v>7</v>
      </c>
      <c r="AH118" t="n">
        <v>5</v>
      </c>
      <c r="AI118" t="n">
        <v>7</v>
      </c>
      <c r="AJ118" t="n">
        <v>8</v>
      </c>
      <c r="AK118" t="n">
        <v>11</v>
      </c>
      <c r="AL118" t="n">
        <v>6</v>
      </c>
      <c r="AM118" t="n">
        <v>6</v>
      </c>
      <c r="AN118" t="n">
        <v>0</v>
      </c>
      <c r="AO118" t="n">
        <v>0</v>
      </c>
      <c r="AP118" t="inlineStr">
        <is>
          <t>No</t>
        </is>
      </c>
      <c r="AQ118" t="inlineStr">
        <is>
          <t>Yes</t>
        </is>
      </c>
      <c r="AR118">
        <f>HYPERLINK("http://catalog.hathitrust.org/Record/001959220","HathiTrust Record")</f>
        <v/>
      </c>
      <c r="AS118">
        <f>HYPERLINK("https://creighton-primo.hosted.exlibrisgroup.com/primo-explore/search?tab=default_tab&amp;search_scope=EVERYTHING&amp;vid=01CRU&amp;lang=en_US&amp;offset=0&amp;query=any,contains,991002443289702656","Catalog Record")</f>
        <v/>
      </c>
      <c r="AT118">
        <f>HYPERLINK("http://www.worldcat.org/oclc/350779","WorldCat Record")</f>
        <v/>
      </c>
      <c r="AU118" t="inlineStr">
        <is>
          <t>542491:eng</t>
        </is>
      </c>
      <c r="AV118" t="inlineStr">
        <is>
          <t>350779</t>
        </is>
      </c>
      <c r="AW118" t="inlineStr">
        <is>
          <t>991002443289702656</t>
        </is>
      </c>
      <c r="AX118" t="inlineStr">
        <is>
          <t>991002443289702656</t>
        </is>
      </c>
      <c r="AY118" t="inlineStr">
        <is>
          <t>2268848170002656</t>
        </is>
      </c>
      <c r="AZ118" t="inlineStr">
        <is>
          <t>BOOK</t>
        </is>
      </c>
      <c r="BC118" t="inlineStr">
        <is>
          <t>32285003261079</t>
        </is>
      </c>
      <c r="BD118" t="inlineStr">
        <is>
          <t>893262294</t>
        </is>
      </c>
    </row>
    <row r="119">
      <c r="A119" t="inlineStr">
        <is>
          <t>No</t>
        </is>
      </c>
      <c r="B119" t="inlineStr">
        <is>
          <t>QK641 .E33</t>
        </is>
      </c>
      <c r="C119" t="inlineStr">
        <is>
          <t>0                      QK 0641000E  33</t>
        </is>
      </c>
      <c r="D119" t="inlineStr">
        <is>
          <t>Morphology of vascular plants : lower groups (Psilophytales to Filicales) / by Arthur J. Eames.</t>
        </is>
      </c>
      <c r="F119" t="inlineStr">
        <is>
          <t>No</t>
        </is>
      </c>
      <c r="G119" t="inlineStr">
        <is>
          <t>1</t>
        </is>
      </c>
      <c r="H119" t="inlineStr">
        <is>
          <t>No</t>
        </is>
      </c>
      <c r="I119" t="inlineStr">
        <is>
          <t>No</t>
        </is>
      </c>
      <c r="J119" t="inlineStr">
        <is>
          <t>0</t>
        </is>
      </c>
      <c r="K119" t="inlineStr">
        <is>
          <t>Eames, Arthur J., 1881-1969.</t>
        </is>
      </c>
      <c r="L119" t="inlineStr">
        <is>
          <t>New York ; London : McGraw-Hill Book Company, inc., 1936.</t>
        </is>
      </c>
      <c r="M119" t="inlineStr">
        <is>
          <t>1936</t>
        </is>
      </c>
      <c r="N119" t="inlineStr">
        <is>
          <t>1st ed.</t>
        </is>
      </c>
      <c r="O119" t="inlineStr">
        <is>
          <t>eng</t>
        </is>
      </c>
      <c r="P119" t="inlineStr">
        <is>
          <t>nyu</t>
        </is>
      </c>
      <c r="Q119" t="inlineStr">
        <is>
          <t>McGraw-Hill publications in the agricultural and botanical sciences</t>
        </is>
      </c>
      <c r="R119" t="inlineStr">
        <is>
          <t xml:space="preserve">QK </t>
        </is>
      </c>
      <c r="S119" t="n">
        <v>1</v>
      </c>
      <c r="T119" t="n">
        <v>1</v>
      </c>
      <c r="U119" t="inlineStr">
        <is>
          <t>2001-02-21</t>
        </is>
      </c>
      <c r="V119" t="inlineStr">
        <is>
          <t>2001-02-21</t>
        </is>
      </c>
      <c r="W119" t="inlineStr">
        <is>
          <t>1992-05-19</t>
        </is>
      </c>
      <c r="X119" t="inlineStr">
        <is>
          <t>1992-05-19</t>
        </is>
      </c>
      <c r="Y119" t="n">
        <v>627</v>
      </c>
      <c r="Z119" t="n">
        <v>514</v>
      </c>
      <c r="AA119" t="n">
        <v>570</v>
      </c>
      <c r="AB119" t="n">
        <v>4</v>
      </c>
      <c r="AC119" t="n">
        <v>5</v>
      </c>
      <c r="AD119" t="n">
        <v>17</v>
      </c>
      <c r="AE119" t="n">
        <v>19</v>
      </c>
      <c r="AF119" t="n">
        <v>4</v>
      </c>
      <c r="AG119" t="n">
        <v>5</v>
      </c>
      <c r="AH119" t="n">
        <v>3</v>
      </c>
      <c r="AI119" t="n">
        <v>4</v>
      </c>
      <c r="AJ119" t="n">
        <v>11</v>
      </c>
      <c r="AK119" t="n">
        <v>11</v>
      </c>
      <c r="AL119" t="n">
        <v>3</v>
      </c>
      <c r="AM119" t="n">
        <v>4</v>
      </c>
      <c r="AN119" t="n">
        <v>1</v>
      </c>
      <c r="AO119" t="n">
        <v>1</v>
      </c>
      <c r="AP119" t="inlineStr">
        <is>
          <t>No</t>
        </is>
      </c>
      <c r="AQ119" t="inlineStr">
        <is>
          <t>Yes</t>
        </is>
      </c>
      <c r="AR119">
        <f>HYPERLINK("http://catalog.hathitrust.org/Record/001497724","HathiTrust Record")</f>
        <v/>
      </c>
      <c r="AS119">
        <f>HYPERLINK("https://creighton-primo.hosted.exlibrisgroup.com/primo-explore/search?tab=default_tab&amp;search_scope=EVERYTHING&amp;vid=01CRU&amp;lang=en_US&amp;offset=0&amp;query=any,contains,991003341689702656","Catalog Record")</f>
        <v/>
      </c>
      <c r="AT119">
        <f>HYPERLINK("http://www.worldcat.org/oclc/873247","WorldCat Record")</f>
        <v/>
      </c>
      <c r="AU119" t="inlineStr">
        <is>
          <t>1614604:eng</t>
        </is>
      </c>
      <c r="AV119" t="inlineStr">
        <is>
          <t>873247</t>
        </is>
      </c>
      <c r="AW119" t="inlineStr">
        <is>
          <t>991003341689702656</t>
        </is>
      </c>
      <c r="AX119" t="inlineStr">
        <is>
          <t>991003341689702656</t>
        </is>
      </c>
      <c r="AY119" t="inlineStr">
        <is>
          <t>2262051580002656</t>
        </is>
      </c>
      <c r="AZ119" t="inlineStr">
        <is>
          <t>BOOK</t>
        </is>
      </c>
      <c r="BC119" t="inlineStr">
        <is>
          <t>32285001111391</t>
        </is>
      </c>
      <c r="BD119" t="inlineStr">
        <is>
          <t>893705138</t>
        </is>
      </c>
    </row>
    <row r="120">
      <c r="A120" t="inlineStr">
        <is>
          <t>No</t>
        </is>
      </c>
      <c r="B120" t="inlineStr">
        <is>
          <t>QK641 .F6</t>
        </is>
      </c>
      <c r="C120" t="inlineStr">
        <is>
          <t>0                      QK 0641000F  6</t>
        </is>
      </c>
      <c r="D120" t="inlineStr">
        <is>
          <t>Comparative morphology of vascular plants, by Adriance S. Foster and Ernest M. Gifford, Jr. Drawings by Evan L. Gillespie.</t>
        </is>
      </c>
      <c r="F120" t="inlineStr">
        <is>
          <t>No</t>
        </is>
      </c>
      <c r="G120" t="inlineStr">
        <is>
          <t>1</t>
        </is>
      </c>
      <c r="H120" t="inlineStr">
        <is>
          <t>No</t>
        </is>
      </c>
      <c r="I120" t="inlineStr">
        <is>
          <t>No</t>
        </is>
      </c>
      <c r="J120" t="inlineStr">
        <is>
          <t>0</t>
        </is>
      </c>
      <c r="K120" t="inlineStr">
        <is>
          <t>Foster, Adriance S. (Adriance Sherwood), 1901-1973.</t>
        </is>
      </c>
      <c r="L120" t="inlineStr">
        <is>
          <t>San Francisco, W. H. Freeman, 1959.</t>
        </is>
      </c>
      <c r="M120" t="inlineStr">
        <is>
          <t>1959</t>
        </is>
      </c>
      <c r="O120" t="inlineStr">
        <is>
          <t>eng</t>
        </is>
      </c>
      <c r="P120" t="inlineStr">
        <is>
          <t>cau</t>
        </is>
      </c>
      <c r="Q120" t="inlineStr">
        <is>
          <t>A Series of books in biology</t>
        </is>
      </c>
      <c r="R120" t="inlineStr">
        <is>
          <t xml:space="preserve">QK </t>
        </is>
      </c>
      <c r="S120" t="n">
        <v>2</v>
      </c>
      <c r="T120" t="n">
        <v>2</v>
      </c>
      <c r="U120" t="inlineStr">
        <is>
          <t>2001-02-21</t>
        </is>
      </c>
      <c r="V120" t="inlineStr">
        <is>
          <t>2001-02-21</t>
        </is>
      </c>
      <c r="W120" t="inlineStr">
        <is>
          <t>1997-07-17</t>
        </is>
      </c>
      <c r="X120" t="inlineStr">
        <is>
          <t>1997-07-17</t>
        </is>
      </c>
      <c r="Y120" t="n">
        <v>826</v>
      </c>
      <c r="Z120" t="n">
        <v>646</v>
      </c>
      <c r="AA120" t="n">
        <v>906</v>
      </c>
      <c r="AB120" t="n">
        <v>8</v>
      </c>
      <c r="AC120" t="n">
        <v>9</v>
      </c>
      <c r="AD120" t="n">
        <v>22</v>
      </c>
      <c r="AE120" t="n">
        <v>30</v>
      </c>
      <c r="AF120" t="n">
        <v>8</v>
      </c>
      <c r="AG120" t="n">
        <v>13</v>
      </c>
      <c r="AH120" t="n">
        <v>4</v>
      </c>
      <c r="AI120" t="n">
        <v>4</v>
      </c>
      <c r="AJ120" t="n">
        <v>8</v>
      </c>
      <c r="AK120" t="n">
        <v>11</v>
      </c>
      <c r="AL120" t="n">
        <v>6</v>
      </c>
      <c r="AM120" t="n">
        <v>7</v>
      </c>
      <c r="AN120" t="n">
        <v>0</v>
      </c>
      <c r="AO120" t="n">
        <v>0</v>
      </c>
      <c r="AP120" t="inlineStr">
        <is>
          <t>No</t>
        </is>
      </c>
      <c r="AQ120" t="inlineStr">
        <is>
          <t>Yes</t>
        </is>
      </c>
      <c r="AR120">
        <f>HYPERLINK("http://catalog.hathitrust.org/Record/001497726","HathiTrust Record")</f>
        <v/>
      </c>
      <c r="AS120">
        <f>HYPERLINK("https://creighton-primo.hosted.exlibrisgroup.com/primo-explore/search?tab=default_tab&amp;search_scope=EVERYTHING&amp;vid=01CRU&amp;lang=en_US&amp;offset=0&amp;query=any,contains,991001953329702656","Catalog Record")</f>
        <v/>
      </c>
      <c r="AT120">
        <f>HYPERLINK("http://www.worldcat.org/oclc/252848","WorldCat Record")</f>
        <v/>
      </c>
      <c r="AU120" t="inlineStr">
        <is>
          <t>447089:eng</t>
        </is>
      </c>
      <c r="AV120" t="inlineStr">
        <is>
          <t>252848</t>
        </is>
      </c>
      <c r="AW120" t="inlineStr">
        <is>
          <t>991001953329702656</t>
        </is>
      </c>
      <c r="AX120" t="inlineStr">
        <is>
          <t>991001953329702656</t>
        </is>
      </c>
      <c r="AY120" t="inlineStr">
        <is>
          <t>2270092240002656</t>
        </is>
      </c>
      <c r="AZ120" t="inlineStr">
        <is>
          <t>BOOK</t>
        </is>
      </c>
      <c r="BC120" t="inlineStr">
        <is>
          <t>32285002937638</t>
        </is>
      </c>
      <c r="BD120" t="inlineStr">
        <is>
          <t>893226264</t>
        </is>
      </c>
    </row>
    <row r="121">
      <c r="A121" t="inlineStr">
        <is>
          <t>No</t>
        </is>
      </c>
      <c r="B121" t="inlineStr">
        <is>
          <t>QK641 .H33</t>
        </is>
      </c>
      <c r="C121" t="inlineStr">
        <is>
          <t>0                      QK 0641000H  33</t>
        </is>
      </c>
      <c r="D121" t="inlineStr">
        <is>
          <t>Plant morphology.</t>
        </is>
      </c>
      <c r="F121" t="inlineStr">
        <is>
          <t>No</t>
        </is>
      </c>
      <c r="G121" t="inlineStr">
        <is>
          <t>1</t>
        </is>
      </c>
      <c r="H121" t="inlineStr">
        <is>
          <t>No</t>
        </is>
      </c>
      <c r="I121" t="inlineStr">
        <is>
          <t>No</t>
        </is>
      </c>
      <c r="J121" t="inlineStr">
        <is>
          <t>0</t>
        </is>
      </c>
      <c r="K121" t="inlineStr">
        <is>
          <t>Haupt, Arthur W. (Arthur Wing), 1894-1987.</t>
        </is>
      </c>
      <c r="L121" t="inlineStr">
        <is>
          <t>New York, McGraw-Hill, 1953.</t>
        </is>
      </c>
      <c r="M121" t="inlineStr">
        <is>
          <t>1953</t>
        </is>
      </c>
      <c r="O121" t="inlineStr">
        <is>
          <t>eng</t>
        </is>
      </c>
      <c r="P121" t="inlineStr">
        <is>
          <t>nyu</t>
        </is>
      </c>
      <c r="Q121" t="inlineStr">
        <is>
          <t>McGraw-Hill publications in the botanical sciences</t>
        </is>
      </c>
      <c r="R121" t="inlineStr">
        <is>
          <t xml:space="preserve">QK </t>
        </is>
      </c>
      <c r="S121" t="n">
        <v>2</v>
      </c>
      <c r="T121" t="n">
        <v>2</v>
      </c>
      <c r="U121" t="inlineStr">
        <is>
          <t>2001-03-01</t>
        </is>
      </c>
      <c r="V121" t="inlineStr">
        <is>
          <t>2001-03-01</t>
        </is>
      </c>
      <c r="W121" t="inlineStr">
        <is>
          <t>1997-07-17</t>
        </is>
      </c>
      <c r="X121" t="inlineStr">
        <is>
          <t>1997-07-17</t>
        </is>
      </c>
      <c r="Y121" t="n">
        <v>517</v>
      </c>
      <c r="Z121" t="n">
        <v>397</v>
      </c>
      <c r="AA121" t="n">
        <v>427</v>
      </c>
      <c r="AB121" t="n">
        <v>3</v>
      </c>
      <c r="AC121" t="n">
        <v>3</v>
      </c>
      <c r="AD121" t="n">
        <v>13</v>
      </c>
      <c r="AE121" t="n">
        <v>13</v>
      </c>
      <c r="AF121" t="n">
        <v>4</v>
      </c>
      <c r="AG121" t="n">
        <v>4</v>
      </c>
      <c r="AH121" t="n">
        <v>2</v>
      </c>
      <c r="AI121" t="n">
        <v>2</v>
      </c>
      <c r="AJ121" t="n">
        <v>7</v>
      </c>
      <c r="AK121" t="n">
        <v>7</v>
      </c>
      <c r="AL121" t="n">
        <v>2</v>
      </c>
      <c r="AM121" t="n">
        <v>2</v>
      </c>
      <c r="AN121" t="n">
        <v>0</v>
      </c>
      <c r="AO121" t="n">
        <v>0</v>
      </c>
      <c r="AP121" t="inlineStr">
        <is>
          <t>Yes</t>
        </is>
      </c>
      <c r="AQ121" t="inlineStr">
        <is>
          <t>No</t>
        </is>
      </c>
      <c r="AR121">
        <f>HYPERLINK("http://catalog.hathitrust.org/Record/001497729","HathiTrust Record")</f>
        <v/>
      </c>
      <c r="AS121">
        <f>HYPERLINK("https://creighton-primo.hosted.exlibrisgroup.com/primo-explore/search?tab=default_tab&amp;search_scope=EVERYTHING&amp;vid=01CRU&amp;lang=en_US&amp;offset=0&amp;query=any,contains,991002981979702656","Catalog Record")</f>
        <v/>
      </c>
      <c r="AT121">
        <f>HYPERLINK("http://www.worldcat.org/oclc/555426","WorldCat Record")</f>
        <v/>
      </c>
      <c r="AU121" t="inlineStr">
        <is>
          <t>1614597:eng</t>
        </is>
      </c>
      <c r="AV121" t="inlineStr">
        <is>
          <t>555426</t>
        </is>
      </c>
      <c r="AW121" t="inlineStr">
        <is>
          <t>991002981979702656</t>
        </is>
      </c>
      <c r="AX121" t="inlineStr">
        <is>
          <t>991002981979702656</t>
        </is>
      </c>
      <c r="AY121" t="inlineStr">
        <is>
          <t>2260355770002656</t>
        </is>
      </c>
      <c r="AZ121" t="inlineStr">
        <is>
          <t>BOOK</t>
        </is>
      </c>
      <c r="BC121" t="inlineStr">
        <is>
          <t>32285002937646</t>
        </is>
      </c>
      <c r="BD121" t="inlineStr">
        <is>
          <t>893774256</t>
        </is>
      </c>
    </row>
    <row r="122">
      <c r="A122" t="inlineStr">
        <is>
          <t>No</t>
        </is>
      </c>
      <c r="B122" t="inlineStr">
        <is>
          <t>QK641 .S5</t>
        </is>
      </c>
      <c r="C122" t="inlineStr">
        <is>
          <t>0                      QK 0641000S  5</t>
        </is>
      </c>
      <c r="D122" t="inlineStr">
        <is>
          <t>Plant morphogenesis.</t>
        </is>
      </c>
      <c r="F122" t="inlineStr">
        <is>
          <t>No</t>
        </is>
      </c>
      <c r="G122" t="inlineStr">
        <is>
          <t>1</t>
        </is>
      </c>
      <c r="H122" t="inlineStr">
        <is>
          <t>No</t>
        </is>
      </c>
      <c r="I122" t="inlineStr">
        <is>
          <t>No</t>
        </is>
      </c>
      <c r="J122" t="inlineStr">
        <is>
          <t>0</t>
        </is>
      </c>
      <c r="K122" t="inlineStr">
        <is>
          <t>Sinnott, Edmund W. (Edmund Ware), 1888-1958.</t>
        </is>
      </c>
      <c r="L122" t="inlineStr">
        <is>
          <t>New York, McGraw-Hill, 1960.</t>
        </is>
      </c>
      <c r="M122" t="inlineStr">
        <is>
          <t>1960</t>
        </is>
      </c>
      <c r="O122" t="inlineStr">
        <is>
          <t>eng</t>
        </is>
      </c>
      <c r="P122" t="inlineStr">
        <is>
          <t>nyu</t>
        </is>
      </c>
      <c r="Q122" t="inlineStr">
        <is>
          <t>McGraw-Hill publications in the botanical sciences</t>
        </is>
      </c>
      <c r="R122" t="inlineStr">
        <is>
          <t xml:space="preserve">QK </t>
        </is>
      </c>
      <c r="S122" t="n">
        <v>1</v>
      </c>
      <c r="T122" t="n">
        <v>1</v>
      </c>
      <c r="U122" t="inlineStr">
        <is>
          <t>2001-02-21</t>
        </is>
      </c>
      <c r="V122" t="inlineStr">
        <is>
          <t>2001-02-21</t>
        </is>
      </c>
      <c r="W122" t="inlineStr">
        <is>
          <t>1997-07-17</t>
        </is>
      </c>
      <c r="X122" t="inlineStr">
        <is>
          <t>1997-07-17</t>
        </is>
      </c>
      <c r="Y122" t="n">
        <v>721</v>
      </c>
      <c r="Z122" t="n">
        <v>564</v>
      </c>
      <c r="AA122" t="n">
        <v>598</v>
      </c>
      <c r="AB122" t="n">
        <v>4</v>
      </c>
      <c r="AC122" t="n">
        <v>4</v>
      </c>
      <c r="AD122" t="n">
        <v>20</v>
      </c>
      <c r="AE122" t="n">
        <v>20</v>
      </c>
      <c r="AF122" t="n">
        <v>7</v>
      </c>
      <c r="AG122" t="n">
        <v>7</v>
      </c>
      <c r="AH122" t="n">
        <v>3</v>
      </c>
      <c r="AI122" t="n">
        <v>3</v>
      </c>
      <c r="AJ122" t="n">
        <v>11</v>
      </c>
      <c r="AK122" t="n">
        <v>11</v>
      </c>
      <c r="AL122" t="n">
        <v>3</v>
      </c>
      <c r="AM122" t="n">
        <v>3</v>
      </c>
      <c r="AN122" t="n">
        <v>0</v>
      </c>
      <c r="AO122" t="n">
        <v>0</v>
      </c>
      <c r="AP122" t="inlineStr">
        <is>
          <t>Yes</t>
        </is>
      </c>
      <c r="AQ122" t="inlineStr">
        <is>
          <t>No</t>
        </is>
      </c>
      <c r="AR122">
        <f>HYPERLINK("http://catalog.hathitrust.org/Record/001496460","HathiTrust Record")</f>
        <v/>
      </c>
      <c r="AS122">
        <f>HYPERLINK("https://creighton-primo.hosted.exlibrisgroup.com/primo-explore/search?tab=default_tab&amp;search_scope=EVERYTHING&amp;vid=01CRU&amp;lang=en_US&amp;offset=0&amp;query=any,contains,991002349939702656","Catalog Record")</f>
        <v/>
      </c>
      <c r="AT122">
        <f>HYPERLINK("http://www.worldcat.org/oclc/325141","WorldCat Record")</f>
        <v/>
      </c>
      <c r="AU122" t="inlineStr">
        <is>
          <t>144189238:eng</t>
        </is>
      </c>
      <c r="AV122" t="inlineStr">
        <is>
          <t>325141</t>
        </is>
      </c>
      <c r="AW122" t="inlineStr">
        <is>
          <t>991002349939702656</t>
        </is>
      </c>
      <c r="AX122" t="inlineStr">
        <is>
          <t>991002349939702656</t>
        </is>
      </c>
      <c r="AY122" t="inlineStr">
        <is>
          <t>2271701730002656</t>
        </is>
      </c>
      <c r="AZ122" t="inlineStr">
        <is>
          <t>BOOK</t>
        </is>
      </c>
      <c r="BC122" t="inlineStr">
        <is>
          <t>32285002937653</t>
        </is>
      </c>
      <c r="BD122" t="inlineStr">
        <is>
          <t>893408995</t>
        </is>
      </c>
    </row>
    <row r="123">
      <c r="A123" t="inlineStr">
        <is>
          <t>No</t>
        </is>
      </c>
      <c r="B123" t="inlineStr">
        <is>
          <t>QK643.A5 E2</t>
        </is>
      </c>
      <c r="C123" t="inlineStr">
        <is>
          <t>0                      QK 0643000A  5                  E  2</t>
        </is>
      </c>
      <c r="D123" t="inlineStr">
        <is>
          <t>Morphology of the angiosperms.</t>
        </is>
      </c>
      <c r="F123" t="inlineStr">
        <is>
          <t>No</t>
        </is>
      </c>
      <c r="G123" t="inlineStr">
        <is>
          <t>1</t>
        </is>
      </c>
      <c r="H123" t="inlineStr">
        <is>
          <t>No</t>
        </is>
      </c>
      <c r="I123" t="inlineStr">
        <is>
          <t>No</t>
        </is>
      </c>
      <c r="J123" t="inlineStr">
        <is>
          <t>0</t>
        </is>
      </c>
      <c r="K123" t="inlineStr">
        <is>
          <t>Eames, Arthur J., 1881-1969.</t>
        </is>
      </c>
      <c r="L123" t="inlineStr">
        <is>
          <t>New York, McGraw-Hill, 1961.</t>
        </is>
      </c>
      <c r="M123" t="inlineStr">
        <is>
          <t>1961</t>
        </is>
      </c>
      <c r="O123" t="inlineStr">
        <is>
          <t>eng</t>
        </is>
      </c>
      <c r="P123" t="inlineStr">
        <is>
          <t>nyu</t>
        </is>
      </c>
      <c r="Q123" t="inlineStr">
        <is>
          <t>McGraw-Hill publications in the botanical sciences</t>
        </is>
      </c>
      <c r="R123" t="inlineStr">
        <is>
          <t xml:space="preserve">QK </t>
        </is>
      </c>
      <c r="S123" t="n">
        <v>3</v>
      </c>
      <c r="T123" t="n">
        <v>3</v>
      </c>
      <c r="U123" t="inlineStr">
        <is>
          <t>2002-01-02</t>
        </is>
      </c>
      <c r="V123" t="inlineStr">
        <is>
          <t>2002-01-02</t>
        </is>
      </c>
      <c r="W123" t="inlineStr">
        <is>
          <t>1997-07-17</t>
        </is>
      </c>
      <c r="X123" t="inlineStr">
        <is>
          <t>1997-07-17</t>
        </is>
      </c>
      <c r="Y123" t="n">
        <v>839</v>
      </c>
      <c r="Z123" t="n">
        <v>673</v>
      </c>
      <c r="AA123" t="n">
        <v>726</v>
      </c>
      <c r="AB123" t="n">
        <v>5</v>
      </c>
      <c r="AC123" t="n">
        <v>5</v>
      </c>
      <c r="AD123" t="n">
        <v>22</v>
      </c>
      <c r="AE123" t="n">
        <v>24</v>
      </c>
      <c r="AF123" t="n">
        <v>8</v>
      </c>
      <c r="AG123" t="n">
        <v>9</v>
      </c>
      <c r="AH123" t="n">
        <v>7</v>
      </c>
      <c r="AI123" t="n">
        <v>7</v>
      </c>
      <c r="AJ123" t="n">
        <v>11</v>
      </c>
      <c r="AK123" t="n">
        <v>13</v>
      </c>
      <c r="AL123" t="n">
        <v>4</v>
      </c>
      <c r="AM123" t="n">
        <v>4</v>
      </c>
      <c r="AN123" t="n">
        <v>0</v>
      </c>
      <c r="AO123" t="n">
        <v>0</v>
      </c>
      <c r="AP123" t="inlineStr">
        <is>
          <t>Yes</t>
        </is>
      </c>
      <c r="AQ123" t="inlineStr">
        <is>
          <t>No</t>
        </is>
      </c>
      <c r="AR123">
        <f>HYPERLINK("http://catalog.hathitrust.org/Record/001497723","HathiTrust Record")</f>
        <v/>
      </c>
      <c r="AS123">
        <f>HYPERLINK("https://creighton-primo.hosted.exlibrisgroup.com/primo-explore/search?tab=default_tab&amp;search_scope=EVERYTHING&amp;vid=01CRU&amp;lang=en_US&amp;offset=0&amp;query=any,contains,991002377559702656","Catalog Record")</f>
        <v/>
      </c>
      <c r="AT123">
        <f>HYPERLINK("http://www.worldcat.org/oclc/327546","WorldCat Record")</f>
        <v/>
      </c>
      <c r="AU123" t="inlineStr">
        <is>
          <t>1419459:eng</t>
        </is>
      </c>
      <c r="AV123" t="inlineStr">
        <is>
          <t>327546</t>
        </is>
      </c>
      <c r="AW123" t="inlineStr">
        <is>
          <t>991002377559702656</t>
        </is>
      </c>
      <c r="AX123" t="inlineStr">
        <is>
          <t>991002377559702656</t>
        </is>
      </c>
      <c r="AY123" t="inlineStr">
        <is>
          <t>2272768060002656</t>
        </is>
      </c>
      <c r="AZ123" t="inlineStr">
        <is>
          <t>BOOK</t>
        </is>
      </c>
      <c r="BC123" t="inlineStr">
        <is>
          <t>32285002937679</t>
        </is>
      </c>
      <c r="BD123" t="inlineStr">
        <is>
          <t>893773539</t>
        </is>
      </c>
    </row>
    <row r="124">
      <c r="A124" t="inlineStr">
        <is>
          <t>No</t>
        </is>
      </c>
      <c r="B124" t="inlineStr">
        <is>
          <t>QK643.G99 S65</t>
        </is>
      </c>
      <c r="C124" t="inlineStr">
        <is>
          <t>0                      QK 0643000G  99                 S  65</t>
        </is>
      </c>
      <c r="D124" t="inlineStr">
        <is>
          <t>The morphology of gymnosperms; the structure and evolution of primitive seed-plants [by] K.R. Sporne.</t>
        </is>
      </c>
      <c r="F124" t="inlineStr">
        <is>
          <t>No</t>
        </is>
      </c>
      <c r="G124" t="inlineStr">
        <is>
          <t>1</t>
        </is>
      </c>
      <c r="H124" t="inlineStr">
        <is>
          <t>No</t>
        </is>
      </c>
      <c r="I124" t="inlineStr">
        <is>
          <t>No</t>
        </is>
      </c>
      <c r="J124" t="inlineStr">
        <is>
          <t>0</t>
        </is>
      </c>
      <c r="K124" t="inlineStr">
        <is>
          <t>Sporne, K. R.</t>
        </is>
      </c>
      <c r="L124" t="inlineStr">
        <is>
          <t>London, Hutchinson University Library [1965]</t>
        </is>
      </c>
      <c r="M124" t="inlineStr">
        <is>
          <t>1965</t>
        </is>
      </c>
      <c r="O124" t="inlineStr">
        <is>
          <t>eng</t>
        </is>
      </c>
      <c r="P124" t="inlineStr">
        <is>
          <t>enk</t>
        </is>
      </c>
      <c r="R124" t="inlineStr">
        <is>
          <t xml:space="preserve">QK </t>
        </is>
      </c>
      <c r="S124" t="n">
        <v>2</v>
      </c>
      <c r="T124" t="n">
        <v>2</v>
      </c>
      <c r="U124" t="inlineStr">
        <is>
          <t>2001-02-20</t>
        </is>
      </c>
      <c r="V124" t="inlineStr">
        <is>
          <t>2001-02-20</t>
        </is>
      </c>
      <c r="W124" t="inlineStr">
        <is>
          <t>1997-07-17</t>
        </is>
      </c>
      <c r="X124" t="inlineStr">
        <is>
          <t>1997-07-17</t>
        </is>
      </c>
      <c r="Y124" t="n">
        <v>601</v>
      </c>
      <c r="Z124" t="n">
        <v>445</v>
      </c>
      <c r="AA124" t="n">
        <v>463</v>
      </c>
      <c r="AB124" t="n">
        <v>7</v>
      </c>
      <c r="AC124" t="n">
        <v>7</v>
      </c>
      <c r="AD124" t="n">
        <v>17</v>
      </c>
      <c r="AE124" t="n">
        <v>18</v>
      </c>
      <c r="AF124" t="n">
        <v>5</v>
      </c>
      <c r="AG124" t="n">
        <v>6</v>
      </c>
      <c r="AH124" t="n">
        <v>3</v>
      </c>
      <c r="AI124" t="n">
        <v>3</v>
      </c>
      <c r="AJ124" t="n">
        <v>6</v>
      </c>
      <c r="AK124" t="n">
        <v>7</v>
      </c>
      <c r="AL124" t="n">
        <v>6</v>
      </c>
      <c r="AM124" t="n">
        <v>6</v>
      </c>
      <c r="AN124" t="n">
        <v>0</v>
      </c>
      <c r="AO124" t="n">
        <v>0</v>
      </c>
      <c r="AP124" t="inlineStr">
        <is>
          <t>No</t>
        </is>
      </c>
      <c r="AQ124" t="inlineStr">
        <is>
          <t>Yes</t>
        </is>
      </c>
      <c r="AR124">
        <f>HYPERLINK("http://catalog.hathitrust.org/Record/000825905","HathiTrust Record")</f>
        <v/>
      </c>
      <c r="AS124">
        <f>HYPERLINK("https://creighton-primo.hosted.exlibrisgroup.com/primo-explore/search?tab=default_tab&amp;search_scope=EVERYTHING&amp;vid=01CRU&amp;lang=en_US&amp;offset=0&amp;query=any,contains,991002267019702656","Catalog Record")</f>
        <v/>
      </c>
      <c r="AT124">
        <f>HYPERLINK("http://www.worldcat.org/oclc/307390","WorldCat Record")</f>
        <v/>
      </c>
      <c r="AU124" t="inlineStr">
        <is>
          <t>1102981193:eng</t>
        </is>
      </c>
      <c r="AV124" t="inlineStr">
        <is>
          <t>307390</t>
        </is>
      </c>
      <c r="AW124" t="inlineStr">
        <is>
          <t>991002267019702656</t>
        </is>
      </c>
      <c r="AX124" t="inlineStr">
        <is>
          <t>991002267019702656</t>
        </is>
      </c>
      <c r="AY124" t="inlineStr">
        <is>
          <t>2265723290002656</t>
        </is>
      </c>
      <c r="AZ124" t="inlineStr">
        <is>
          <t>BOOK</t>
        </is>
      </c>
      <c r="BC124" t="inlineStr">
        <is>
          <t>32285002937687</t>
        </is>
      </c>
      <c r="BD124" t="inlineStr">
        <is>
          <t>893251013</t>
        </is>
      </c>
    </row>
    <row r="125">
      <c r="A125" t="inlineStr">
        <is>
          <t>No</t>
        </is>
      </c>
      <c r="B125" t="inlineStr">
        <is>
          <t>QK644 .W54</t>
        </is>
      </c>
      <c r="C125" t="inlineStr">
        <is>
          <t>0                      QK 0644000W  54</t>
        </is>
      </c>
      <c r="D125" t="inlineStr">
        <is>
          <t>Roots : miracles below.</t>
        </is>
      </c>
      <c r="F125" t="inlineStr">
        <is>
          <t>No</t>
        </is>
      </c>
      <c r="G125" t="inlineStr">
        <is>
          <t>1</t>
        </is>
      </c>
      <c r="H125" t="inlineStr">
        <is>
          <t>No</t>
        </is>
      </c>
      <c r="I125" t="inlineStr">
        <is>
          <t>No</t>
        </is>
      </c>
      <c r="J125" t="inlineStr">
        <is>
          <t>0</t>
        </is>
      </c>
      <c r="K125" t="inlineStr">
        <is>
          <t>Wilson, Charles Morrow, 1905-1977.</t>
        </is>
      </c>
      <c r="L125" t="inlineStr">
        <is>
          <t>Garden City, N.Y. : Doubleday, 1968.</t>
        </is>
      </c>
      <c r="M125" t="inlineStr">
        <is>
          <t>1968</t>
        </is>
      </c>
      <c r="N125" t="inlineStr">
        <is>
          <t>[1st ed.]</t>
        </is>
      </c>
      <c r="O125" t="inlineStr">
        <is>
          <t>eng</t>
        </is>
      </c>
      <c r="P125" t="inlineStr">
        <is>
          <t>nyu</t>
        </is>
      </c>
      <c r="R125" t="inlineStr">
        <is>
          <t xml:space="preserve">QK </t>
        </is>
      </c>
      <c r="S125" t="n">
        <v>2</v>
      </c>
      <c r="T125" t="n">
        <v>2</v>
      </c>
      <c r="U125" t="inlineStr">
        <is>
          <t>2008-09-08</t>
        </is>
      </c>
      <c r="V125" t="inlineStr">
        <is>
          <t>2008-09-08</t>
        </is>
      </c>
      <c r="W125" t="inlineStr">
        <is>
          <t>1994-06-29</t>
        </is>
      </c>
      <c r="X125" t="inlineStr">
        <is>
          <t>1994-06-29</t>
        </is>
      </c>
      <c r="Y125" t="n">
        <v>544</v>
      </c>
      <c r="Z125" t="n">
        <v>511</v>
      </c>
      <c r="AA125" t="n">
        <v>513</v>
      </c>
      <c r="AB125" t="n">
        <v>4</v>
      </c>
      <c r="AC125" t="n">
        <v>4</v>
      </c>
      <c r="AD125" t="n">
        <v>11</v>
      </c>
      <c r="AE125" t="n">
        <v>11</v>
      </c>
      <c r="AF125" t="n">
        <v>2</v>
      </c>
      <c r="AG125" t="n">
        <v>2</v>
      </c>
      <c r="AH125" t="n">
        <v>2</v>
      </c>
      <c r="AI125" t="n">
        <v>2</v>
      </c>
      <c r="AJ125" t="n">
        <v>6</v>
      </c>
      <c r="AK125" t="n">
        <v>6</v>
      </c>
      <c r="AL125" t="n">
        <v>3</v>
      </c>
      <c r="AM125" t="n">
        <v>3</v>
      </c>
      <c r="AN125" t="n">
        <v>0</v>
      </c>
      <c r="AO125" t="n">
        <v>0</v>
      </c>
      <c r="AP125" t="inlineStr">
        <is>
          <t>No</t>
        </is>
      </c>
      <c r="AQ125" t="inlineStr">
        <is>
          <t>Yes</t>
        </is>
      </c>
      <c r="AR125">
        <f>HYPERLINK("http://catalog.hathitrust.org/Record/001497774","HathiTrust Record")</f>
        <v/>
      </c>
      <c r="AS125">
        <f>HYPERLINK("https://creighton-primo.hosted.exlibrisgroup.com/primo-explore/search?tab=default_tab&amp;search_scope=EVERYTHING&amp;vid=01CRU&amp;lang=en_US&amp;offset=0&amp;query=any,contains,991002780789702656","Catalog Record")</f>
        <v/>
      </c>
      <c r="AT125">
        <f>HYPERLINK("http://www.worldcat.org/oclc/440154","WorldCat Record")</f>
        <v/>
      </c>
      <c r="AU125" t="inlineStr">
        <is>
          <t>1565390:eng</t>
        </is>
      </c>
      <c r="AV125" t="inlineStr">
        <is>
          <t>440154</t>
        </is>
      </c>
      <c r="AW125" t="inlineStr">
        <is>
          <t>991002780789702656</t>
        </is>
      </c>
      <c r="AX125" t="inlineStr">
        <is>
          <t>991002780789702656</t>
        </is>
      </c>
      <c r="AY125" t="inlineStr">
        <is>
          <t>2256530470002656</t>
        </is>
      </c>
      <c r="AZ125" t="inlineStr">
        <is>
          <t>BOOK</t>
        </is>
      </c>
      <c r="BC125" t="inlineStr">
        <is>
          <t>32285001935559</t>
        </is>
      </c>
      <c r="BD125" t="inlineStr">
        <is>
          <t>893347923</t>
        </is>
      </c>
    </row>
    <row r="126">
      <c r="A126" t="inlineStr">
        <is>
          <t>No</t>
        </is>
      </c>
      <c r="B126" t="inlineStr">
        <is>
          <t>QK647 .J3</t>
        </is>
      </c>
      <c r="C126" t="inlineStr">
        <is>
          <t>0                      QK 0647000J  3</t>
        </is>
      </c>
      <c r="D126" t="inlineStr">
        <is>
          <t>The structure of wood.</t>
        </is>
      </c>
      <c r="F126" t="inlineStr">
        <is>
          <t>No</t>
        </is>
      </c>
      <c r="G126" t="inlineStr">
        <is>
          <t>1</t>
        </is>
      </c>
      <c r="H126" t="inlineStr">
        <is>
          <t>No</t>
        </is>
      </c>
      <c r="I126" t="inlineStr">
        <is>
          <t>No</t>
        </is>
      </c>
      <c r="J126" t="inlineStr">
        <is>
          <t>0</t>
        </is>
      </c>
      <c r="K126" t="inlineStr">
        <is>
          <t>Jane, F. W. (Frank W.)</t>
        </is>
      </c>
      <c r="L126" t="inlineStr">
        <is>
          <t>London : A. &amp; C. Black, [1956]</t>
        </is>
      </c>
      <c r="M126" t="inlineStr">
        <is>
          <t>1956</t>
        </is>
      </c>
      <c r="O126" t="inlineStr">
        <is>
          <t>eng</t>
        </is>
      </c>
      <c r="P126" t="inlineStr">
        <is>
          <t>enk</t>
        </is>
      </c>
      <c r="R126" t="inlineStr">
        <is>
          <t xml:space="preserve">QK </t>
        </is>
      </c>
      <c r="S126" t="n">
        <v>2</v>
      </c>
      <c r="T126" t="n">
        <v>2</v>
      </c>
      <c r="U126" t="inlineStr">
        <is>
          <t>2008-05-19</t>
        </is>
      </c>
      <c r="V126" t="inlineStr">
        <is>
          <t>2008-05-19</t>
        </is>
      </c>
      <c r="W126" t="inlineStr">
        <is>
          <t>1990-02-21</t>
        </is>
      </c>
      <c r="X126" t="inlineStr">
        <is>
          <t>1990-02-21</t>
        </is>
      </c>
      <c r="Y126" t="n">
        <v>189</v>
      </c>
      <c r="Z126" t="n">
        <v>112</v>
      </c>
      <c r="AA126" t="n">
        <v>304</v>
      </c>
      <c r="AB126" t="n">
        <v>4</v>
      </c>
      <c r="AC126" t="n">
        <v>4</v>
      </c>
      <c r="AD126" t="n">
        <v>7</v>
      </c>
      <c r="AE126" t="n">
        <v>9</v>
      </c>
      <c r="AF126" t="n">
        <v>1</v>
      </c>
      <c r="AG126" t="n">
        <v>1</v>
      </c>
      <c r="AH126" t="n">
        <v>2</v>
      </c>
      <c r="AI126" t="n">
        <v>3</v>
      </c>
      <c r="AJ126" t="n">
        <v>3</v>
      </c>
      <c r="AK126" t="n">
        <v>5</v>
      </c>
      <c r="AL126" t="n">
        <v>3</v>
      </c>
      <c r="AM126" t="n">
        <v>3</v>
      </c>
      <c r="AN126" t="n">
        <v>0</v>
      </c>
      <c r="AO126" t="n">
        <v>0</v>
      </c>
      <c r="AP126" t="inlineStr">
        <is>
          <t>No</t>
        </is>
      </c>
      <c r="AQ126" t="inlineStr">
        <is>
          <t>Yes</t>
        </is>
      </c>
      <c r="AR126">
        <f>HYPERLINK("http://catalog.hathitrust.org/Record/008364616","HathiTrust Record")</f>
        <v/>
      </c>
      <c r="AS126">
        <f>HYPERLINK("https://creighton-primo.hosted.exlibrisgroup.com/primo-explore/search?tab=default_tab&amp;search_scope=EVERYTHING&amp;vid=01CRU&amp;lang=en_US&amp;offset=0&amp;query=any,contains,991004422629702656","Catalog Record")</f>
        <v/>
      </c>
      <c r="AT126">
        <f>HYPERLINK("http://www.worldcat.org/oclc/3389245","WorldCat Record")</f>
        <v/>
      </c>
      <c r="AU126" t="inlineStr">
        <is>
          <t>1289767:eng</t>
        </is>
      </c>
      <c r="AV126" t="inlineStr">
        <is>
          <t>3389245</t>
        </is>
      </c>
      <c r="AW126" t="inlineStr">
        <is>
          <t>991004422629702656</t>
        </is>
      </c>
      <c r="AX126" t="inlineStr">
        <is>
          <t>991004422629702656</t>
        </is>
      </c>
      <c r="AY126" t="inlineStr">
        <is>
          <t>2258154140002656</t>
        </is>
      </c>
      <c r="AZ126" t="inlineStr">
        <is>
          <t>BOOK</t>
        </is>
      </c>
      <c r="BC126" t="inlineStr">
        <is>
          <t>32285000044122</t>
        </is>
      </c>
      <c r="BD126" t="inlineStr">
        <is>
          <t>893532374</t>
        </is>
      </c>
    </row>
    <row r="127">
      <c r="A127" t="inlineStr">
        <is>
          <t>No</t>
        </is>
      </c>
      <c r="B127" t="inlineStr">
        <is>
          <t>QK653 .M68 1994</t>
        </is>
      </c>
      <c r="C127" t="inlineStr">
        <is>
          <t>0                      QK 0653000M  68          1994</t>
        </is>
      </c>
      <c r="D127" t="inlineStr">
        <is>
          <t>Molecular and cellular aspects of plant reproduction / edited by R.J. Scott, A.D. Stead.</t>
        </is>
      </c>
      <c r="F127" t="inlineStr">
        <is>
          <t>No</t>
        </is>
      </c>
      <c r="G127" t="inlineStr">
        <is>
          <t>1</t>
        </is>
      </c>
      <c r="H127" t="inlineStr">
        <is>
          <t>No</t>
        </is>
      </c>
      <c r="I127" t="inlineStr">
        <is>
          <t>No</t>
        </is>
      </c>
      <c r="J127" t="inlineStr">
        <is>
          <t>0</t>
        </is>
      </c>
      <c r="L127" t="inlineStr">
        <is>
          <t>Cambridge ; New York : Cambridge University Press, 1994.</t>
        </is>
      </c>
      <c r="M127" t="inlineStr">
        <is>
          <t>1994</t>
        </is>
      </c>
      <c r="O127" t="inlineStr">
        <is>
          <t>eng</t>
        </is>
      </c>
      <c r="P127" t="inlineStr">
        <is>
          <t>enk</t>
        </is>
      </c>
      <c r="Q127" t="inlineStr">
        <is>
          <t>Seminar series / Society for Experimental Biology ; 55</t>
        </is>
      </c>
      <c r="R127" t="inlineStr">
        <is>
          <t xml:space="preserve">QK </t>
        </is>
      </c>
      <c r="S127" t="n">
        <v>6</v>
      </c>
      <c r="T127" t="n">
        <v>6</v>
      </c>
      <c r="U127" t="inlineStr">
        <is>
          <t>2008-03-25</t>
        </is>
      </c>
      <c r="V127" t="inlineStr">
        <is>
          <t>2008-03-25</t>
        </is>
      </c>
      <c r="W127" t="inlineStr">
        <is>
          <t>1995-07-23</t>
        </is>
      </c>
      <c r="X127" t="inlineStr">
        <is>
          <t>1995-07-23</t>
        </is>
      </c>
      <c r="Y127" t="n">
        <v>262</v>
      </c>
      <c r="Z127" t="n">
        <v>174</v>
      </c>
      <c r="AA127" t="n">
        <v>179</v>
      </c>
      <c r="AB127" t="n">
        <v>2</v>
      </c>
      <c r="AC127" t="n">
        <v>2</v>
      </c>
      <c r="AD127" t="n">
        <v>9</v>
      </c>
      <c r="AE127" t="n">
        <v>9</v>
      </c>
      <c r="AF127" t="n">
        <v>3</v>
      </c>
      <c r="AG127" t="n">
        <v>3</v>
      </c>
      <c r="AH127" t="n">
        <v>2</v>
      </c>
      <c r="AI127" t="n">
        <v>2</v>
      </c>
      <c r="AJ127" t="n">
        <v>5</v>
      </c>
      <c r="AK127" t="n">
        <v>5</v>
      </c>
      <c r="AL127" t="n">
        <v>1</v>
      </c>
      <c r="AM127" t="n">
        <v>1</v>
      </c>
      <c r="AN127" t="n">
        <v>0</v>
      </c>
      <c r="AO127" t="n">
        <v>0</v>
      </c>
      <c r="AP127" t="inlineStr">
        <is>
          <t>No</t>
        </is>
      </c>
      <c r="AQ127" t="inlineStr">
        <is>
          <t>No</t>
        </is>
      </c>
      <c r="AS127">
        <f>HYPERLINK("https://creighton-primo.hosted.exlibrisgroup.com/primo-explore/search?tab=default_tab&amp;search_scope=EVERYTHING&amp;vid=01CRU&amp;lang=en_US&amp;offset=0&amp;query=any,contains,991002354119702656","Catalog Record")</f>
        <v/>
      </c>
      <c r="AT127">
        <f>HYPERLINK("http://www.worldcat.org/oclc/30625777","WorldCat Record")</f>
        <v/>
      </c>
      <c r="AU127" t="inlineStr">
        <is>
          <t>365346041:eng</t>
        </is>
      </c>
      <c r="AV127" t="inlineStr">
        <is>
          <t>30625777</t>
        </is>
      </c>
      <c r="AW127" t="inlineStr">
        <is>
          <t>991002354119702656</t>
        </is>
      </c>
      <c r="AX127" t="inlineStr">
        <is>
          <t>991002354119702656</t>
        </is>
      </c>
      <c r="AY127" t="inlineStr">
        <is>
          <t>2260908860002656</t>
        </is>
      </c>
      <c r="AZ127" t="inlineStr">
        <is>
          <t>BOOK</t>
        </is>
      </c>
      <c r="BB127" t="inlineStr">
        <is>
          <t>9780521455251</t>
        </is>
      </c>
      <c r="BC127" t="inlineStr">
        <is>
          <t>32285002075793</t>
        </is>
      </c>
      <c r="BD127" t="inlineStr">
        <is>
          <t>893792354</t>
        </is>
      </c>
    </row>
    <row r="128">
      <c r="A128" t="inlineStr">
        <is>
          <t>No</t>
        </is>
      </c>
      <c r="B128" t="inlineStr">
        <is>
          <t>QK658 .S52</t>
        </is>
      </c>
      <c r="C128" t="inlineStr">
        <is>
          <t>0                      QK 0658000S  52</t>
        </is>
      </c>
      <c r="D128" t="inlineStr">
        <is>
          <t>Collection of ten articles / by A.N. Sladkov.</t>
        </is>
      </c>
      <c r="F128" t="inlineStr">
        <is>
          <t>No</t>
        </is>
      </c>
      <c r="G128" t="inlineStr">
        <is>
          <t>1</t>
        </is>
      </c>
      <c r="H128" t="inlineStr">
        <is>
          <t>No</t>
        </is>
      </c>
      <c r="I128" t="inlineStr">
        <is>
          <t>No</t>
        </is>
      </c>
      <c r="J128" t="inlineStr">
        <is>
          <t>0</t>
        </is>
      </c>
      <c r="K128" t="inlineStr">
        <is>
          <t>Sladkov, A. N. (Artemiĭ Nikolaevich)</t>
        </is>
      </c>
      <c r="L128" t="inlineStr">
        <is>
          <t>Jerusalem : Published pursuant to an agreement with the Smithsonian Institution and the National Science Foundation, Washington, D.C., by the Israel Program for Scientific Translations ; Springfield, Va. : Available from the U.S. Dept. of Commerce, Clearinghouse for Federal Scientific and Technical Information, 1969.</t>
        </is>
      </c>
      <c r="M128" t="inlineStr">
        <is>
          <t>1969</t>
        </is>
      </c>
      <c r="O128" t="inlineStr">
        <is>
          <t>eng</t>
        </is>
      </c>
      <c r="P128" t="inlineStr">
        <is>
          <t xml:space="preserve">is </t>
        </is>
      </c>
      <c r="R128" t="inlineStr">
        <is>
          <t xml:space="preserve">QK </t>
        </is>
      </c>
      <c r="S128" t="n">
        <v>1</v>
      </c>
      <c r="T128" t="n">
        <v>1</v>
      </c>
      <c r="U128" t="inlineStr">
        <is>
          <t>2001-02-21</t>
        </is>
      </c>
      <c r="V128" t="inlineStr">
        <is>
          <t>2001-02-21</t>
        </is>
      </c>
      <c r="W128" t="inlineStr">
        <is>
          <t>1997-07-17</t>
        </is>
      </c>
      <c r="X128" t="inlineStr">
        <is>
          <t>1997-07-17</t>
        </is>
      </c>
      <c r="Y128" t="n">
        <v>73</v>
      </c>
      <c r="Z128" t="n">
        <v>72</v>
      </c>
      <c r="AA128" t="n">
        <v>75</v>
      </c>
      <c r="AB128" t="n">
        <v>2</v>
      </c>
      <c r="AC128" t="n">
        <v>2</v>
      </c>
      <c r="AD128" t="n">
        <v>4</v>
      </c>
      <c r="AE128" t="n">
        <v>4</v>
      </c>
      <c r="AF128" t="n">
        <v>0</v>
      </c>
      <c r="AG128" t="n">
        <v>0</v>
      </c>
      <c r="AH128" t="n">
        <v>2</v>
      </c>
      <c r="AI128" t="n">
        <v>2</v>
      </c>
      <c r="AJ128" t="n">
        <v>1</v>
      </c>
      <c r="AK128" t="n">
        <v>1</v>
      </c>
      <c r="AL128" t="n">
        <v>1</v>
      </c>
      <c r="AM128" t="n">
        <v>1</v>
      </c>
      <c r="AN128" t="n">
        <v>0</v>
      </c>
      <c r="AO128" t="n">
        <v>0</v>
      </c>
      <c r="AP128" t="inlineStr">
        <is>
          <t>No</t>
        </is>
      </c>
      <c r="AQ128" t="inlineStr">
        <is>
          <t>Yes</t>
        </is>
      </c>
      <c r="AR128">
        <f>HYPERLINK("http://catalog.hathitrust.org/Record/101712030","HathiTrust Record")</f>
        <v/>
      </c>
      <c r="AS128">
        <f>HYPERLINK("https://creighton-primo.hosted.exlibrisgroup.com/primo-explore/search?tab=default_tab&amp;search_scope=EVERYTHING&amp;vid=01CRU&amp;lang=en_US&amp;offset=0&amp;query=any,contains,991000775809702656","Catalog Record")</f>
        <v/>
      </c>
      <c r="AT128">
        <f>HYPERLINK("http://www.worldcat.org/oclc/13064264","WorldCat Record")</f>
        <v/>
      </c>
      <c r="AU128" t="inlineStr">
        <is>
          <t>1059088957:eng</t>
        </is>
      </c>
      <c r="AV128" t="inlineStr">
        <is>
          <t>13064264</t>
        </is>
      </c>
      <c r="AW128" t="inlineStr">
        <is>
          <t>991000775809702656</t>
        </is>
      </c>
      <c r="AX128" t="inlineStr">
        <is>
          <t>991000775809702656</t>
        </is>
      </c>
      <c r="AY128" t="inlineStr">
        <is>
          <t>2257013130002656</t>
        </is>
      </c>
      <c r="AZ128" t="inlineStr">
        <is>
          <t>BOOK</t>
        </is>
      </c>
      <c r="BC128" t="inlineStr">
        <is>
          <t>32285002937703</t>
        </is>
      </c>
      <c r="BD128" t="inlineStr">
        <is>
          <t>893796977</t>
        </is>
      </c>
    </row>
    <row r="129">
      <c r="A129" t="inlineStr">
        <is>
          <t>No</t>
        </is>
      </c>
      <c r="B129" t="inlineStr">
        <is>
          <t>QK660 .B313</t>
        </is>
      </c>
      <c r="C129" t="inlineStr">
        <is>
          <t>0                      QK 0660000B  313</t>
        </is>
      </c>
      <c r="D129" t="inlineStr">
        <is>
          <t>Nature as designer: a botanical art study. [Translated by Albert Read]</t>
        </is>
      </c>
      <c r="F129" t="inlineStr">
        <is>
          <t>No</t>
        </is>
      </c>
      <c r="G129" t="inlineStr">
        <is>
          <t>1</t>
        </is>
      </c>
      <c r="H129" t="inlineStr">
        <is>
          <t>No</t>
        </is>
      </c>
      <c r="I129" t="inlineStr">
        <is>
          <t>No</t>
        </is>
      </c>
      <c r="J129" t="inlineStr">
        <is>
          <t>0</t>
        </is>
      </c>
      <c r="K129" t="inlineStr">
        <is>
          <t>Bager, Bertel, 1890-1960.</t>
        </is>
      </c>
      <c r="L129" t="inlineStr">
        <is>
          <t>New York, Reinhold Pub. Corp. [1966]</t>
        </is>
      </c>
      <c r="M129" t="inlineStr">
        <is>
          <t>1966</t>
        </is>
      </c>
      <c r="O129" t="inlineStr">
        <is>
          <t>eng</t>
        </is>
      </c>
      <c r="P129" t="inlineStr">
        <is>
          <t>nyu</t>
        </is>
      </c>
      <c r="R129" t="inlineStr">
        <is>
          <t xml:space="preserve">QK </t>
        </is>
      </c>
      <c r="S129" t="n">
        <v>3</v>
      </c>
      <c r="T129" t="n">
        <v>3</v>
      </c>
      <c r="U129" t="inlineStr">
        <is>
          <t>2008-05-19</t>
        </is>
      </c>
      <c r="V129" t="inlineStr">
        <is>
          <t>2008-05-19</t>
        </is>
      </c>
      <c r="W129" t="inlineStr">
        <is>
          <t>1997-07-17</t>
        </is>
      </c>
      <c r="X129" t="inlineStr">
        <is>
          <t>1997-07-17</t>
        </is>
      </c>
      <c r="Y129" t="n">
        <v>711</v>
      </c>
      <c r="Z129" t="n">
        <v>662</v>
      </c>
      <c r="AA129" t="n">
        <v>729</v>
      </c>
      <c r="AB129" t="n">
        <v>9</v>
      </c>
      <c r="AC129" t="n">
        <v>10</v>
      </c>
      <c r="AD129" t="n">
        <v>16</v>
      </c>
      <c r="AE129" t="n">
        <v>18</v>
      </c>
      <c r="AF129" t="n">
        <v>5</v>
      </c>
      <c r="AG129" t="n">
        <v>6</v>
      </c>
      <c r="AH129" t="n">
        <v>2</v>
      </c>
      <c r="AI129" t="n">
        <v>3</v>
      </c>
      <c r="AJ129" t="n">
        <v>4</v>
      </c>
      <c r="AK129" t="n">
        <v>4</v>
      </c>
      <c r="AL129" t="n">
        <v>7</v>
      </c>
      <c r="AM129" t="n">
        <v>8</v>
      </c>
      <c r="AN129" t="n">
        <v>0</v>
      </c>
      <c r="AO129" t="n">
        <v>0</v>
      </c>
      <c r="AP129" t="inlineStr">
        <is>
          <t>No</t>
        </is>
      </c>
      <c r="AQ129" t="inlineStr">
        <is>
          <t>Yes</t>
        </is>
      </c>
      <c r="AR129">
        <f>HYPERLINK("http://catalog.hathitrust.org/Record/001497821","HathiTrust Record")</f>
        <v/>
      </c>
      <c r="AS129">
        <f>HYPERLINK("https://creighton-primo.hosted.exlibrisgroup.com/primo-explore/search?tab=default_tab&amp;search_scope=EVERYTHING&amp;vid=01CRU&amp;lang=en_US&amp;offset=0&amp;query=any,contains,991000954829702656","Catalog Record")</f>
        <v/>
      </c>
      <c r="AT129">
        <f>HYPERLINK("http://www.worldcat.org/oclc/167720","WorldCat Record")</f>
        <v/>
      </c>
      <c r="AU129" t="inlineStr">
        <is>
          <t>1869998090:eng</t>
        </is>
      </c>
      <c r="AV129" t="inlineStr">
        <is>
          <t>167720</t>
        </is>
      </c>
      <c r="AW129" t="inlineStr">
        <is>
          <t>991000954829702656</t>
        </is>
      </c>
      <c r="AX129" t="inlineStr">
        <is>
          <t>991000954829702656</t>
        </is>
      </c>
      <c r="AY129" t="inlineStr">
        <is>
          <t>2272700760002656</t>
        </is>
      </c>
      <c r="AZ129" t="inlineStr">
        <is>
          <t>BOOK</t>
        </is>
      </c>
      <c r="BC129" t="inlineStr">
        <is>
          <t>32285002937711</t>
        </is>
      </c>
      <c r="BD129" t="inlineStr">
        <is>
          <t>893791026</t>
        </is>
      </c>
    </row>
    <row r="130">
      <c r="A130" t="inlineStr">
        <is>
          <t>No</t>
        </is>
      </c>
      <c r="B130" t="inlineStr">
        <is>
          <t>QK662 .S9</t>
        </is>
      </c>
      <c r="C130" t="inlineStr">
        <is>
          <t>0                      QK 0662000S  9</t>
        </is>
      </c>
      <c r="D130" t="inlineStr">
        <is>
          <t>Spores, their dormancy and germination [by] Alfred S. Sussman [and] Harlyn O. Halvorson.</t>
        </is>
      </c>
      <c r="F130" t="inlineStr">
        <is>
          <t>No</t>
        </is>
      </c>
      <c r="G130" t="inlineStr">
        <is>
          <t>1</t>
        </is>
      </c>
      <c r="H130" t="inlineStr">
        <is>
          <t>No</t>
        </is>
      </c>
      <c r="I130" t="inlineStr">
        <is>
          <t>No</t>
        </is>
      </c>
      <c r="J130" t="inlineStr">
        <is>
          <t>0</t>
        </is>
      </c>
      <c r="K130" t="inlineStr">
        <is>
          <t>Sussman, Alfred S.</t>
        </is>
      </c>
      <c r="L130" t="inlineStr">
        <is>
          <t>New York, Harper &amp; Row [1966]</t>
        </is>
      </c>
      <c r="M130" t="inlineStr">
        <is>
          <t>1966</t>
        </is>
      </c>
      <c r="O130" t="inlineStr">
        <is>
          <t>eng</t>
        </is>
      </c>
      <c r="P130" t="inlineStr">
        <is>
          <t>nyu</t>
        </is>
      </c>
      <c r="R130" t="inlineStr">
        <is>
          <t xml:space="preserve">QK </t>
        </is>
      </c>
      <c r="S130" t="n">
        <v>3</v>
      </c>
      <c r="T130" t="n">
        <v>3</v>
      </c>
      <c r="U130" t="inlineStr">
        <is>
          <t>2001-02-20</t>
        </is>
      </c>
      <c r="V130" t="inlineStr">
        <is>
          <t>2001-02-20</t>
        </is>
      </c>
      <c r="W130" t="inlineStr">
        <is>
          <t>1997-07-17</t>
        </is>
      </c>
      <c r="X130" t="inlineStr">
        <is>
          <t>1997-07-17</t>
        </is>
      </c>
      <c r="Y130" t="n">
        <v>673</v>
      </c>
      <c r="Z130" t="n">
        <v>543</v>
      </c>
      <c r="AA130" t="n">
        <v>549</v>
      </c>
      <c r="AB130" t="n">
        <v>4</v>
      </c>
      <c r="AC130" t="n">
        <v>4</v>
      </c>
      <c r="AD130" t="n">
        <v>21</v>
      </c>
      <c r="AE130" t="n">
        <v>21</v>
      </c>
      <c r="AF130" t="n">
        <v>8</v>
      </c>
      <c r="AG130" t="n">
        <v>8</v>
      </c>
      <c r="AH130" t="n">
        <v>4</v>
      </c>
      <c r="AI130" t="n">
        <v>4</v>
      </c>
      <c r="AJ130" t="n">
        <v>11</v>
      </c>
      <c r="AK130" t="n">
        <v>11</v>
      </c>
      <c r="AL130" t="n">
        <v>2</v>
      </c>
      <c r="AM130" t="n">
        <v>2</v>
      </c>
      <c r="AN130" t="n">
        <v>0</v>
      </c>
      <c r="AO130" t="n">
        <v>0</v>
      </c>
      <c r="AP130" t="inlineStr">
        <is>
          <t>No</t>
        </is>
      </c>
      <c r="AQ130" t="inlineStr">
        <is>
          <t>Yes</t>
        </is>
      </c>
      <c r="AR130">
        <f>HYPERLINK("http://catalog.hathitrust.org/Record/001497838","HathiTrust Record")</f>
        <v/>
      </c>
      <c r="AS130">
        <f>HYPERLINK("https://creighton-primo.hosted.exlibrisgroup.com/primo-explore/search?tab=default_tab&amp;search_scope=EVERYTHING&amp;vid=01CRU&amp;lang=en_US&amp;offset=0&amp;query=any,contains,991003595209702656","Catalog Record")</f>
        <v/>
      </c>
      <c r="AT130">
        <f>HYPERLINK("http://www.worldcat.org/oclc/1175581","WorldCat Record")</f>
        <v/>
      </c>
      <c r="AU130" t="inlineStr">
        <is>
          <t>2120769:eng</t>
        </is>
      </c>
      <c r="AV130" t="inlineStr">
        <is>
          <t>1175581</t>
        </is>
      </c>
      <c r="AW130" t="inlineStr">
        <is>
          <t>991003595209702656</t>
        </is>
      </c>
      <c r="AX130" t="inlineStr">
        <is>
          <t>991003595209702656</t>
        </is>
      </c>
      <c r="AY130" t="inlineStr">
        <is>
          <t>2271871630002656</t>
        </is>
      </c>
      <c r="AZ130" t="inlineStr">
        <is>
          <t>BOOK</t>
        </is>
      </c>
      <c r="BC130" t="inlineStr">
        <is>
          <t>32285002937752</t>
        </is>
      </c>
      <c r="BD130" t="inlineStr">
        <is>
          <t>893499462</t>
        </is>
      </c>
    </row>
    <row r="131">
      <c r="A131" t="inlineStr">
        <is>
          <t>No</t>
        </is>
      </c>
      <c r="B131" t="inlineStr">
        <is>
          <t>QK665 .M22</t>
        </is>
      </c>
      <c r="C131" t="inlineStr">
        <is>
          <t>0                      QK 0665000M  22</t>
        </is>
      </c>
      <c r="D131" t="inlineStr">
        <is>
          <t>An introduction to the embryology of angiosperms / by P. Maheshwari.</t>
        </is>
      </c>
      <c r="F131" t="inlineStr">
        <is>
          <t>No</t>
        </is>
      </c>
      <c r="G131" t="inlineStr">
        <is>
          <t>1</t>
        </is>
      </c>
      <c r="H131" t="inlineStr">
        <is>
          <t>No</t>
        </is>
      </c>
      <c r="I131" t="inlineStr">
        <is>
          <t>No</t>
        </is>
      </c>
      <c r="J131" t="inlineStr">
        <is>
          <t>0</t>
        </is>
      </c>
      <c r="K131" t="inlineStr">
        <is>
          <t>Maheshwari, P. (Panchanan), 1904-1966.</t>
        </is>
      </c>
      <c r="L131" t="inlineStr">
        <is>
          <t>New York : McGraw-Hill, 1950.</t>
        </is>
      </c>
      <c r="M131" t="inlineStr">
        <is>
          <t>1950</t>
        </is>
      </c>
      <c r="N131" t="inlineStr">
        <is>
          <t>1st ed.</t>
        </is>
      </c>
      <c r="O131" t="inlineStr">
        <is>
          <t>eng</t>
        </is>
      </c>
      <c r="P131" t="inlineStr">
        <is>
          <t>nyu</t>
        </is>
      </c>
      <c r="Q131" t="inlineStr">
        <is>
          <t>McGraw-Hill publications in the botanical sciences</t>
        </is>
      </c>
      <c r="R131" t="inlineStr">
        <is>
          <t xml:space="preserve">QK </t>
        </is>
      </c>
      <c r="S131" t="n">
        <v>2</v>
      </c>
      <c r="T131" t="n">
        <v>2</v>
      </c>
      <c r="U131" t="inlineStr">
        <is>
          <t>2001-07-24</t>
        </is>
      </c>
      <c r="V131" t="inlineStr">
        <is>
          <t>2001-07-24</t>
        </is>
      </c>
      <c r="W131" t="inlineStr">
        <is>
          <t>2000-02-01</t>
        </is>
      </c>
      <c r="X131" t="inlineStr">
        <is>
          <t>2000-02-01</t>
        </is>
      </c>
      <c r="Y131" t="n">
        <v>615</v>
      </c>
      <c r="Z131" t="n">
        <v>465</v>
      </c>
      <c r="AA131" t="n">
        <v>490</v>
      </c>
      <c r="AB131" t="n">
        <v>4</v>
      </c>
      <c r="AC131" t="n">
        <v>4</v>
      </c>
      <c r="AD131" t="n">
        <v>21</v>
      </c>
      <c r="AE131" t="n">
        <v>21</v>
      </c>
      <c r="AF131" t="n">
        <v>8</v>
      </c>
      <c r="AG131" t="n">
        <v>8</v>
      </c>
      <c r="AH131" t="n">
        <v>4</v>
      </c>
      <c r="AI131" t="n">
        <v>4</v>
      </c>
      <c r="AJ131" t="n">
        <v>9</v>
      </c>
      <c r="AK131" t="n">
        <v>9</v>
      </c>
      <c r="AL131" t="n">
        <v>3</v>
      </c>
      <c r="AM131" t="n">
        <v>3</v>
      </c>
      <c r="AN131" t="n">
        <v>0</v>
      </c>
      <c r="AO131" t="n">
        <v>0</v>
      </c>
      <c r="AP131" t="inlineStr">
        <is>
          <t>No</t>
        </is>
      </c>
      <c r="AQ131" t="inlineStr">
        <is>
          <t>Yes</t>
        </is>
      </c>
      <c r="AR131">
        <f>HYPERLINK("http://catalog.hathitrust.org/Record/001497847","HathiTrust Record")</f>
        <v/>
      </c>
      <c r="AS131">
        <f>HYPERLINK("https://creighton-primo.hosted.exlibrisgroup.com/primo-explore/search?tab=default_tab&amp;search_scope=EVERYTHING&amp;vid=01CRU&amp;lang=en_US&amp;offset=0&amp;query=any,contains,991002981939702656","Catalog Record")</f>
        <v/>
      </c>
      <c r="AT131">
        <f>HYPERLINK("http://www.worldcat.org/oclc/555419","WorldCat Record")</f>
        <v/>
      </c>
      <c r="AU131" t="inlineStr">
        <is>
          <t>1614569:eng</t>
        </is>
      </c>
      <c r="AV131" t="inlineStr">
        <is>
          <t>555419</t>
        </is>
      </c>
      <c r="AW131" t="inlineStr">
        <is>
          <t>991002981939702656</t>
        </is>
      </c>
      <c r="AX131" t="inlineStr">
        <is>
          <t>991002981939702656</t>
        </is>
      </c>
      <c r="AY131" t="inlineStr">
        <is>
          <t>2260356860002656</t>
        </is>
      </c>
      <c r="AZ131" t="inlineStr">
        <is>
          <t>BOOK</t>
        </is>
      </c>
      <c r="BC131" t="inlineStr">
        <is>
          <t>32285003657615</t>
        </is>
      </c>
      <c r="BD131" t="inlineStr">
        <is>
          <t>893692236</t>
        </is>
      </c>
    </row>
    <row r="132">
      <c r="A132" t="inlineStr">
        <is>
          <t>No</t>
        </is>
      </c>
      <c r="B132" t="inlineStr">
        <is>
          <t>QK665 .S79 1989</t>
        </is>
      </c>
      <c r="C132" t="inlineStr">
        <is>
          <t>0                      QK 0665000S  79          1989</t>
        </is>
      </c>
      <c r="D132" t="inlineStr">
        <is>
          <t>Patterns in plant development / Taylor A. Steeves, Ian M. Sussex.</t>
        </is>
      </c>
      <c r="F132" t="inlineStr">
        <is>
          <t>No</t>
        </is>
      </c>
      <c r="G132" t="inlineStr">
        <is>
          <t>1</t>
        </is>
      </c>
      <c r="H132" t="inlineStr">
        <is>
          <t>No</t>
        </is>
      </c>
      <c r="I132" t="inlineStr">
        <is>
          <t>No</t>
        </is>
      </c>
      <c r="J132" t="inlineStr">
        <is>
          <t>0</t>
        </is>
      </c>
      <c r="K132" t="inlineStr">
        <is>
          <t>Steeves, Taylor A., 1926-</t>
        </is>
      </c>
      <c r="L132" t="inlineStr">
        <is>
          <t>Cambridge [England] ; New York : Cambridge University Press, 1989.</t>
        </is>
      </c>
      <c r="M132" t="inlineStr">
        <is>
          <t>1989</t>
        </is>
      </c>
      <c r="N132" t="inlineStr">
        <is>
          <t>2nd ed.</t>
        </is>
      </c>
      <c r="O132" t="inlineStr">
        <is>
          <t>eng</t>
        </is>
      </c>
      <c r="P132" t="inlineStr">
        <is>
          <t>enk</t>
        </is>
      </c>
      <c r="R132" t="inlineStr">
        <is>
          <t xml:space="preserve">QK </t>
        </is>
      </c>
      <c r="S132" t="n">
        <v>2</v>
      </c>
      <c r="T132" t="n">
        <v>2</v>
      </c>
      <c r="U132" t="inlineStr">
        <is>
          <t>2001-04-11</t>
        </is>
      </c>
      <c r="V132" t="inlineStr">
        <is>
          <t>2001-04-11</t>
        </is>
      </c>
      <c r="W132" t="inlineStr">
        <is>
          <t>1990-08-01</t>
        </is>
      </c>
      <c r="X132" t="inlineStr">
        <is>
          <t>1990-08-01</t>
        </is>
      </c>
      <c r="Y132" t="n">
        <v>430</v>
      </c>
      <c r="Z132" t="n">
        <v>288</v>
      </c>
      <c r="AA132" t="n">
        <v>850</v>
      </c>
      <c r="AB132" t="n">
        <v>3</v>
      </c>
      <c r="AC132" t="n">
        <v>7</v>
      </c>
      <c r="AD132" t="n">
        <v>10</v>
      </c>
      <c r="AE132" t="n">
        <v>30</v>
      </c>
      <c r="AF132" t="n">
        <v>1</v>
      </c>
      <c r="AG132" t="n">
        <v>9</v>
      </c>
      <c r="AH132" t="n">
        <v>2</v>
      </c>
      <c r="AI132" t="n">
        <v>6</v>
      </c>
      <c r="AJ132" t="n">
        <v>7</v>
      </c>
      <c r="AK132" t="n">
        <v>15</v>
      </c>
      <c r="AL132" t="n">
        <v>2</v>
      </c>
      <c r="AM132" t="n">
        <v>6</v>
      </c>
      <c r="AN132" t="n">
        <v>0</v>
      </c>
      <c r="AO132" t="n">
        <v>0</v>
      </c>
      <c r="AP132" t="inlineStr">
        <is>
          <t>No</t>
        </is>
      </c>
      <c r="AQ132" t="inlineStr">
        <is>
          <t>No</t>
        </is>
      </c>
      <c r="AS132">
        <f>HYPERLINK("https://creighton-primo.hosted.exlibrisgroup.com/primo-explore/search?tab=default_tab&amp;search_scope=EVERYTHING&amp;vid=01CRU&amp;lang=en_US&amp;offset=0&amp;query=any,contains,991001221779702656","Catalog Record")</f>
        <v/>
      </c>
      <c r="AT132">
        <f>HYPERLINK("http://www.worldcat.org/oclc/17478773","WorldCat Record")</f>
        <v/>
      </c>
      <c r="AU132" t="inlineStr">
        <is>
          <t>1565777:eng</t>
        </is>
      </c>
      <c r="AV132" t="inlineStr">
        <is>
          <t>17478773</t>
        </is>
      </c>
      <c r="AW132" t="inlineStr">
        <is>
          <t>991001221779702656</t>
        </is>
      </c>
      <c r="AX132" t="inlineStr">
        <is>
          <t>991001221779702656</t>
        </is>
      </c>
      <c r="AY132" t="inlineStr">
        <is>
          <t>2270252070002656</t>
        </is>
      </c>
      <c r="AZ132" t="inlineStr">
        <is>
          <t>BOOK</t>
        </is>
      </c>
      <c r="BB132" t="inlineStr">
        <is>
          <t>9780521288958</t>
        </is>
      </c>
      <c r="BC132" t="inlineStr">
        <is>
          <t>32285000241181</t>
        </is>
      </c>
      <c r="BD132" t="inlineStr">
        <is>
          <t>893225708</t>
        </is>
      </c>
    </row>
    <row r="133">
      <c r="A133" t="inlineStr">
        <is>
          <t>No</t>
        </is>
      </c>
      <c r="B133" t="inlineStr">
        <is>
          <t>QK671 .E8 1965</t>
        </is>
      </c>
      <c r="C133" t="inlineStr">
        <is>
          <t>0                      QK 0671000E  8           1965</t>
        </is>
      </c>
      <c r="D133" t="inlineStr">
        <is>
          <t>Plant anatomy / Katherine Esau.</t>
        </is>
      </c>
      <c r="F133" t="inlineStr">
        <is>
          <t>No</t>
        </is>
      </c>
      <c r="G133" t="inlineStr">
        <is>
          <t>1</t>
        </is>
      </c>
      <c r="H133" t="inlineStr">
        <is>
          <t>No</t>
        </is>
      </c>
      <c r="I133" t="inlineStr">
        <is>
          <t>No</t>
        </is>
      </c>
      <c r="J133" t="inlineStr">
        <is>
          <t>0</t>
        </is>
      </c>
      <c r="K133" t="inlineStr">
        <is>
          <t>Esau, Katherine, 1898-1997.</t>
        </is>
      </c>
      <c r="L133" t="inlineStr">
        <is>
          <t>New York : Wiley, [1965]</t>
        </is>
      </c>
      <c r="M133" t="inlineStr">
        <is>
          <t>1965</t>
        </is>
      </c>
      <c r="N133" t="inlineStr">
        <is>
          <t>2d ed.</t>
        </is>
      </c>
      <c r="O133" t="inlineStr">
        <is>
          <t>eng</t>
        </is>
      </c>
      <c r="P133" t="inlineStr">
        <is>
          <t>nyu</t>
        </is>
      </c>
      <c r="R133" t="inlineStr">
        <is>
          <t xml:space="preserve">QK </t>
        </is>
      </c>
      <c r="S133" t="n">
        <v>2</v>
      </c>
      <c r="T133" t="n">
        <v>2</v>
      </c>
      <c r="U133" t="inlineStr">
        <is>
          <t>2001-03-01</t>
        </is>
      </c>
      <c r="V133" t="inlineStr">
        <is>
          <t>2001-03-01</t>
        </is>
      </c>
      <c r="W133" t="inlineStr">
        <is>
          <t>1995-08-16</t>
        </is>
      </c>
      <c r="X133" t="inlineStr">
        <is>
          <t>1995-08-16</t>
        </is>
      </c>
      <c r="Y133" t="n">
        <v>1072</v>
      </c>
      <c r="Z133" t="n">
        <v>837</v>
      </c>
      <c r="AA133" t="n">
        <v>1064</v>
      </c>
      <c r="AB133" t="n">
        <v>9</v>
      </c>
      <c r="AC133" t="n">
        <v>12</v>
      </c>
      <c r="AD133" t="n">
        <v>30</v>
      </c>
      <c r="AE133" t="n">
        <v>42</v>
      </c>
      <c r="AF133" t="n">
        <v>12</v>
      </c>
      <c r="AG133" t="n">
        <v>16</v>
      </c>
      <c r="AH133" t="n">
        <v>6</v>
      </c>
      <c r="AI133" t="n">
        <v>8</v>
      </c>
      <c r="AJ133" t="n">
        <v>11</v>
      </c>
      <c r="AK133" t="n">
        <v>17</v>
      </c>
      <c r="AL133" t="n">
        <v>8</v>
      </c>
      <c r="AM133" t="n">
        <v>11</v>
      </c>
      <c r="AN133" t="n">
        <v>0</v>
      </c>
      <c r="AO133" t="n">
        <v>0</v>
      </c>
      <c r="AP133" t="inlineStr">
        <is>
          <t>No</t>
        </is>
      </c>
      <c r="AQ133" t="inlineStr">
        <is>
          <t>Yes</t>
        </is>
      </c>
      <c r="AR133">
        <f>HYPERLINK("http://catalog.hathitrust.org/Record/004421122","HathiTrust Record")</f>
        <v/>
      </c>
      <c r="AS133">
        <f>HYPERLINK("https://creighton-primo.hosted.exlibrisgroup.com/primo-explore/search?tab=default_tab&amp;search_scope=EVERYTHING&amp;vid=01CRU&amp;lang=en_US&amp;offset=0&amp;query=any,contains,991002378819702656","Catalog Record")</f>
        <v/>
      </c>
      <c r="AT133">
        <f>HYPERLINK("http://www.worldcat.org/oclc/327933","WorldCat Record")</f>
        <v/>
      </c>
      <c r="AU133" t="inlineStr">
        <is>
          <t>131808520:eng</t>
        </is>
      </c>
      <c r="AV133" t="inlineStr">
        <is>
          <t>327933</t>
        </is>
      </c>
      <c r="AW133" t="inlineStr">
        <is>
          <t>991002378819702656</t>
        </is>
      </c>
      <c r="AX133" t="inlineStr">
        <is>
          <t>991002378819702656</t>
        </is>
      </c>
      <c r="AY133" t="inlineStr">
        <is>
          <t>2272575110002656</t>
        </is>
      </c>
      <c r="AZ133" t="inlineStr">
        <is>
          <t>BOOK</t>
        </is>
      </c>
      <c r="BC133" t="inlineStr">
        <is>
          <t>32285002064896</t>
        </is>
      </c>
      <c r="BD133" t="inlineStr">
        <is>
          <t>893591276</t>
        </is>
      </c>
    </row>
    <row r="134">
      <c r="A134" t="inlineStr">
        <is>
          <t>No</t>
        </is>
      </c>
      <c r="B134" t="inlineStr">
        <is>
          <t>QK673 .C44 1924</t>
        </is>
      </c>
      <c r="C134" t="inlineStr">
        <is>
          <t>0                      QK 0673000C  44          1924</t>
        </is>
      </c>
      <c r="D134" t="inlineStr">
        <is>
          <t>Methods in plant histology / by Charles J. Chamberlain.</t>
        </is>
      </c>
      <c r="F134" t="inlineStr">
        <is>
          <t>No</t>
        </is>
      </c>
      <c r="G134" t="inlineStr">
        <is>
          <t>1</t>
        </is>
      </c>
      <c r="H134" t="inlineStr">
        <is>
          <t>No</t>
        </is>
      </c>
      <c r="I134" t="inlineStr">
        <is>
          <t>No</t>
        </is>
      </c>
      <c r="J134" t="inlineStr">
        <is>
          <t>0</t>
        </is>
      </c>
      <c r="K134" t="inlineStr">
        <is>
          <t>Chamberlain, Charles Joseph, 1863-1943.</t>
        </is>
      </c>
      <c r="L134" t="inlineStr">
        <is>
          <t>Chicago : University of Chicago Press, 1924.</t>
        </is>
      </c>
      <c r="M134" t="inlineStr">
        <is>
          <t>1924</t>
        </is>
      </c>
      <c r="N134" t="inlineStr">
        <is>
          <t>4th rev. ed.</t>
        </is>
      </c>
      <c r="O134" t="inlineStr">
        <is>
          <t>eng</t>
        </is>
      </c>
      <c r="P134" t="inlineStr">
        <is>
          <t>ilu</t>
        </is>
      </c>
      <c r="R134" t="inlineStr">
        <is>
          <t xml:space="preserve">QK </t>
        </is>
      </c>
      <c r="S134" t="n">
        <v>1</v>
      </c>
      <c r="T134" t="n">
        <v>1</v>
      </c>
      <c r="U134" t="inlineStr">
        <is>
          <t>2001-02-20</t>
        </is>
      </c>
      <c r="V134" t="inlineStr">
        <is>
          <t>2001-02-20</t>
        </is>
      </c>
      <c r="W134" t="inlineStr">
        <is>
          <t>1997-07-17</t>
        </is>
      </c>
      <c r="X134" t="inlineStr">
        <is>
          <t>1997-07-17</t>
        </is>
      </c>
      <c r="Y134" t="n">
        <v>94</v>
      </c>
      <c r="Z134" t="n">
        <v>58</v>
      </c>
      <c r="AA134" t="n">
        <v>409</v>
      </c>
      <c r="AB134" t="n">
        <v>1</v>
      </c>
      <c r="AC134" t="n">
        <v>5</v>
      </c>
      <c r="AD134" t="n">
        <v>1</v>
      </c>
      <c r="AE134" t="n">
        <v>16</v>
      </c>
      <c r="AF134" t="n">
        <v>1</v>
      </c>
      <c r="AG134" t="n">
        <v>6</v>
      </c>
      <c r="AH134" t="n">
        <v>0</v>
      </c>
      <c r="AI134" t="n">
        <v>3</v>
      </c>
      <c r="AJ134" t="n">
        <v>0</v>
      </c>
      <c r="AK134" t="n">
        <v>8</v>
      </c>
      <c r="AL134" t="n">
        <v>0</v>
      </c>
      <c r="AM134" t="n">
        <v>4</v>
      </c>
      <c r="AN134" t="n">
        <v>0</v>
      </c>
      <c r="AO134" t="n">
        <v>0</v>
      </c>
      <c r="AP134" t="inlineStr">
        <is>
          <t>No</t>
        </is>
      </c>
      <c r="AQ134" t="inlineStr">
        <is>
          <t>No</t>
        </is>
      </c>
      <c r="AS134">
        <f>HYPERLINK("https://creighton-primo.hosted.exlibrisgroup.com/primo-explore/search?tab=default_tab&amp;search_scope=EVERYTHING&amp;vid=01CRU&amp;lang=en_US&amp;offset=0&amp;query=any,contains,991001371119702656","Catalog Record")</f>
        <v/>
      </c>
      <c r="AT134">
        <f>HYPERLINK("http://www.worldcat.org/oclc/18572370","WorldCat Record")</f>
        <v/>
      </c>
      <c r="AU134" t="inlineStr">
        <is>
          <t>1829586:eng</t>
        </is>
      </c>
      <c r="AV134" t="inlineStr">
        <is>
          <t>18572370</t>
        </is>
      </c>
      <c r="AW134" t="inlineStr">
        <is>
          <t>991001371119702656</t>
        </is>
      </c>
      <c r="AX134" t="inlineStr">
        <is>
          <t>991001371119702656</t>
        </is>
      </c>
      <c r="AY134" t="inlineStr">
        <is>
          <t>2271668130002656</t>
        </is>
      </c>
      <c r="AZ134" t="inlineStr">
        <is>
          <t>BOOK</t>
        </is>
      </c>
      <c r="BC134" t="inlineStr">
        <is>
          <t>32285002937786</t>
        </is>
      </c>
      <c r="BD134" t="inlineStr">
        <is>
          <t>893509574</t>
        </is>
      </c>
    </row>
    <row r="135">
      <c r="A135" t="inlineStr">
        <is>
          <t>No</t>
        </is>
      </c>
      <c r="B135" t="inlineStr">
        <is>
          <t>QK7 .M37 1988</t>
        </is>
      </c>
      <c r="C135" t="inlineStr">
        <is>
          <t>0                      QK 0007000M  37          1988</t>
        </is>
      </c>
      <c r="D135" t="inlineStr">
        <is>
          <t>The Marshall Cavendish illustrated encyclopedia of plants and earth sciences / editor-in-chief, David M. Moore.</t>
        </is>
      </c>
      <c r="E135" t="inlineStr">
        <is>
          <t>V.7</t>
        </is>
      </c>
      <c r="F135" t="inlineStr">
        <is>
          <t>Yes</t>
        </is>
      </c>
      <c r="G135" t="inlineStr">
        <is>
          <t>1</t>
        </is>
      </c>
      <c r="H135" t="inlineStr">
        <is>
          <t>No</t>
        </is>
      </c>
      <c r="I135" t="inlineStr">
        <is>
          <t>No</t>
        </is>
      </c>
      <c r="J135" t="inlineStr">
        <is>
          <t>0</t>
        </is>
      </c>
      <c r="L135" t="inlineStr">
        <is>
          <t>New York : Marshall Cavendish, 1988.</t>
        </is>
      </c>
      <c r="M135" t="inlineStr">
        <is>
          <t>1988</t>
        </is>
      </c>
      <c r="O135" t="inlineStr">
        <is>
          <t>eng</t>
        </is>
      </c>
      <c r="P135" t="inlineStr">
        <is>
          <t>nyu</t>
        </is>
      </c>
      <c r="R135" t="inlineStr">
        <is>
          <t xml:space="preserve">QK </t>
        </is>
      </c>
      <c r="S135" t="n">
        <v>4</v>
      </c>
      <c r="T135" t="n">
        <v>29</v>
      </c>
      <c r="U135" t="inlineStr">
        <is>
          <t>1997-02-23</t>
        </is>
      </c>
      <c r="V135" t="inlineStr">
        <is>
          <t>2003-12-11</t>
        </is>
      </c>
      <c r="W135" t="inlineStr">
        <is>
          <t>1990-06-29</t>
        </is>
      </c>
      <c r="X135" t="inlineStr">
        <is>
          <t>1990-06-29</t>
        </is>
      </c>
      <c r="Y135" t="n">
        <v>510</v>
      </c>
      <c r="Z135" t="n">
        <v>470</v>
      </c>
      <c r="AA135" t="n">
        <v>553</v>
      </c>
      <c r="AB135" t="n">
        <v>2</v>
      </c>
      <c r="AC135" t="n">
        <v>2</v>
      </c>
      <c r="AD135" t="n">
        <v>6</v>
      </c>
      <c r="AE135" t="n">
        <v>6</v>
      </c>
      <c r="AF135" t="n">
        <v>3</v>
      </c>
      <c r="AG135" t="n">
        <v>3</v>
      </c>
      <c r="AH135" t="n">
        <v>2</v>
      </c>
      <c r="AI135" t="n">
        <v>2</v>
      </c>
      <c r="AJ135" t="n">
        <v>2</v>
      </c>
      <c r="AK135" t="n">
        <v>2</v>
      </c>
      <c r="AL135" t="n">
        <v>0</v>
      </c>
      <c r="AM135" t="n">
        <v>0</v>
      </c>
      <c r="AN135" t="n">
        <v>0</v>
      </c>
      <c r="AO135" t="n">
        <v>0</v>
      </c>
      <c r="AP135" t="inlineStr">
        <is>
          <t>No</t>
        </is>
      </c>
      <c r="AQ135" t="inlineStr">
        <is>
          <t>Yes</t>
        </is>
      </c>
      <c r="AR135">
        <f>HYPERLINK("http://catalog.hathitrust.org/Record/007051395","HathiTrust Record")</f>
        <v/>
      </c>
      <c r="AS135">
        <f>HYPERLINK("https://creighton-primo.hosted.exlibrisgroup.com/primo-explore/search?tab=default_tab&amp;search_scope=EVERYTHING&amp;vid=01CRU&amp;lang=en_US&amp;offset=0&amp;query=any,contains,991001120959702656","Catalog Record")</f>
        <v/>
      </c>
      <c r="AT135">
        <f>HYPERLINK("http://www.worldcat.org/oclc/16580750","WorldCat Record")</f>
        <v/>
      </c>
      <c r="AU135" t="inlineStr">
        <is>
          <t>55007961:eng</t>
        </is>
      </c>
      <c r="AV135" t="inlineStr">
        <is>
          <t>16580750</t>
        </is>
      </c>
      <c r="AW135" t="inlineStr">
        <is>
          <t>991001120959702656</t>
        </is>
      </c>
      <c r="AX135" t="inlineStr">
        <is>
          <t>991001120959702656</t>
        </is>
      </c>
      <c r="AY135" t="inlineStr">
        <is>
          <t>2260362980002656</t>
        </is>
      </c>
      <c r="AZ135" t="inlineStr">
        <is>
          <t>BOOK</t>
        </is>
      </c>
      <c r="BB135" t="inlineStr">
        <is>
          <t>9780863079016</t>
        </is>
      </c>
      <c r="BC135" t="inlineStr">
        <is>
          <t>32285000207364</t>
        </is>
      </c>
      <c r="BD135" t="inlineStr">
        <is>
          <t>893321644</t>
        </is>
      </c>
    </row>
    <row r="136">
      <c r="A136" t="inlineStr">
        <is>
          <t>No</t>
        </is>
      </c>
      <c r="B136" t="inlineStr">
        <is>
          <t>QK7 .M37 1988</t>
        </is>
      </c>
      <c r="C136" t="inlineStr">
        <is>
          <t>0                      QK 0007000M  37          1988</t>
        </is>
      </c>
      <c r="D136" t="inlineStr">
        <is>
          <t>The Marshall Cavendish illustrated encyclopedia of plants and earth sciences / editor-in-chief, David M. Moore.</t>
        </is>
      </c>
      <c r="E136" t="inlineStr">
        <is>
          <t>V.5</t>
        </is>
      </c>
      <c r="F136" t="inlineStr">
        <is>
          <t>Yes</t>
        </is>
      </c>
      <c r="G136" t="inlineStr">
        <is>
          <t>1</t>
        </is>
      </c>
      <c r="H136" t="inlineStr">
        <is>
          <t>No</t>
        </is>
      </c>
      <c r="I136" t="inlineStr">
        <is>
          <t>No</t>
        </is>
      </c>
      <c r="J136" t="inlineStr">
        <is>
          <t>0</t>
        </is>
      </c>
      <c r="L136" t="inlineStr">
        <is>
          <t>New York : Marshall Cavendish, 1988.</t>
        </is>
      </c>
      <c r="M136" t="inlineStr">
        <is>
          <t>1988</t>
        </is>
      </c>
      <c r="O136" t="inlineStr">
        <is>
          <t>eng</t>
        </is>
      </c>
      <c r="P136" t="inlineStr">
        <is>
          <t>nyu</t>
        </is>
      </c>
      <c r="R136" t="inlineStr">
        <is>
          <t xml:space="preserve">QK </t>
        </is>
      </c>
      <c r="S136" t="n">
        <v>0</v>
      </c>
      <c r="T136" t="n">
        <v>29</v>
      </c>
      <c r="V136" t="inlineStr">
        <is>
          <t>2003-12-11</t>
        </is>
      </c>
      <c r="W136" t="inlineStr">
        <is>
          <t>1990-06-29</t>
        </is>
      </c>
      <c r="X136" t="inlineStr">
        <is>
          <t>1990-06-29</t>
        </is>
      </c>
      <c r="Y136" t="n">
        <v>510</v>
      </c>
      <c r="Z136" t="n">
        <v>470</v>
      </c>
      <c r="AA136" t="n">
        <v>553</v>
      </c>
      <c r="AB136" t="n">
        <v>2</v>
      </c>
      <c r="AC136" t="n">
        <v>2</v>
      </c>
      <c r="AD136" t="n">
        <v>6</v>
      </c>
      <c r="AE136" t="n">
        <v>6</v>
      </c>
      <c r="AF136" t="n">
        <v>3</v>
      </c>
      <c r="AG136" t="n">
        <v>3</v>
      </c>
      <c r="AH136" t="n">
        <v>2</v>
      </c>
      <c r="AI136" t="n">
        <v>2</v>
      </c>
      <c r="AJ136" t="n">
        <v>2</v>
      </c>
      <c r="AK136" t="n">
        <v>2</v>
      </c>
      <c r="AL136" t="n">
        <v>0</v>
      </c>
      <c r="AM136" t="n">
        <v>0</v>
      </c>
      <c r="AN136" t="n">
        <v>0</v>
      </c>
      <c r="AO136" t="n">
        <v>0</v>
      </c>
      <c r="AP136" t="inlineStr">
        <is>
          <t>No</t>
        </is>
      </c>
      <c r="AQ136" t="inlineStr">
        <is>
          <t>Yes</t>
        </is>
      </c>
      <c r="AR136">
        <f>HYPERLINK("http://catalog.hathitrust.org/Record/007051395","HathiTrust Record")</f>
        <v/>
      </c>
      <c r="AS136">
        <f>HYPERLINK("https://creighton-primo.hosted.exlibrisgroup.com/primo-explore/search?tab=default_tab&amp;search_scope=EVERYTHING&amp;vid=01CRU&amp;lang=en_US&amp;offset=0&amp;query=any,contains,991001120959702656","Catalog Record")</f>
        <v/>
      </c>
      <c r="AT136">
        <f>HYPERLINK("http://www.worldcat.org/oclc/16580750","WorldCat Record")</f>
        <v/>
      </c>
      <c r="AU136" t="inlineStr">
        <is>
          <t>55007961:eng</t>
        </is>
      </c>
      <c r="AV136" t="inlineStr">
        <is>
          <t>16580750</t>
        </is>
      </c>
      <c r="AW136" t="inlineStr">
        <is>
          <t>991001120959702656</t>
        </is>
      </c>
      <c r="AX136" t="inlineStr">
        <is>
          <t>991001120959702656</t>
        </is>
      </c>
      <c r="AY136" t="inlineStr">
        <is>
          <t>2260362980002656</t>
        </is>
      </c>
      <c r="AZ136" t="inlineStr">
        <is>
          <t>BOOK</t>
        </is>
      </c>
      <c r="BB136" t="inlineStr">
        <is>
          <t>9780863079016</t>
        </is>
      </c>
      <c r="BC136" t="inlineStr">
        <is>
          <t>32285000207349</t>
        </is>
      </c>
      <c r="BD136" t="inlineStr">
        <is>
          <t>893346254</t>
        </is>
      </c>
    </row>
    <row r="137">
      <c r="A137" t="inlineStr">
        <is>
          <t>No</t>
        </is>
      </c>
      <c r="B137" t="inlineStr">
        <is>
          <t>QK7 .M37 1988</t>
        </is>
      </c>
      <c r="C137" t="inlineStr">
        <is>
          <t>0                      QK 0007000M  37          1988</t>
        </is>
      </c>
      <c r="D137" t="inlineStr">
        <is>
          <t>The Marshall Cavendish illustrated encyclopedia of plants and earth sciences / editor-in-chief, David M. Moore.</t>
        </is>
      </c>
      <c r="E137" t="inlineStr">
        <is>
          <t>V.10</t>
        </is>
      </c>
      <c r="F137" t="inlineStr">
        <is>
          <t>Yes</t>
        </is>
      </c>
      <c r="G137" t="inlineStr">
        <is>
          <t>1</t>
        </is>
      </c>
      <c r="H137" t="inlineStr">
        <is>
          <t>No</t>
        </is>
      </c>
      <c r="I137" t="inlineStr">
        <is>
          <t>No</t>
        </is>
      </c>
      <c r="J137" t="inlineStr">
        <is>
          <t>0</t>
        </is>
      </c>
      <c r="L137" t="inlineStr">
        <is>
          <t>New York : Marshall Cavendish, 1988.</t>
        </is>
      </c>
      <c r="M137" t="inlineStr">
        <is>
          <t>1988</t>
        </is>
      </c>
      <c r="O137" t="inlineStr">
        <is>
          <t>eng</t>
        </is>
      </c>
      <c r="P137" t="inlineStr">
        <is>
          <t>nyu</t>
        </is>
      </c>
      <c r="R137" t="inlineStr">
        <is>
          <t xml:space="preserve">QK </t>
        </is>
      </c>
      <c r="S137" t="n">
        <v>1</v>
      </c>
      <c r="T137" t="n">
        <v>29</v>
      </c>
      <c r="V137" t="inlineStr">
        <is>
          <t>2003-12-11</t>
        </is>
      </c>
      <c r="W137" t="inlineStr">
        <is>
          <t>1990-06-29</t>
        </is>
      </c>
      <c r="X137" t="inlineStr">
        <is>
          <t>1990-06-29</t>
        </is>
      </c>
      <c r="Y137" t="n">
        <v>510</v>
      </c>
      <c r="Z137" t="n">
        <v>470</v>
      </c>
      <c r="AA137" t="n">
        <v>553</v>
      </c>
      <c r="AB137" t="n">
        <v>2</v>
      </c>
      <c r="AC137" t="n">
        <v>2</v>
      </c>
      <c r="AD137" t="n">
        <v>6</v>
      </c>
      <c r="AE137" t="n">
        <v>6</v>
      </c>
      <c r="AF137" t="n">
        <v>3</v>
      </c>
      <c r="AG137" t="n">
        <v>3</v>
      </c>
      <c r="AH137" t="n">
        <v>2</v>
      </c>
      <c r="AI137" t="n">
        <v>2</v>
      </c>
      <c r="AJ137" t="n">
        <v>2</v>
      </c>
      <c r="AK137" t="n">
        <v>2</v>
      </c>
      <c r="AL137" t="n">
        <v>0</v>
      </c>
      <c r="AM137" t="n">
        <v>0</v>
      </c>
      <c r="AN137" t="n">
        <v>0</v>
      </c>
      <c r="AO137" t="n">
        <v>0</v>
      </c>
      <c r="AP137" t="inlineStr">
        <is>
          <t>No</t>
        </is>
      </c>
      <c r="AQ137" t="inlineStr">
        <is>
          <t>Yes</t>
        </is>
      </c>
      <c r="AR137">
        <f>HYPERLINK("http://catalog.hathitrust.org/Record/007051395","HathiTrust Record")</f>
        <v/>
      </c>
      <c r="AS137">
        <f>HYPERLINK("https://creighton-primo.hosted.exlibrisgroup.com/primo-explore/search?tab=default_tab&amp;search_scope=EVERYTHING&amp;vid=01CRU&amp;lang=en_US&amp;offset=0&amp;query=any,contains,991001120959702656","Catalog Record")</f>
        <v/>
      </c>
      <c r="AT137">
        <f>HYPERLINK("http://www.worldcat.org/oclc/16580750","WorldCat Record")</f>
        <v/>
      </c>
      <c r="AU137" t="inlineStr">
        <is>
          <t>55007961:eng</t>
        </is>
      </c>
      <c r="AV137" t="inlineStr">
        <is>
          <t>16580750</t>
        </is>
      </c>
      <c r="AW137" t="inlineStr">
        <is>
          <t>991001120959702656</t>
        </is>
      </c>
      <c r="AX137" t="inlineStr">
        <is>
          <t>991001120959702656</t>
        </is>
      </c>
      <c r="AY137" t="inlineStr">
        <is>
          <t>2260362980002656</t>
        </is>
      </c>
      <c r="AZ137" t="inlineStr">
        <is>
          <t>BOOK</t>
        </is>
      </c>
      <c r="BB137" t="inlineStr">
        <is>
          <t>9780863079016</t>
        </is>
      </c>
      <c r="BC137" t="inlineStr">
        <is>
          <t>32285000207398</t>
        </is>
      </c>
      <c r="BD137" t="inlineStr">
        <is>
          <t>893334072</t>
        </is>
      </c>
    </row>
    <row r="138">
      <c r="A138" t="inlineStr">
        <is>
          <t>No</t>
        </is>
      </c>
      <c r="B138" t="inlineStr">
        <is>
          <t>QK7 .M37 1988</t>
        </is>
      </c>
      <c r="C138" t="inlineStr">
        <is>
          <t>0                      QK 0007000M  37          1988</t>
        </is>
      </c>
      <c r="D138" t="inlineStr">
        <is>
          <t>The Marshall Cavendish illustrated encyclopedia of plants and earth sciences / editor-in-chief, David M. Moore.</t>
        </is>
      </c>
      <c r="E138" t="inlineStr">
        <is>
          <t>V.6</t>
        </is>
      </c>
      <c r="F138" t="inlineStr">
        <is>
          <t>Yes</t>
        </is>
      </c>
      <c r="G138" t="inlineStr">
        <is>
          <t>1</t>
        </is>
      </c>
      <c r="H138" t="inlineStr">
        <is>
          <t>No</t>
        </is>
      </c>
      <c r="I138" t="inlineStr">
        <is>
          <t>No</t>
        </is>
      </c>
      <c r="J138" t="inlineStr">
        <is>
          <t>0</t>
        </is>
      </c>
      <c r="L138" t="inlineStr">
        <is>
          <t>New York : Marshall Cavendish, 1988.</t>
        </is>
      </c>
      <c r="M138" t="inlineStr">
        <is>
          <t>1988</t>
        </is>
      </c>
      <c r="O138" t="inlineStr">
        <is>
          <t>eng</t>
        </is>
      </c>
      <c r="P138" t="inlineStr">
        <is>
          <t>nyu</t>
        </is>
      </c>
      <c r="R138" t="inlineStr">
        <is>
          <t xml:space="preserve">QK </t>
        </is>
      </c>
      <c r="S138" t="n">
        <v>4</v>
      </c>
      <c r="T138" t="n">
        <v>29</v>
      </c>
      <c r="U138" t="inlineStr">
        <is>
          <t>2001-03-28</t>
        </is>
      </c>
      <c r="V138" t="inlineStr">
        <is>
          <t>2003-12-11</t>
        </is>
      </c>
      <c r="W138" t="inlineStr">
        <is>
          <t>1990-06-29</t>
        </is>
      </c>
      <c r="X138" t="inlineStr">
        <is>
          <t>1990-06-29</t>
        </is>
      </c>
      <c r="Y138" t="n">
        <v>510</v>
      </c>
      <c r="Z138" t="n">
        <v>470</v>
      </c>
      <c r="AA138" t="n">
        <v>553</v>
      </c>
      <c r="AB138" t="n">
        <v>2</v>
      </c>
      <c r="AC138" t="n">
        <v>2</v>
      </c>
      <c r="AD138" t="n">
        <v>6</v>
      </c>
      <c r="AE138" t="n">
        <v>6</v>
      </c>
      <c r="AF138" t="n">
        <v>3</v>
      </c>
      <c r="AG138" t="n">
        <v>3</v>
      </c>
      <c r="AH138" t="n">
        <v>2</v>
      </c>
      <c r="AI138" t="n">
        <v>2</v>
      </c>
      <c r="AJ138" t="n">
        <v>2</v>
      </c>
      <c r="AK138" t="n">
        <v>2</v>
      </c>
      <c r="AL138" t="n">
        <v>0</v>
      </c>
      <c r="AM138" t="n">
        <v>0</v>
      </c>
      <c r="AN138" t="n">
        <v>0</v>
      </c>
      <c r="AO138" t="n">
        <v>0</v>
      </c>
      <c r="AP138" t="inlineStr">
        <is>
          <t>No</t>
        </is>
      </c>
      <c r="AQ138" t="inlineStr">
        <is>
          <t>Yes</t>
        </is>
      </c>
      <c r="AR138">
        <f>HYPERLINK("http://catalog.hathitrust.org/Record/007051395","HathiTrust Record")</f>
        <v/>
      </c>
      <c r="AS138">
        <f>HYPERLINK("https://creighton-primo.hosted.exlibrisgroup.com/primo-explore/search?tab=default_tab&amp;search_scope=EVERYTHING&amp;vid=01CRU&amp;lang=en_US&amp;offset=0&amp;query=any,contains,991001120959702656","Catalog Record")</f>
        <v/>
      </c>
      <c r="AT138">
        <f>HYPERLINK("http://www.worldcat.org/oclc/16580750","WorldCat Record")</f>
        <v/>
      </c>
      <c r="AU138" t="inlineStr">
        <is>
          <t>55007961:eng</t>
        </is>
      </c>
      <c r="AV138" t="inlineStr">
        <is>
          <t>16580750</t>
        </is>
      </c>
      <c r="AW138" t="inlineStr">
        <is>
          <t>991001120959702656</t>
        </is>
      </c>
      <c r="AX138" t="inlineStr">
        <is>
          <t>991001120959702656</t>
        </is>
      </c>
      <c r="AY138" t="inlineStr">
        <is>
          <t>2260362980002656</t>
        </is>
      </c>
      <c r="AZ138" t="inlineStr">
        <is>
          <t>BOOK</t>
        </is>
      </c>
      <c r="BB138" t="inlineStr">
        <is>
          <t>9780863079016</t>
        </is>
      </c>
      <c r="BC138" t="inlineStr">
        <is>
          <t>32285000207356</t>
        </is>
      </c>
      <c r="BD138" t="inlineStr">
        <is>
          <t>893334073</t>
        </is>
      </c>
    </row>
    <row r="139">
      <c r="A139" t="inlineStr">
        <is>
          <t>No</t>
        </is>
      </c>
      <c r="B139" t="inlineStr">
        <is>
          <t>QK7 .M37 1988</t>
        </is>
      </c>
      <c r="C139" t="inlineStr">
        <is>
          <t>0                      QK 0007000M  37          1988</t>
        </is>
      </c>
      <c r="D139" t="inlineStr">
        <is>
          <t>The Marshall Cavendish illustrated encyclopedia of plants and earth sciences / editor-in-chief, David M. Moore.</t>
        </is>
      </c>
      <c r="E139" t="inlineStr">
        <is>
          <t>V.9</t>
        </is>
      </c>
      <c r="F139" t="inlineStr">
        <is>
          <t>Yes</t>
        </is>
      </c>
      <c r="G139" t="inlineStr">
        <is>
          <t>1</t>
        </is>
      </c>
      <c r="H139" t="inlineStr">
        <is>
          <t>No</t>
        </is>
      </c>
      <c r="I139" t="inlineStr">
        <is>
          <t>No</t>
        </is>
      </c>
      <c r="J139" t="inlineStr">
        <is>
          <t>0</t>
        </is>
      </c>
      <c r="L139" t="inlineStr">
        <is>
          <t>New York : Marshall Cavendish, 1988.</t>
        </is>
      </c>
      <c r="M139" t="inlineStr">
        <is>
          <t>1988</t>
        </is>
      </c>
      <c r="O139" t="inlineStr">
        <is>
          <t>eng</t>
        </is>
      </c>
      <c r="P139" t="inlineStr">
        <is>
          <t>nyu</t>
        </is>
      </c>
      <c r="R139" t="inlineStr">
        <is>
          <t xml:space="preserve">QK </t>
        </is>
      </c>
      <c r="S139" t="n">
        <v>2</v>
      </c>
      <c r="T139" t="n">
        <v>29</v>
      </c>
      <c r="U139" t="inlineStr">
        <is>
          <t>2001-03-28</t>
        </is>
      </c>
      <c r="V139" t="inlineStr">
        <is>
          <t>2003-12-11</t>
        </is>
      </c>
      <c r="W139" t="inlineStr">
        <is>
          <t>1990-06-29</t>
        </is>
      </c>
      <c r="X139" t="inlineStr">
        <is>
          <t>1990-06-29</t>
        </is>
      </c>
      <c r="Y139" t="n">
        <v>510</v>
      </c>
      <c r="Z139" t="n">
        <v>470</v>
      </c>
      <c r="AA139" t="n">
        <v>553</v>
      </c>
      <c r="AB139" t="n">
        <v>2</v>
      </c>
      <c r="AC139" t="n">
        <v>2</v>
      </c>
      <c r="AD139" t="n">
        <v>6</v>
      </c>
      <c r="AE139" t="n">
        <v>6</v>
      </c>
      <c r="AF139" t="n">
        <v>3</v>
      </c>
      <c r="AG139" t="n">
        <v>3</v>
      </c>
      <c r="AH139" t="n">
        <v>2</v>
      </c>
      <c r="AI139" t="n">
        <v>2</v>
      </c>
      <c r="AJ139" t="n">
        <v>2</v>
      </c>
      <c r="AK139" t="n">
        <v>2</v>
      </c>
      <c r="AL139" t="n">
        <v>0</v>
      </c>
      <c r="AM139" t="n">
        <v>0</v>
      </c>
      <c r="AN139" t="n">
        <v>0</v>
      </c>
      <c r="AO139" t="n">
        <v>0</v>
      </c>
      <c r="AP139" t="inlineStr">
        <is>
          <t>No</t>
        </is>
      </c>
      <c r="AQ139" t="inlineStr">
        <is>
          <t>Yes</t>
        </is>
      </c>
      <c r="AR139">
        <f>HYPERLINK("http://catalog.hathitrust.org/Record/007051395","HathiTrust Record")</f>
        <v/>
      </c>
      <c r="AS139">
        <f>HYPERLINK("https://creighton-primo.hosted.exlibrisgroup.com/primo-explore/search?tab=default_tab&amp;search_scope=EVERYTHING&amp;vid=01CRU&amp;lang=en_US&amp;offset=0&amp;query=any,contains,991001120959702656","Catalog Record")</f>
        <v/>
      </c>
      <c r="AT139">
        <f>HYPERLINK("http://www.worldcat.org/oclc/16580750","WorldCat Record")</f>
        <v/>
      </c>
      <c r="AU139" t="inlineStr">
        <is>
          <t>55007961:eng</t>
        </is>
      </c>
      <c r="AV139" t="inlineStr">
        <is>
          <t>16580750</t>
        </is>
      </c>
      <c r="AW139" t="inlineStr">
        <is>
          <t>991001120959702656</t>
        </is>
      </c>
      <c r="AX139" t="inlineStr">
        <is>
          <t>991001120959702656</t>
        </is>
      </c>
      <c r="AY139" t="inlineStr">
        <is>
          <t>2260362980002656</t>
        </is>
      </c>
      <c r="AZ139" t="inlineStr">
        <is>
          <t>BOOK</t>
        </is>
      </c>
      <c r="BB139" t="inlineStr">
        <is>
          <t>9780863079016</t>
        </is>
      </c>
      <c r="BC139" t="inlineStr">
        <is>
          <t>32285000207380</t>
        </is>
      </c>
      <c r="BD139" t="inlineStr">
        <is>
          <t>893321645</t>
        </is>
      </c>
    </row>
    <row r="140">
      <c r="A140" t="inlineStr">
        <is>
          <t>No</t>
        </is>
      </c>
      <c r="B140" t="inlineStr">
        <is>
          <t>QK7 .M37 1988</t>
        </is>
      </c>
      <c r="C140" t="inlineStr">
        <is>
          <t>0                      QK 0007000M  37          1988</t>
        </is>
      </c>
      <c r="D140" t="inlineStr">
        <is>
          <t>The Marshall Cavendish illustrated encyclopedia of plants and earth sciences / editor-in-chief, David M. Moore.</t>
        </is>
      </c>
      <c r="E140" t="inlineStr">
        <is>
          <t>V.2</t>
        </is>
      </c>
      <c r="F140" t="inlineStr">
        <is>
          <t>Yes</t>
        </is>
      </c>
      <c r="G140" t="inlineStr">
        <is>
          <t>1</t>
        </is>
      </c>
      <c r="H140" t="inlineStr">
        <is>
          <t>No</t>
        </is>
      </c>
      <c r="I140" t="inlineStr">
        <is>
          <t>No</t>
        </is>
      </c>
      <c r="J140" t="inlineStr">
        <is>
          <t>0</t>
        </is>
      </c>
      <c r="L140" t="inlineStr">
        <is>
          <t>New York : Marshall Cavendish, 1988.</t>
        </is>
      </c>
      <c r="M140" t="inlineStr">
        <is>
          <t>1988</t>
        </is>
      </c>
      <c r="O140" t="inlineStr">
        <is>
          <t>eng</t>
        </is>
      </c>
      <c r="P140" t="inlineStr">
        <is>
          <t>nyu</t>
        </is>
      </c>
      <c r="R140" t="inlineStr">
        <is>
          <t xml:space="preserve">QK </t>
        </is>
      </c>
      <c r="S140" t="n">
        <v>1</v>
      </c>
      <c r="T140" t="n">
        <v>29</v>
      </c>
      <c r="V140" t="inlineStr">
        <is>
          <t>2003-12-11</t>
        </is>
      </c>
      <c r="W140" t="inlineStr">
        <is>
          <t>1990-06-29</t>
        </is>
      </c>
      <c r="X140" t="inlineStr">
        <is>
          <t>1990-06-29</t>
        </is>
      </c>
      <c r="Y140" t="n">
        <v>510</v>
      </c>
      <c r="Z140" t="n">
        <v>470</v>
      </c>
      <c r="AA140" t="n">
        <v>553</v>
      </c>
      <c r="AB140" t="n">
        <v>2</v>
      </c>
      <c r="AC140" t="n">
        <v>2</v>
      </c>
      <c r="AD140" t="n">
        <v>6</v>
      </c>
      <c r="AE140" t="n">
        <v>6</v>
      </c>
      <c r="AF140" t="n">
        <v>3</v>
      </c>
      <c r="AG140" t="n">
        <v>3</v>
      </c>
      <c r="AH140" t="n">
        <v>2</v>
      </c>
      <c r="AI140" t="n">
        <v>2</v>
      </c>
      <c r="AJ140" t="n">
        <v>2</v>
      </c>
      <c r="AK140" t="n">
        <v>2</v>
      </c>
      <c r="AL140" t="n">
        <v>0</v>
      </c>
      <c r="AM140" t="n">
        <v>0</v>
      </c>
      <c r="AN140" t="n">
        <v>0</v>
      </c>
      <c r="AO140" t="n">
        <v>0</v>
      </c>
      <c r="AP140" t="inlineStr">
        <is>
          <t>No</t>
        </is>
      </c>
      <c r="AQ140" t="inlineStr">
        <is>
          <t>Yes</t>
        </is>
      </c>
      <c r="AR140">
        <f>HYPERLINK("http://catalog.hathitrust.org/Record/007051395","HathiTrust Record")</f>
        <v/>
      </c>
      <c r="AS140">
        <f>HYPERLINK("https://creighton-primo.hosted.exlibrisgroup.com/primo-explore/search?tab=default_tab&amp;search_scope=EVERYTHING&amp;vid=01CRU&amp;lang=en_US&amp;offset=0&amp;query=any,contains,991001120959702656","Catalog Record")</f>
        <v/>
      </c>
      <c r="AT140">
        <f>HYPERLINK("http://www.worldcat.org/oclc/16580750","WorldCat Record")</f>
        <v/>
      </c>
      <c r="AU140" t="inlineStr">
        <is>
          <t>55007961:eng</t>
        </is>
      </c>
      <c r="AV140" t="inlineStr">
        <is>
          <t>16580750</t>
        </is>
      </c>
      <c r="AW140" t="inlineStr">
        <is>
          <t>991001120959702656</t>
        </is>
      </c>
      <c r="AX140" t="inlineStr">
        <is>
          <t>991001120959702656</t>
        </is>
      </c>
      <c r="AY140" t="inlineStr">
        <is>
          <t>2260362980002656</t>
        </is>
      </c>
      <c r="AZ140" t="inlineStr">
        <is>
          <t>BOOK</t>
        </is>
      </c>
      <c r="BB140" t="inlineStr">
        <is>
          <t>9780863079016</t>
        </is>
      </c>
      <c r="BC140" t="inlineStr">
        <is>
          <t>32285000207315</t>
        </is>
      </c>
      <c r="BD140" t="inlineStr">
        <is>
          <t>893346255</t>
        </is>
      </c>
    </row>
    <row r="141">
      <c r="A141" t="inlineStr">
        <is>
          <t>No</t>
        </is>
      </c>
      <c r="B141" t="inlineStr">
        <is>
          <t>QK7 .M37 1988</t>
        </is>
      </c>
      <c r="C141" t="inlineStr">
        <is>
          <t>0                      QK 0007000M  37          1988</t>
        </is>
      </c>
      <c r="D141" t="inlineStr">
        <is>
          <t>The Marshall Cavendish illustrated encyclopedia of plants and earth sciences / editor-in-chief, David M. Moore.</t>
        </is>
      </c>
      <c r="E141" t="inlineStr">
        <is>
          <t>V.4</t>
        </is>
      </c>
      <c r="F141" t="inlineStr">
        <is>
          <t>Yes</t>
        </is>
      </c>
      <c r="G141" t="inlineStr">
        <is>
          <t>1</t>
        </is>
      </c>
      <c r="H141" t="inlineStr">
        <is>
          <t>No</t>
        </is>
      </c>
      <c r="I141" t="inlineStr">
        <is>
          <t>No</t>
        </is>
      </c>
      <c r="J141" t="inlineStr">
        <is>
          <t>0</t>
        </is>
      </c>
      <c r="L141" t="inlineStr">
        <is>
          <t>New York : Marshall Cavendish, 1988.</t>
        </is>
      </c>
      <c r="M141" t="inlineStr">
        <is>
          <t>1988</t>
        </is>
      </c>
      <c r="O141" t="inlineStr">
        <is>
          <t>eng</t>
        </is>
      </c>
      <c r="P141" t="inlineStr">
        <is>
          <t>nyu</t>
        </is>
      </c>
      <c r="R141" t="inlineStr">
        <is>
          <t xml:space="preserve">QK </t>
        </is>
      </c>
      <c r="S141" t="n">
        <v>4</v>
      </c>
      <c r="T141" t="n">
        <v>29</v>
      </c>
      <c r="V141" t="inlineStr">
        <is>
          <t>2003-12-11</t>
        </is>
      </c>
      <c r="W141" t="inlineStr">
        <is>
          <t>1990-06-29</t>
        </is>
      </c>
      <c r="X141" t="inlineStr">
        <is>
          <t>1990-06-29</t>
        </is>
      </c>
      <c r="Y141" t="n">
        <v>510</v>
      </c>
      <c r="Z141" t="n">
        <v>470</v>
      </c>
      <c r="AA141" t="n">
        <v>553</v>
      </c>
      <c r="AB141" t="n">
        <v>2</v>
      </c>
      <c r="AC141" t="n">
        <v>2</v>
      </c>
      <c r="AD141" t="n">
        <v>6</v>
      </c>
      <c r="AE141" t="n">
        <v>6</v>
      </c>
      <c r="AF141" t="n">
        <v>3</v>
      </c>
      <c r="AG141" t="n">
        <v>3</v>
      </c>
      <c r="AH141" t="n">
        <v>2</v>
      </c>
      <c r="AI141" t="n">
        <v>2</v>
      </c>
      <c r="AJ141" t="n">
        <v>2</v>
      </c>
      <c r="AK141" t="n">
        <v>2</v>
      </c>
      <c r="AL141" t="n">
        <v>0</v>
      </c>
      <c r="AM141" t="n">
        <v>0</v>
      </c>
      <c r="AN141" t="n">
        <v>0</v>
      </c>
      <c r="AO141" t="n">
        <v>0</v>
      </c>
      <c r="AP141" t="inlineStr">
        <is>
          <t>No</t>
        </is>
      </c>
      <c r="AQ141" t="inlineStr">
        <is>
          <t>Yes</t>
        </is>
      </c>
      <c r="AR141">
        <f>HYPERLINK("http://catalog.hathitrust.org/Record/007051395","HathiTrust Record")</f>
        <v/>
      </c>
      <c r="AS141">
        <f>HYPERLINK("https://creighton-primo.hosted.exlibrisgroup.com/primo-explore/search?tab=default_tab&amp;search_scope=EVERYTHING&amp;vid=01CRU&amp;lang=en_US&amp;offset=0&amp;query=any,contains,991001120959702656","Catalog Record")</f>
        <v/>
      </c>
      <c r="AT141">
        <f>HYPERLINK("http://www.worldcat.org/oclc/16580750","WorldCat Record")</f>
        <v/>
      </c>
      <c r="AU141" t="inlineStr">
        <is>
          <t>55007961:eng</t>
        </is>
      </c>
      <c r="AV141" t="inlineStr">
        <is>
          <t>16580750</t>
        </is>
      </c>
      <c r="AW141" t="inlineStr">
        <is>
          <t>991001120959702656</t>
        </is>
      </c>
      <c r="AX141" t="inlineStr">
        <is>
          <t>991001120959702656</t>
        </is>
      </c>
      <c r="AY141" t="inlineStr">
        <is>
          <t>2260362980002656</t>
        </is>
      </c>
      <c r="AZ141" t="inlineStr">
        <is>
          <t>BOOK</t>
        </is>
      </c>
      <c r="BB141" t="inlineStr">
        <is>
          <t>9780863079016</t>
        </is>
      </c>
      <c r="BC141" t="inlineStr">
        <is>
          <t>32285000207331</t>
        </is>
      </c>
      <c r="BD141" t="inlineStr">
        <is>
          <t>893334074</t>
        </is>
      </c>
    </row>
    <row r="142">
      <c r="A142" t="inlineStr">
        <is>
          <t>No</t>
        </is>
      </c>
      <c r="B142" t="inlineStr">
        <is>
          <t>QK7 .M37 1988</t>
        </is>
      </c>
      <c r="C142" t="inlineStr">
        <is>
          <t>0                      QK 0007000M  37          1988</t>
        </is>
      </c>
      <c r="D142" t="inlineStr">
        <is>
          <t>The Marshall Cavendish illustrated encyclopedia of plants and earth sciences / editor-in-chief, David M. Moore.</t>
        </is>
      </c>
      <c r="E142" t="inlineStr">
        <is>
          <t>V.3</t>
        </is>
      </c>
      <c r="F142" t="inlineStr">
        <is>
          <t>Yes</t>
        </is>
      </c>
      <c r="G142" t="inlineStr">
        <is>
          <t>1</t>
        </is>
      </c>
      <c r="H142" t="inlineStr">
        <is>
          <t>No</t>
        </is>
      </c>
      <c r="I142" t="inlineStr">
        <is>
          <t>No</t>
        </is>
      </c>
      <c r="J142" t="inlineStr">
        <is>
          <t>0</t>
        </is>
      </c>
      <c r="L142" t="inlineStr">
        <is>
          <t>New York : Marshall Cavendish, 1988.</t>
        </is>
      </c>
      <c r="M142" t="inlineStr">
        <is>
          <t>1988</t>
        </is>
      </c>
      <c r="O142" t="inlineStr">
        <is>
          <t>eng</t>
        </is>
      </c>
      <c r="P142" t="inlineStr">
        <is>
          <t>nyu</t>
        </is>
      </c>
      <c r="R142" t="inlineStr">
        <is>
          <t xml:space="preserve">QK </t>
        </is>
      </c>
      <c r="S142" t="n">
        <v>5</v>
      </c>
      <c r="T142" t="n">
        <v>29</v>
      </c>
      <c r="V142" t="inlineStr">
        <is>
          <t>2003-12-11</t>
        </is>
      </c>
      <c r="W142" t="inlineStr">
        <is>
          <t>1990-06-29</t>
        </is>
      </c>
      <c r="X142" t="inlineStr">
        <is>
          <t>1990-06-29</t>
        </is>
      </c>
      <c r="Y142" t="n">
        <v>510</v>
      </c>
      <c r="Z142" t="n">
        <v>470</v>
      </c>
      <c r="AA142" t="n">
        <v>553</v>
      </c>
      <c r="AB142" t="n">
        <v>2</v>
      </c>
      <c r="AC142" t="n">
        <v>2</v>
      </c>
      <c r="AD142" t="n">
        <v>6</v>
      </c>
      <c r="AE142" t="n">
        <v>6</v>
      </c>
      <c r="AF142" t="n">
        <v>3</v>
      </c>
      <c r="AG142" t="n">
        <v>3</v>
      </c>
      <c r="AH142" t="n">
        <v>2</v>
      </c>
      <c r="AI142" t="n">
        <v>2</v>
      </c>
      <c r="AJ142" t="n">
        <v>2</v>
      </c>
      <c r="AK142" t="n">
        <v>2</v>
      </c>
      <c r="AL142" t="n">
        <v>0</v>
      </c>
      <c r="AM142" t="n">
        <v>0</v>
      </c>
      <c r="AN142" t="n">
        <v>0</v>
      </c>
      <c r="AO142" t="n">
        <v>0</v>
      </c>
      <c r="AP142" t="inlineStr">
        <is>
          <t>No</t>
        </is>
      </c>
      <c r="AQ142" t="inlineStr">
        <is>
          <t>Yes</t>
        </is>
      </c>
      <c r="AR142">
        <f>HYPERLINK("http://catalog.hathitrust.org/Record/007051395","HathiTrust Record")</f>
        <v/>
      </c>
      <c r="AS142">
        <f>HYPERLINK("https://creighton-primo.hosted.exlibrisgroup.com/primo-explore/search?tab=default_tab&amp;search_scope=EVERYTHING&amp;vid=01CRU&amp;lang=en_US&amp;offset=0&amp;query=any,contains,991001120959702656","Catalog Record")</f>
        <v/>
      </c>
      <c r="AT142">
        <f>HYPERLINK("http://www.worldcat.org/oclc/16580750","WorldCat Record")</f>
        <v/>
      </c>
      <c r="AU142" t="inlineStr">
        <is>
          <t>55007961:eng</t>
        </is>
      </c>
      <c r="AV142" t="inlineStr">
        <is>
          <t>16580750</t>
        </is>
      </c>
      <c r="AW142" t="inlineStr">
        <is>
          <t>991001120959702656</t>
        </is>
      </c>
      <c r="AX142" t="inlineStr">
        <is>
          <t>991001120959702656</t>
        </is>
      </c>
      <c r="AY142" t="inlineStr">
        <is>
          <t>2260362980002656</t>
        </is>
      </c>
      <c r="AZ142" t="inlineStr">
        <is>
          <t>BOOK</t>
        </is>
      </c>
      <c r="BB142" t="inlineStr">
        <is>
          <t>9780863079016</t>
        </is>
      </c>
      <c r="BC142" t="inlineStr">
        <is>
          <t>32285000207323</t>
        </is>
      </c>
      <c r="BD142" t="inlineStr">
        <is>
          <t>893315535</t>
        </is>
      </c>
    </row>
    <row r="143">
      <c r="A143" t="inlineStr">
        <is>
          <t>No</t>
        </is>
      </c>
      <c r="B143" t="inlineStr">
        <is>
          <t>QK7 .M37 1988</t>
        </is>
      </c>
      <c r="C143" t="inlineStr">
        <is>
          <t>0                      QK 0007000M  37          1988</t>
        </is>
      </c>
      <c r="D143" t="inlineStr">
        <is>
          <t>The Marshall Cavendish illustrated encyclopedia of plants and earth sciences / editor-in-chief, David M. Moore.</t>
        </is>
      </c>
      <c r="E143" t="inlineStr">
        <is>
          <t>V.1</t>
        </is>
      </c>
      <c r="F143" t="inlineStr">
        <is>
          <t>Yes</t>
        </is>
      </c>
      <c r="G143" t="inlineStr">
        <is>
          <t>1</t>
        </is>
      </c>
      <c r="H143" t="inlineStr">
        <is>
          <t>No</t>
        </is>
      </c>
      <c r="I143" t="inlineStr">
        <is>
          <t>No</t>
        </is>
      </c>
      <c r="J143" t="inlineStr">
        <is>
          <t>0</t>
        </is>
      </c>
      <c r="L143" t="inlineStr">
        <is>
          <t>New York : Marshall Cavendish, 1988.</t>
        </is>
      </c>
      <c r="M143" t="inlineStr">
        <is>
          <t>1988</t>
        </is>
      </c>
      <c r="O143" t="inlineStr">
        <is>
          <t>eng</t>
        </is>
      </c>
      <c r="P143" t="inlineStr">
        <is>
          <t>nyu</t>
        </is>
      </c>
      <c r="R143" t="inlineStr">
        <is>
          <t xml:space="preserve">QK </t>
        </is>
      </c>
      <c r="S143" t="n">
        <v>8</v>
      </c>
      <c r="T143" t="n">
        <v>29</v>
      </c>
      <c r="U143" t="inlineStr">
        <is>
          <t>2003-12-11</t>
        </is>
      </c>
      <c r="V143" t="inlineStr">
        <is>
          <t>2003-12-11</t>
        </is>
      </c>
      <c r="W143" t="inlineStr">
        <is>
          <t>1990-06-29</t>
        </is>
      </c>
      <c r="X143" t="inlineStr">
        <is>
          <t>1990-06-29</t>
        </is>
      </c>
      <c r="Y143" t="n">
        <v>510</v>
      </c>
      <c r="Z143" t="n">
        <v>470</v>
      </c>
      <c r="AA143" t="n">
        <v>553</v>
      </c>
      <c r="AB143" t="n">
        <v>2</v>
      </c>
      <c r="AC143" t="n">
        <v>2</v>
      </c>
      <c r="AD143" t="n">
        <v>6</v>
      </c>
      <c r="AE143" t="n">
        <v>6</v>
      </c>
      <c r="AF143" t="n">
        <v>3</v>
      </c>
      <c r="AG143" t="n">
        <v>3</v>
      </c>
      <c r="AH143" t="n">
        <v>2</v>
      </c>
      <c r="AI143" t="n">
        <v>2</v>
      </c>
      <c r="AJ143" t="n">
        <v>2</v>
      </c>
      <c r="AK143" t="n">
        <v>2</v>
      </c>
      <c r="AL143" t="n">
        <v>0</v>
      </c>
      <c r="AM143" t="n">
        <v>0</v>
      </c>
      <c r="AN143" t="n">
        <v>0</v>
      </c>
      <c r="AO143" t="n">
        <v>0</v>
      </c>
      <c r="AP143" t="inlineStr">
        <is>
          <t>No</t>
        </is>
      </c>
      <c r="AQ143" t="inlineStr">
        <is>
          <t>Yes</t>
        </is>
      </c>
      <c r="AR143">
        <f>HYPERLINK("http://catalog.hathitrust.org/Record/007051395","HathiTrust Record")</f>
        <v/>
      </c>
      <c r="AS143">
        <f>HYPERLINK("https://creighton-primo.hosted.exlibrisgroup.com/primo-explore/search?tab=default_tab&amp;search_scope=EVERYTHING&amp;vid=01CRU&amp;lang=en_US&amp;offset=0&amp;query=any,contains,991001120959702656","Catalog Record")</f>
        <v/>
      </c>
      <c r="AT143">
        <f>HYPERLINK("http://www.worldcat.org/oclc/16580750","WorldCat Record")</f>
        <v/>
      </c>
      <c r="AU143" t="inlineStr">
        <is>
          <t>55007961:eng</t>
        </is>
      </c>
      <c r="AV143" t="inlineStr">
        <is>
          <t>16580750</t>
        </is>
      </c>
      <c r="AW143" t="inlineStr">
        <is>
          <t>991001120959702656</t>
        </is>
      </c>
      <c r="AX143" t="inlineStr">
        <is>
          <t>991001120959702656</t>
        </is>
      </c>
      <c r="AY143" t="inlineStr">
        <is>
          <t>2260362980002656</t>
        </is>
      </c>
      <c r="AZ143" t="inlineStr">
        <is>
          <t>BOOK</t>
        </is>
      </c>
      <c r="BB143" t="inlineStr">
        <is>
          <t>9780863079016</t>
        </is>
      </c>
      <c r="BC143" t="inlineStr">
        <is>
          <t>32285000207307</t>
        </is>
      </c>
      <c r="BD143" t="inlineStr">
        <is>
          <t>893334071</t>
        </is>
      </c>
    </row>
    <row r="144">
      <c r="A144" t="inlineStr">
        <is>
          <t>No</t>
        </is>
      </c>
      <c r="B144" t="inlineStr">
        <is>
          <t>QK7 .M37 1988</t>
        </is>
      </c>
      <c r="C144" t="inlineStr">
        <is>
          <t>0                      QK 0007000M  37          1988</t>
        </is>
      </c>
      <c r="D144" t="inlineStr">
        <is>
          <t>The Marshall Cavendish illustrated encyclopedia of plants and earth sciences / editor-in-chief, David M. Moore.</t>
        </is>
      </c>
      <c r="E144" t="inlineStr">
        <is>
          <t>V.8</t>
        </is>
      </c>
      <c r="F144" t="inlineStr">
        <is>
          <t>Yes</t>
        </is>
      </c>
      <c r="G144" t="inlineStr">
        <is>
          <t>1</t>
        </is>
      </c>
      <c r="H144" t="inlineStr">
        <is>
          <t>No</t>
        </is>
      </c>
      <c r="I144" t="inlineStr">
        <is>
          <t>No</t>
        </is>
      </c>
      <c r="J144" t="inlineStr">
        <is>
          <t>0</t>
        </is>
      </c>
      <c r="L144" t="inlineStr">
        <is>
          <t>New York : Marshall Cavendish, 1988.</t>
        </is>
      </c>
      <c r="M144" t="inlineStr">
        <is>
          <t>1988</t>
        </is>
      </c>
      <c r="O144" t="inlineStr">
        <is>
          <t>eng</t>
        </is>
      </c>
      <c r="P144" t="inlineStr">
        <is>
          <t>nyu</t>
        </is>
      </c>
      <c r="R144" t="inlineStr">
        <is>
          <t xml:space="preserve">QK </t>
        </is>
      </c>
      <c r="S144" t="n">
        <v>0</v>
      </c>
      <c r="T144" t="n">
        <v>29</v>
      </c>
      <c r="V144" t="inlineStr">
        <is>
          <t>2003-12-11</t>
        </is>
      </c>
      <c r="W144" t="inlineStr">
        <is>
          <t>1990-06-29</t>
        </is>
      </c>
      <c r="X144" t="inlineStr">
        <is>
          <t>1990-06-29</t>
        </is>
      </c>
      <c r="Y144" t="n">
        <v>510</v>
      </c>
      <c r="Z144" t="n">
        <v>470</v>
      </c>
      <c r="AA144" t="n">
        <v>553</v>
      </c>
      <c r="AB144" t="n">
        <v>2</v>
      </c>
      <c r="AC144" t="n">
        <v>2</v>
      </c>
      <c r="AD144" t="n">
        <v>6</v>
      </c>
      <c r="AE144" t="n">
        <v>6</v>
      </c>
      <c r="AF144" t="n">
        <v>3</v>
      </c>
      <c r="AG144" t="n">
        <v>3</v>
      </c>
      <c r="AH144" t="n">
        <v>2</v>
      </c>
      <c r="AI144" t="n">
        <v>2</v>
      </c>
      <c r="AJ144" t="n">
        <v>2</v>
      </c>
      <c r="AK144" t="n">
        <v>2</v>
      </c>
      <c r="AL144" t="n">
        <v>0</v>
      </c>
      <c r="AM144" t="n">
        <v>0</v>
      </c>
      <c r="AN144" t="n">
        <v>0</v>
      </c>
      <c r="AO144" t="n">
        <v>0</v>
      </c>
      <c r="AP144" t="inlineStr">
        <is>
          <t>No</t>
        </is>
      </c>
      <c r="AQ144" t="inlineStr">
        <is>
          <t>Yes</t>
        </is>
      </c>
      <c r="AR144">
        <f>HYPERLINK("http://catalog.hathitrust.org/Record/007051395","HathiTrust Record")</f>
        <v/>
      </c>
      <c r="AS144">
        <f>HYPERLINK("https://creighton-primo.hosted.exlibrisgroup.com/primo-explore/search?tab=default_tab&amp;search_scope=EVERYTHING&amp;vid=01CRU&amp;lang=en_US&amp;offset=0&amp;query=any,contains,991001120959702656","Catalog Record")</f>
        <v/>
      </c>
      <c r="AT144">
        <f>HYPERLINK("http://www.worldcat.org/oclc/16580750","WorldCat Record")</f>
        <v/>
      </c>
      <c r="AU144" t="inlineStr">
        <is>
          <t>55007961:eng</t>
        </is>
      </c>
      <c r="AV144" t="inlineStr">
        <is>
          <t>16580750</t>
        </is>
      </c>
      <c r="AW144" t="inlineStr">
        <is>
          <t>991001120959702656</t>
        </is>
      </c>
      <c r="AX144" t="inlineStr">
        <is>
          <t>991001120959702656</t>
        </is>
      </c>
      <c r="AY144" t="inlineStr">
        <is>
          <t>2260362980002656</t>
        </is>
      </c>
      <c r="AZ144" t="inlineStr">
        <is>
          <t>BOOK</t>
        </is>
      </c>
      <c r="BB144" t="inlineStr">
        <is>
          <t>9780863079016</t>
        </is>
      </c>
      <c r="BC144" t="inlineStr">
        <is>
          <t>32285000207372</t>
        </is>
      </c>
      <c r="BD144" t="inlineStr">
        <is>
          <t>893327855</t>
        </is>
      </c>
    </row>
    <row r="145">
      <c r="A145" t="inlineStr">
        <is>
          <t>No</t>
        </is>
      </c>
      <c r="B145" t="inlineStr">
        <is>
          <t>QK711.2 .A38 1987</t>
        </is>
      </c>
      <c r="C145" t="inlineStr">
        <is>
          <t>0                      QK 0711200A  38          1987</t>
        </is>
      </c>
      <c r="D145" t="inlineStr">
        <is>
          <t>Advanced plant physiology / edited by Malcolm B. Wilkins.</t>
        </is>
      </c>
      <c r="F145" t="inlineStr">
        <is>
          <t>No</t>
        </is>
      </c>
      <c r="G145" t="inlineStr">
        <is>
          <t>1</t>
        </is>
      </c>
      <c r="H145" t="inlineStr">
        <is>
          <t>No</t>
        </is>
      </c>
      <c r="I145" t="inlineStr">
        <is>
          <t>No</t>
        </is>
      </c>
      <c r="J145" t="inlineStr">
        <is>
          <t>0</t>
        </is>
      </c>
      <c r="L145" t="inlineStr">
        <is>
          <t>Essex, England : Longman Scientific &amp; Technical ; New York : J. Wiley, 1987, c1984.</t>
        </is>
      </c>
      <c r="M145" t="inlineStr">
        <is>
          <t>1987</t>
        </is>
      </c>
      <c r="O145" t="inlineStr">
        <is>
          <t>eng</t>
        </is>
      </c>
      <c r="P145" t="inlineStr">
        <is>
          <t>enk</t>
        </is>
      </c>
      <c r="R145" t="inlineStr">
        <is>
          <t xml:space="preserve">QK </t>
        </is>
      </c>
      <c r="S145" t="n">
        <v>8</v>
      </c>
      <c r="T145" t="n">
        <v>8</v>
      </c>
      <c r="U145" t="inlineStr">
        <is>
          <t>2008-02-19</t>
        </is>
      </c>
      <c r="V145" t="inlineStr">
        <is>
          <t>2008-02-19</t>
        </is>
      </c>
      <c r="W145" t="inlineStr">
        <is>
          <t>1992-06-01</t>
        </is>
      </c>
      <c r="X145" t="inlineStr">
        <is>
          <t>1992-06-01</t>
        </is>
      </c>
      <c r="Y145" t="n">
        <v>140</v>
      </c>
      <c r="Z145" t="n">
        <v>93</v>
      </c>
      <c r="AA145" t="n">
        <v>420</v>
      </c>
      <c r="AB145" t="n">
        <v>1</v>
      </c>
      <c r="AC145" t="n">
        <v>4</v>
      </c>
      <c r="AD145" t="n">
        <v>5</v>
      </c>
      <c r="AE145" t="n">
        <v>19</v>
      </c>
      <c r="AF145" t="n">
        <v>3</v>
      </c>
      <c r="AG145" t="n">
        <v>8</v>
      </c>
      <c r="AH145" t="n">
        <v>2</v>
      </c>
      <c r="AI145" t="n">
        <v>6</v>
      </c>
      <c r="AJ145" t="n">
        <v>3</v>
      </c>
      <c r="AK145" t="n">
        <v>9</v>
      </c>
      <c r="AL145" t="n">
        <v>0</v>
      </c>
      <c r="AM145" t="n">
        <v>3</v>
      </c>
      <c r="AN145" t="n">
        <v>0</v>
      </c>
      <c r="AO145" t="n">
        <v>0</v>
      </c>
      <c r="AP145" t="inlineStr">
        <is>
          <t>No</t>
        </is>
      </c>
      <c r="AQ145" t="inlineStr">
        <is>
          <t>No</t>
        </is>
      </c>
      <c r="AS145">
        <f>HYPERLINK("https://creighton-primo.hosted.exlibrisgroup.com/primo-explore/search?tab=default_tab&amp;search_scope=EVERYTHING&amp;vid=01CRU&amp;lang=en_US&amp;offset=0&amp;query=any,contains,991001336699702656","Catalog Record")</f>
        <v/>
      </c>
      <c r="AT145">
        <f>HYPERLINK("http://www.worldcat.org/oclc/18351819","WorldCat Record")</f>
        <v/>
      </c>
      <c r="AU145" t="inlineStr">
        <is>
          <t>54605284:eng</t>
        </is>
      </c>
      <c r="AV145" t="inlineStr">
        <is>
          <t>18351819</t>
        </is>
      </c>
      <c r="AW145" t="inlineStr">
        <is>
          <t>991001336699702656</t>
        </is>
      </c>
      <c r="AX145" t="inlineStr">
        <is>
          <t>991001336699702656</t>
        </is>
      </c>
      <c r="AY145" t="inlineStr">
        <is>
          <t>2265666340002656</t>
        </is>
      </c>
      <c r="AZ145" t="inlineStr">
        <is>
          <t>BOOK</t>
        </is>
      </c>
      <c r="BB145" t="inlineStr">
        <is>
          <t>9780582015951</t>
        </is>
      </c>
      <c r="BC145" t="inlineStr">
        <is>
          <t>32285001114486</t>
        </is>
      </c>
      <c r="BD145" t="inlineStr">
        <is>
          <t>893346426</t>
        </is>
      </c>
    </row>
    <row r="146">
      <c r="A146" t="inlineStr">
        <is>
          <t>No</t>
        </is>
      </c>
      <c r="B146" t="inlineStr">
        <is>
          <t>QK711.2 .F566 1987</t>
        </is>
      </c>
      <c r="C146" t="inlineStr">
        <is>
          <t>0                      QK 0711200F  566         1987</t>
        </is>
      </c>
      <c r="D146" t="inlineStr">
        <is>
          <t>Environmental physiology of plants / A.H. Fitter, R.K.M. Hay.</t>
        </is>
      </c>
      <c r="F146" t="inlineStr">
        <is>
          <t>No</t>
        </is>
      </c>
      <c r="G146" t="inlineStr">
        <is>
          <t>1</t>
        </is>
      </c>
      <c r="H146" t="inlineStr">
        <is>
          <t>No</t>
        </is>
      </c>
      <c r="I146" t="inlineStr">
        <is>
          <t>No</t>
        </is>
      </c>
      <c r="J146" t="inlineStr">
        <is>
          <t>0</t>
        </is>
      </c>
      <c r="K146" t="inlineStr">
        <is>
          <t>Fitter, Alastair.</t>
        </is>
      </c>
      <c r="L146" t="inlineStr">
        <is>
          <t>London ; San Diego : Academic Press, 1987.</t>
        </is>
      </c>
      <c r="M146" t="inlineStr">
        <is>
          <t>1987</t>
        </is>
      </c>
      <c r="N146" t="inlineStr">
        <is>
          <t>2nd ed.</t>
        </is>
      </c>
      <c r="O146" t="inlineStr">
        <is>
          <t>eng</t>
        </is>
      </c>
      <c r="P146" t="inlineStr">
        <is>
          <t>enk</t>
        </is>
      </c>
      <c r="R146" t="inlineStr">
        <is>
          <t xml:space="preserve">QK </t>
        </is>
      </c>
      <c r="S146" t="n">
        <v>7</v>
      </c>
      <c r="T146" t="n">
        <v>7</v>
      </c>
      <c r="U146" t="inlineStr">
        <is>
          <t>2000-02-14</t>
        </is>
      </c>
      <c r="V146" t="inlineStr">
        <is>
          <t>2000-02-14</t>
        </is>
      </c>
      <c r="W146" t="inlineStr">
        <is>
          <t>1992-02-19</t>
        </is>
      </c>
      <c r="X146" t="inlineStr">
        <is>
          <t>1992-02-19</t>
        </is>
      </c>
      <c r="Y146" t="n">
        <v>467</v>
      </c>
      <c r="Z146" t="n">
        <v>307</v>
      </c>
      <c r="AA146" t="n">
        <v>530</v>
      </c>
      <c r="AB146" t="n">
        <v>3</v>
      </c>
      <c r="AC146" t="n">
        <v>4</v>
      </c>
      <c r="AD146" t="n">
        <v>9</v>
      </c>
      <c r="AE146" t="n">
        <v>20</v>
      </c>
      <c r="AF146" t="n">
        <v>3</v>
      </c>
      <c r="AG146" t="n">
        <v>7</v>
      </c>
      <c r="AH146" t="n">
        <v>3</v>
      </c>
      <c r="AI146" t="n">
        <v>8</v>
      </c>
      <c r="AJ146" t="n">
        <v>4</v>
      </c>
      <c r="AK146" t="n">
        <v>8</v>
      </c>
      <c r="AL146" t="n">
        <v>2</v>
      </c>
      <c r="AM146" t="n">
        <v>3</v>
      </c>
      <c r="AN146" t="n">
        <v>0</v>
      </c>
      <c r="AO146" t="n">
        <v>0</v>
      </c>
      <c r="AP146" t="inlineStr">
        <is>
          <t>No</t>
        </is>
      </c>
      <c r="AQ146" t="inlineStr">
        <is>
          <t>Yes</t>
        </is>
      </c>
      <c r="AR146">
        <f>HYPERLINK("http://catalog.hathitrust.org/Record/001088443","HathiTrust Record")</f>
        <v/>
      </c>
      <c r="AS146">
        <f>HYPERLINK("https://creighton-primo.hosted.exlibrisgroup.com/primo-explore/search?tab=default_tab&amp;search_scope=EVERYTHING&amp;vid=01CRU&amp;lang=en_US&amp;offset=0&amp;query=any,contains,991001283199702656","Catalog Record")</f>
        <v/>
      </c>
      <c r="AT146">
        <f>HYPERLINK("http://www.worldcat.org/oclc/16468459","WorldCat Record")</f>
        <v/>
      </c>
      <c r="AU146" t="inlineStr">
        <is>
          <t>9349805839:eng</t>
        </is>
      </c>
      <c r="AV146" t="inlineStr">
        <is>
          <t>16468459</t>
        </is>
      </c>
      <c r="AW146" t="inlineStr">
        <is>
          <t>991001283199702656</t>
        </is>
      </c>
      <c r="AX146" t="inlineStr">
        <is>
          <t>991001283199702656</t>
        </is>
      </c>
      <c r="AY146" t="inlineStr">
        <is>
          <t>2261194500002656</t>
        </is>
      </c>
      <c r="AZ146" t="inlineStr">
        <is>
          <t>BOOK</t>
        </is>
      </c>
      <c r="BB146" t="inlineStr">
        <is>
          <t>9780122577642</t>
        </is>
      </c>
      <c r="BC146" t="inlineStr">
        <is>
          <t>32285000980747</t>
        </is>
      </c>
      <c r="BD146" t="inlineStr">
        <is>
          <t>893426491</t>
        </is>
      </c>
    </row>
    <row r="147">
      <c r="A147" t="inlineStr">
        <is>
          <t>No</t>
        </is>
      </c>
      <c r="B147" t="inlineStr">
        <is>
          <t>QK725 .H597 1984</t>
        </is>
      </c>
      <c r="C147" t="inlineStr">
        <is>
          <t>0                      QK 0725000H  597         1984</t>
        </is>
      </c>
      <c r="D147" t="inlineStr">
        <is>
          <t>Chloroplasts / J. Kenneth Hoober.</t>
        </is>
      </c>
      <c r="F147" t="inlineStr">
        <is>
          <t>No</t>
        </is>
      </c>
      <c r="G147" t="inlineStr">
        <is>
          <t>1</t>
        </is>
      </c>
      <c r="H147" t="inlineStr">
        <is>
          <t>No</t>
        </is>
      </c>
      <c r="I147" t="inlineStr">
        <is>
          <t>No</t>
        </is>
      </c>
      <c r="J147" t="inlineStr">
        <is>
          <t>0</t>
        </is>
      </c>
      <c r="K147" t="inlineStr">
        <is>
          <t>Hoober, J. Kenneth, 1938-</t>
        </is>
      </c>
      <c r="L147" t="inlineStr">
        <is>
          <t>New York : Plenum Press, c1984.</t>
        </is>
      </c>
      <c r="M147" t="inlineStr">
        <is>
          <t>1984</t>
        </is>
      </c>
      <c r="O147" t="inlineStr">
        <is>
          <t>eng</t>
        </is>
      </c>
      <c r="P147" t="inlineStr">
        <is>
          <t>nyu</t>
        </is>
      </c>
      <c r="Q147" t="inlineStr">
        <is>
          <t>Cellular organelles</t>
        </is>
      </c>
      <c r="R147" t="inlineStr">
        <is>
          <t xml:space="preserve">QK </t>
        </is>
      </c>
      <c r="S147" t="n">
        <v>5</v>
      </c>
      <c r="T147" t="n">
        <v>5</v>
      </c>
      <c r="U147" t="inlineStr">
        <is>
          <t>2008-02-22</t>
        </is>
      </c>
      <c r="V147" t="inlineStr">
        <is>
          <t>2008-02-22</t>
        </is>
      </c>
      <c r="W147" t="inlineStr">
        <is>
          <t>1993-05-17</t>
        </is>
      </c>
      <c r="X147" t="inlineStr">
        <is>
          <t>1993-05-17</t>
        </is>
      </c>
      <c r="Y147" t="n">
        <v>509</v>
      </c>
      <c r="Z147" t="n">
        <v>378</v>
      </c>
      <c r="AA147" t="n">
        <v>395</v>
      </c>
      <c r="AB147" t="n">
        <v>5</v>
      </c>
      <c r="AC147" t="n">
        <v>5</v>
      </c>
      <c r="AD147" t="n">
        <v>12</v>
      </c>
      <c r="AE147" t="n">
        <v>13</v>
      </c>
      <c r="AF147" t="n">
        <v>3</v>
      </c>
      <c r="AG147" t="n">
        <v>4</v>
      </c>
      <c r="AH147" t="n">
        <v>4</v>
      </c>
      <c r="AI147" t="n">
        <v>4</v>
      </c>
      <c r="AJ147" t="n">
        <v>6</v>
      </c>
      <c r="AK147" t="n">
        <v>7</v>
      </c>
      <c r="AL147" t="n">
        <v>4</v>
      </c>
      <c r="AM147" t="n">
        <v>4</v>
      </c>
      <c r="AN147" t="n">
        <v>0</v>
      </c>
      <c r="AO147" t="n">
        <v>0</v>
      </c>
      <c r="AP147" t="inlineStr">
        <is>
          <t>No</t>
        </is>
      </c>
      <c r="AQ147" t="inlineStr">
        <is>
          <t>Yes</t>
        </is>
      </c>
      <c r="AR147">
        <f>HYPERLINK("http://catalog.hathitrust.org/Record/000344632","HathiTrust Record")</f>
        <v/>
      </c>
      <c r="AS147">
        <f>HYPERLINK("https://creighton-primo.hosted.exlibrisgroup.com/primo-explore/search?tab=default_tab&amp;search_scope=EVERYTHING&amp;vid=01CRU&amp;lang=en_US&amp;offset=0&amp;query=any,contains,991005404139702656","Catalog Record")</f>
        <v/>
      </c>
      <c r="AT147">
        <f>HYPERLINK("http://www.worldcat.org/oclc/10778406","WorldCat Record")</f>
        <v/>
      </c>
      <c r="AU147" t="inlineStr">
        <is>
          <t>3430155:eng</t>
        </is>
      </c>
      <c r="AV147" t="inlineStr">
        <is>
          <t>10778406</t>
        </is>
      </c>
      <c r="AW147" t="inlineStr">
        <is>
          <t>991005404139702656</t>
        </is>
      </c>
      <c r="AX147" t="inlineStr">
        <is>
          <t>991005404139702656</t>
        </is>
      </c>
      <c r="AY147" t="inlineStr">
        <is>
          <t>2268011310002656</t>
        </is>
      </c>
      <c r="AZ147" t="inlineStr">
        <is>
          <t>BOOK</t>
        </is>
      </c>
      <c r="BB147" t="inlineStr">
        <is>
          <t>9780306416439</t>
        </is>
      </c>
      <c r="BC147" t="inlineStr">
        <is>
          <t>32285001644490</t>
        </is>
      </c>
      <c r="BD147" t="inlineStr">
        <is>
          <t>893536631</t>
        </is>
      </c>
    </row>
    <row r="148">
      <c r="A148" t="inlineStr">
        <is>
          <t>No</t>
        </is>
      </c>
      <c r="B148" t="inlineStr">
        <is>
          <t>QK73.U62 N49 2007</t>
        </is>
      </c>
      <c r="C148" t="inlineStr">
        <is>
          <t>0                      QK 0073000U  62                 N  49          2007</t>
        </is>
      </c>
      <c r="D148" t="inlineStr">
        <is>
          <t>Knowledge, truth, and service : the New York Botanical Garden, 1891 to 1980 / Harry M. Dunkak.</t>
        </is>
      </c>
      <c r="F148" t="inlineStr">
        <is>
          <t>No</t>
        </is>
      </c>
      <c r="G148" t="inlineStr">
        <is>
          <t>1</t>
        </is>
      </c>
      <c r="H148" t="inlineStr">
        <is>
          <t>No</t>
        </is>
      </c>
      <c r="I148" t="inlineStr">
        <is>
          <t>No</t>
        </is>
      </c>
      <c r="J148" t="inlineStr">
        <is>
          <t>0</t>
        </is>
      </c>
      <c r="K148" t="inlineStr">
        <is>
          <t>Dunkak, Harry M., 1929-</t>
        </is>
      </c>
      <c r="L148" t="inlineStr">
        <is>
          <t>Lanham : University Press of America, c2007.</t>
        </is>
      </c>
      <c r="M148" t="inlineStr">
        <is>
          <t>2007</t>
        </is>
      </c>
      <c r="O148" t="inlineStr">
        <is>
          <t>eng</t>
        </is>
      </c>
      <c r="P148" t="inlineStr">
        <is>
          <t>mdu</t>
        </is>
      </c>
      <c r="R148" t="inlineStr">
        <is>
          <t xml:space="preserve">QK </t>
        </is>
      </c>
      <c r="S148" t="n">
        <v>1</v>
      </c>
      <c r="T148" t="n">
        <v>1</v>
      </c>
      <c r="U148" t="inlineStr">
        <is>
          <t>2007-11-13</t>
        </is>
      </c>
      <c r="V148" t="inlineStr">
        <is>
          <t>2007-11-13</t>
        </is>
      </c>
      <c r="W148" t="inlineStr">
        <is>
          <t>2007-11-13</t>
        </is>
      </c>
      <c r="X148" t="inlineStr">
        <is>
          <t>2007-11-13</t>
        </is>
      </c>
      <c r="Y148" t="n">
        <v>72</v>
      </c>
      <c r="Z148" t="n">
        <v>61</v>
      </c>
      <c r="AA148" t="n">
        <v>61</v>
      </c>
      <c r="AB148" t="n">
        <v>1</v>
      </c>
      <c r="AC148" t="n">
        <v>1</v>
      </c>
      <c r="AD148" t="n">
        <v>1</v>
      </c>
      <c r="AE148" t="n">
        <v>1</v>
      </c>
      <c r="AF148" t="n">
        <v>0</v>
      </c>
      <c r="AG148" t="n">
        <v>0</v>
      </c>
      <c r="AH148" t="n">
        <v>0</v>
      </c>
      <c r="AI148" t="n">
        <v>0</v>
      </c>
      <c r="AJ148" t="n">
        <v>1</v>
      </c>
      <c r="AK148" t="n">
        <v>1</v>
      </c>
      <c r="AL148" t="n">
        <v>0</v>
      </c>
      <c r="AM148" t="n">
        <v>0</v>
      </c>
      <c r="AN148" t="n">
        <v>0</v>
      </c>
      <c r="AO148" t="n">
        <v>0</v>
      </c>
      <c r="AP148" t="inlineStr">
        <is>
          <t>No</t>
        </is>
      </c>
      <c r="AQ148" t="inlineStr">
        <is>
          <t>No</t>
        </is>
      </c>
      <c r="AS148">
        <f>HYPERLINK("https://creighton-primo.hosted.exlibrisgroup.com/primo-explore/search?tab=default_tab&amp;search_scope=EVERYTHING&amp;vid=01CRU&amp;lang=en_US&amp;offset=0&amp;query=any,contains,991005142869702656","Catalog Record")</f>
        <v/>
      </c>
      <c r="AT148">
        <f>HYPERLINK("http://www.worldcat.org/oclc/156822440","WorldCat Record")</f>
        <v/>
      </c>
      <c r="AU148" t="inlineStr">
        <is>
          <t>2286753741:eng</t>
        </is>
      </c>
      <c r="AV148" t="inlineStr">
        <is>
          <t>156822440</t>
        </is>
      </c>
      <c r="AW148" t="inlineStr">
        <is>
          <t>991005142869702656</t>
        </is>
      </c>
      <c r="AX148" t="inlineStr">
        <is>
          <t>991005142869702656</t>
        </is>
      </c>
      <c r="AY148" t="inlineStr">
        <is>
          <t>2266318040002656</t>
        </is>
      </c>
      <c r="AZ148" t="inlineStr">
        <is>
          <t>BOOK</t>
        </is>
      </c>
      <c r="BB148" t="inlineStr">
        <is>
          <t>9780761838395</t>
        </is>
      </c>
      <c r="BC148" t="inlineStr">
        <is>
          <t>32285005366959</t>
        </is>
      </c>
      <c r="BD148" t="inlineStr">
        <is>
          <t>893594541</t>
        </is>
      </c>
    </row>
    <row r="149">
      <c r="A149" t="inlineStr">
        <is>
          <t>No</t>
        </is>
      </c>
      <c r="B149" t="inlineStr">
        <is>
          <t>QK731 .E89</t>
        </is>
      </c>
      <c r="C149" t="inlineStr">
        <is>
          <t>0                      QK 0731000E  89</t>
        </is>
      </c>
      <c r="D149" t="inlineStr">
        <is>
          <t>The quantitative analysis of plant growth [by] G. Clifford Evans.</t>
        </is>
      </c>
      <c r="F149" t="inlineStr">
        <is>
          <t>No</t>
        </is>
      </c>
      <c r="G149" t="inlineStr">
        <is>
          <t>1</t>
        </is>
      </c>
      <c r="H149" t="inlineStr">
        <is>
          <t>No</t>
        </is>
      </c>
      <c r="I149" t="inlineStr">
        <is>
          <t>No</t>
        </is>
      </c>
      <c r="J149" t="inlineStr">
        <is>
          <t>0</t>
        </is>
      </c>
      <c r="K149" t="inlineStr">
        <is>
          <t>Evans, G. Clifford (George Clifford)</t>
        </is>
      </c>
      <c r="L149" t="inlineStr">
        <is>
          <t>Berkeley, University of California Press, 1972.</t>
        </is>
      </c>
      <c r="M149" t="inlineStr">
        <is>
          <t>1972</t>
        </is>
      </c>
      <c r="O149" t="inlineStr">
        <is>
          <t>eng</t>
        </is>
      </c>
      <c r="P149" t="inlineStr">
        <is>
          <t>cau</t>
        </is>
      </c>
      <c r="Q149" t="inlineStr">
        <is>
          <t>Studies in ecology, v. 1</t>
        </is>
      </c>
      <c r="R149" t="inlineStr">
        <is>
          <t xml:space="preserve">QK </t>
        </is>
      </c>
      <c r="S149" t="n">
        <v>1</v>
      </c>
      <c r="T149" t="n">
        <v>1</v>
      </c>
      <c r="U149" t="inlineStr">
        <is>
          <t>2001-04-11</t>
        </is>
      </c>
      <c r="V149" t="inlineStr">
        <is>
          <t>2001-04-11</t>
        </is>
      </c>
      <c r="W149" t="inlineStr">
        <is>
          <t>1997-07-17</t>
        </is>
      </c>
      <c r="X149" t="inlineStr">
        <is>
          <t>1997-07-17</t>
        </is>
      </c>
      <c r="Y149" t="n">
        <v>438</v>
      </c>
      <c r="Z149" t="n">
        <v>380</v>
      </c>
      <c r="AA149" t="n">
        <v>420</v>
      </c>
      <c r="AB149" t="n">
        <v>4</v>
      </c>
      <c r="AC149" t="n">
        <v>4</v>
      </c>
      <c r="AD149" t="n">
        <v>14</v>
      </c>
      <c r="AE149" t="n">
        <v>15</v>
      </c>
      <c r="AF149" t="n">
        <v>4</v>
      </c>
      <c r="AG149" t="n">
        <v>4</v>
      </c>
      <c r="AH149" t="n">
        <v>3</v>
      </c>
      <c r="AI149" t="n">
        <v>3</v>
      </c>
      <c r="AJ149" t="n">
        <v>7</v>
      </c>
      <c r="AK149" t="n">
        <v>8</v>
      </c>
      <c r="AL149" t="n">
        <v>3</v>
      </c>
      <c r="AM149" t="n">
        <v>3</v>
      </c>
      <c r="AN149" t="n">
        <v>0</v>
      </c>
      <c r="AO149" t="n">
        <v>0</v>
      </c>
      <c r="AP149" t="inlineStr">
        <is>
          <t>No</t>
        </is>
      </c>
      <c r="AQ149" t="inlineStr">
        <is>
          <t>No</t>
        </is>
      </c>
      <c r="AS149">
        <f>HYPERLINK("https://creighton-primo.hosted.exlibrisgroup.com/primo-explore/search?tab=default_tab&amp;search_scope=EVERYTHING&amp;vid=01CRU&amp;lang=en_US&amp;offset=0&amp;query=any,contains,991002713369702656","Catalog Record")</f>
        <v/>
      </c>
      <c r="AT149">
        <f>HYPERLINK("http://www.worldcat.org/oclc/410484","WorldCat Record")</f>
        <v/>
      </c>
      <c r="AU149" t="inlineStr">
        <is>
          <t>1453701:eng</t>
        </is>
      </c>
      <c r="AV149" t="inlineStr">
        <is>
          <t>410484</t>
        </is>
      </c>
      <c r="AW149" t="inlineStr">
        <is>
          <t>991002713369702656</t>
        </is>
      </c>
      <c r="AX149" t="inlineStr">
        <is>
          <t>991002713369702656</t>
        </is>
      </c>
      <c r="AY149" t="inlineStr">
        <is>
          <t>2262525690002656</t>
        </is>
      </c>
      <c r="AZ149" t="inlineStr">
        <is>
          <t>BOOK</t>
        </is>
      </c>
      <c r="BB149" t="inlineStr">
        <is>
          <t>9780520094321</t>
        </is>
      </c>
      <c r="BC149" t="inlineStr">
        <is>
          <t>32285002937919</t>
        </is>
      </c>
      <c r="BD149" t="inlineStr">
        <is>
          <t>893335632</t>
        </is>
      </c>
    </row>
    <row r="150">
      <c r="A150" t="inlineStr">
        <is>
          <t>No</t>
        </is>
      </c>
      <c r="B150" t="inlineStr">
        <is>
          <t>QK731 .L44</t>
        </is>
      </c>
      <c r="C150" t="inlineStr">
        <is>
          <t>0                      QK 0731000L  44</t>
        </is>
      </c>
      <c r="D150" t="inlineStr">
        <is>
          <t>Plant growth and development [by] A. Carl Leopold.</t>
        </is>
      </c>
      <c r="F150" t="inlineStr">
        <is>
          <t>No</t>
        </is>
      </c>
      <c r="G150" t="inlineStr">
        <is>
          <t>1</t>
        </is>
      </c>
      <c r="H150" t="inlineStr">
        <is>
          <t>No</t>
        </is>
      </c>
      <c r="I150" t="inlineStr">
        <is>
          <t>No</t>
        </is>
      </c>
      <c r="J150" t="inlineStr">
        <is>
          <t>0</t>
        </is>
      </c>
      <c r="K150" t="inlineStr">
        <is>
          <t>Leopold, A. Carl (Aldo Carl), 1919-2009.</t>
        </is>
      </c>
      <c r="L150" t="inlineStr">
        <is>
          <t>New York, McGraw-Hill [1964]</t>
        </is>
      </c>
      <c r="M150" t="inlineStr">
        <is>
          <t>1964</t>
        </is>
      </c>
      <c r="O150" t="inlineStr">
        <is>
          <t>eng</t>
        </is>
      </c>
      <c r="P150" t="inlineStr">
        <is>
          <t>nyu</t>
        </is>
      </c>
      <c r="Q150" t="inlineStr">
        <is>
          <t>McGraw-Hill publications in the biological sciences</t>
        </is>
      </c>
      <c r="R150" t="inlineStr">
        <is>
          <t xml:space="preserve">QK </t>
        </is>
      </c>
      <c r="S150" t="n">
        <v>1</v>
      </c>
      <c r="T150" t="n">
        <v>1</v>
      </c>
      <c r="U150" t="inlineStr">
        <is>
          <t>2001-04-11</t>
        </is>
      </c>
      <c r="V150" t="inlineStr">
        <is>
          <t>2001-04-11</t>
        </is>
      </c>
      <c r="W150" t="inlineStr">
        <is>
          <t>1997-07-17</t>
        </is>
      </c>
      <c r="X150" t="inlineStr">
        <is>
          <t>1997-07-17</t>
        </is>
      </c>
      <c r="Y150" t="n">
        <v>635</v>
      </c>
      <c r="Z150" t="n">
        <v>479</v>
      </c>
      <c r="AA150" t="n">
        <v>700</v>
      </c>
      <c r="AB150" t="n">
        <v>6</v>
      </c>
      <c r="AC150" t="n">
        <v>9</v>
      </c>
      <c r="AD150" t="n">
        <v>16</v>
      </c>
      <c r="AE150" t="n">
        <v>27</v>
      </c>
      <c r="AF150" t="n">
        <v>6</v>
      </c>
      <c r="AG150" t="n">
        <v>9</v>
      </c>
      <c r="AH150" t="n">
        <v>2</v>
      </c>
      <c r="AI150" t="n">
        <v>6</v>
      </c>
      <c r="AJ150" t="n">
        <v>4</v>
      </c>
      <c r="AK150" t="n">
        <v>8</v>
      </c>
      <c r="AL150" t="n">
        <v>5</v>
      </c>
      <c r="AM150" t="n">
        <v>8</v>
      </c>
      <c r="AN150" t="n">
        <v>0</v>
      </c>
      <c r="AO150" t="n">
        <v>0</v>
      </c>
      <c r="AP150" t="inlineStr">
        <is>
          <t>No</t>
        </is>
      </c>
      <c r="AQ150" t="inlineStr">
        <is>
          <t>Yes</t>
        </is>
      </c>
      <c r="AR150">
        <f>HYPERLINK("http://catalog.hathitrust.org/Record/000007540","HathiTrust Record")</f>
        <v/>
      </c>
      <c r="AS150">
        <f>HYPERLINK("https://creighton-primo.hosted.exlibrisgroup.com/primo-explore/search?tab=default_tab&amp;search_scope=EVERYTHING&amp;vid=01CRU&amp;lang=en_US&amp;offset=0&amp;query=any,contains,991002982049702656","Catalog Record")</f>
        <v/>
      </c>
      <c r="AT150">
        <f>HYPERLINK("http://www.worldcat.org/oclc/555432","WorldCat Record")</f>
        <v/>
      </c>
      <c r="AU150" t="inlineStr">
        <is>
          <t>462249483:eng</t>
        </is>
      </c>
      <c r="AV150" t="inlineStr">
        <is>
          <t>555432</t>
        </is>
      </c>
      <c r="AW150" t="inlineStr">
        <is>
          <t>991002982049702656</t>
        </is>
      </c>
      <c r="AX150" t="inlineStr">
        <is>
          <t>991002982049702656</t>
        </is>
      </c>
      <c r="AY150" t="inlineStr">
        <is>
          <t>2260353710002656</t>
        </is>
      </c>
      <c r="AZ150" t="inlineStr">
        <is>
          <t>BOOK</t>
        </is>
      </c>
      <c r="BC150" t="inlineStr">
        <is>
          <t>32285002937935</t>
        </is>
      </c>
      <c r="BD150" t="inlineStr">
        <is>
          <t>893899488</t>
        </is>
      </c>
    </row>
    <row r="151">
      <c r="A151" t="inlineStr">
        <is>
          <t>No</t>
        </is>
      </c>
      <c r="B151" t="inlineStr">
        <is>
          <t>QK731 .R26 2000</t>
        </is>
      </c>
      <c r="C151" t="inlineStr">
        <is>
          <t>0                      QK 0731000R  26          2000</t>
        </is>
      </c>
      <c r="D151" t="inlineStr">
        <is>
          <t>Developmental biology of flowering plants / V. Raghavan.</t>
        </is>
      </c>
      <c r="F151" t="inlineStr">
        <is>
          <t>No</t>
        </is>
      </c>
      <c r="G151" t="inlineStr">
        <is>
          <t>1</t>
        </is>
      </c>
      <c r="H151" t="inlineStr">
        <is>
          <t>No</t>
        </is>
      </c>
      <c r="I151" t="inlineStr">
        <is>
          <t>No</t>
        </is>
      </c>
      <c r="J151" t="inlineStr">
        <is>
          <t>0</t>
        </is>
      </c>
      <c r="K151" t="inlineStr">
        <is>
          <t>Raghavan, V. (Valayamghat), 1931-</t>
        </is>
      </c>
      <c r="L151" t="inlineStr">
        <is>
          <t>New York : Springer, c2000.</t>
        </is>
      </c>
      <c r="M151" t="inlineStr">
        <is>
          <t>2000</t>
        </is>
      </c>
      <c r="O151" t="inlineStr">
        <is>
          <t>eng</t>
        </is>
      </c>
      <c r="P151" t="inlineStr">
        <is>
          <t>nyu</t>
        </is>
      </c>
      <c r="R151" t="inlineStr">
        <is>
          <t xml:space="preserve">QK </t>
        </is>
      </c>
      <c r="S151" t="n">
        <v>1</v>
      </c>
      <c r="T151" t="n">
        <v>1</v>
      </c>
      <c r="U151" t="inlineStr">
        <is>
          <t>2001-05-09</t>
        </is>
      </c>
      <c r="V151" t="inlineStr">
        <is>
          <t>2001-05-09</t>
        </is>
      </c>
      <c r="W151" t="inlineStr">
        <is>
          <t>2001-05-09</t>
        </is>
      </c>
      <c r="X151" t="inlineStr">
        <is>
          <t>2001-05-09</t>
        </is>
      </c>
      <c r="Y151" t="n">
        <v>472</v>
      </c>
      <c r="Z151" t="n">
        <v>342</v>
      </c>
      <c r="AA151" t="n">
        <v>372</v>
      </c>
      <c r="AB151" t="n">
        <v>4</v>
      </c>
      <c r="AC151" t="n">
        <v>4</v>
      </c>
      <c r="AD151" t="n">
        <v>18</v>
      </c>
      <c r="AE151" t="n">
        <v>20</v>
      </c>
      <c r="AF151" t="n">
        <v>6</v>
      </c>
      <c r="AG151" t="n">
        <v>7</v>
      </c>
      <c r="AH151" t="n">
        <v>5</v>
      </c>
      <c r="AI151" t="n">
        <v>5</v>
      </c>
      <c r="AJ151" t="n">
        <v>10</v>
      </c>
      <c r="AK151" t="n">
        <v>12</v>
      </c>
      <c r="AL151" t="n">
        <v>3</v>
      </c>
      <c r="AM151" t="n">
        <v>3</v>
      </c>
      <c r="AN151" t="n">
        <v>0</v>
      </c>
      <c r="AO151" t="n">
        <v>0</v>
      </c>
      <c r="AP151" t="inlineStr">
        <is>
          <t>No</t>
        </is>
      </c>
      <c r="AQ151" t="inlineStr">
        <is>
          <t>Yes</t>
        </is>
      </c>
      <c r="AR151">
        <f>HYPERLINK("http://catalog.hathitrust.org/Record/004126902","HathiTrust Record")</f>
        <v/>
      </c>
      <c r="AS151">
        <f>HYPERLINK("https://creighton-primo.hosted.exlibrisgroup.com/primo-explore/search?tab=default_tab&amp;search_scope=EVERYTHING&amp;vid=01CRU&amp;lang=en_US&amp;offset=0&amp;query=any,contains,991003511189702656","Catalog Record")</f>
        <v/>
      </c>
      <c r="AT151">
        <f>HYPERLINK("http://www.worldcat.org/oclc/40588356","WorldCat Record")</f>
        <v/>
      </c>
      <c r="AU151" t="inlineStr">
        <is>
          <t>20861338:eng</t>
        </is>
      </c>
      <c r="AV151" t="inlineStr">
        <is>
          <t>40588356</t>
        </is>
      </c>
      <c r="AW151" t="inlineStr">
        <is>
          <t>991003511189702656</t>
        </is>
      </c>
      <c r="AX151" t="inlineStr">
        <is>
          <t>991003511189702656</t>
        </is>
      </c>
      <c r="AY151" t="inlineStr">
        <is>
          <t>2260469440002656</t>
        </is>
      </c>
      <c r="AZ151" t="inlineStr">
        <is>
          <t>BOOK</t>
        </is>
      </c>
      <c r="BB151" t="inlineStr">
        <is>
          <t>9780387987811</t>
        </is>
      </c>
      <c r="BC151" t="inlineStr">
        <is>
          <t>32285004316690</t>
        </is>
      </c>
      <c r="BD151" t="inlineStr">
        <is>
          <t>893781081</t>
        </is>
      </c>
    </row>
    <row r="152">
      <c r="A152" t="inlineStr">
        <is>
          <t>No</t>
        </is>
      </c>
      <c r="B152" t="inlineStr">
        <is>
          <t>QK745 .E88</t>
        </is>
      </c>
      <c r="C152" t="inlineStr">
        <is>
          <t>0                      QK 0745000E  88</t>
        </is>
      </c>
      <c r="D152" t="inlineStr">
        <is>
          <t>Environmental control of plant growth; proceedings of a symposium held at Canberra, Australia, August, 1962.</t>
        </is>
      </c>
      <c r="F152" t="inlineStr">
        <is>
          <t>No</t>
        </is>
      </c>
      <c r="G152" t="inlineStr">
        <is>
          <t>1</t>
        </is>
      </c>
      <c r="H152" t="inlineStr">
        <is>
          <t>No</t>
        </is>
      </c>
      <c r="I152" t="inlineStr">
        <is>
          <t>No</t>
        </is>
      </c>
      <c r="J152" t="inlineStr">
        <is>
          <t>0</t>
        </is>
      </c>
      <c r="K152" t="inlineStr">
        <is>
          <t>Evans, L. T., editor.</t>
        </is>
      </c>
      <c r="L152" t="inlineStr">
        <is>
          <t>New York, Academic Press, 1963.</t>
        </is>
      </c>
      <c r="M152" t="inlineStr">
        <is>
          <t>1963</t>
        </is>
      </c>
      <c r="O152" t="inlineStr">
        <is>
          <t>eng</t>
        </is>
      </c>
      <c r="P152" t="inlineStr">
        <is>
          <t>nyu</t>
        </is>
      </c>
      <c r="R152" t="inlineStr">
        <is>
          <t xml:space="preserve">QK </t>
        </is>
      </c>
      <c r="S152" t="n">
        <v>3</v>
      </c>
      <c r="T152" t="n">
        <v>3</v>
      </c>
      <c r="U152" t="inlineStr">
        <is>
          <t>2001-04-11</t>
        </is>
      </c>
      <c r="V152" t="inlineStr">
        <is>
          <t>2001-04-11</t>
        </is>
      </c>
      <c r="W152" t="inlineStr">
        <is>
          <t>1997-07-17</t>
        </is>
      </c>
      <c r="X152" t="inlineStr">
        <is>
          <t>1997-07-17</t>
        </is>
      </c>
      <c r="Y152" t="n">
        <v>634</v>
      </c>
      <c r="Z152" t="n">
        <v>489</v>
      </c>
      <c r="AA152" t="n">
        <v>532</v>
      </c>
      <c r="AB152" t="n">
        <v>6</v>
      </c>
      <c r="AC152" t="n">
        <v>6</v>
      </c>
      <c r="AD152" t="n">
        <v>19</v>
      </c>
      <c r="AE152" t="n">
        <v>22</v>
      </c>
      <c r="AF152" t="n">
        <v>6</v>
      </c>
      <c r="AG152" t="n">
        <v>8</v>
      </c>
      <c r="AH152" t="n">
        <v>3</v>
      </c>
      <c r="AI152" t="n">
        <v>5</v>
      </c>
      <c r="AJ152" t="n">
        <v>8</v>
      </c>
      <c r="AK152" t="n">
        <v>8</v>
      </c>
      <c r="AL152" t="n">
        <v>5</v>
      </c>
      <c r="AM152" t="n">
        <v>5</v>
      </c>
      <c r="AN152" t="n">
        <v>0</v>
      </c>
      <c r="AO152" t="n">
        <v>0</v>
      </c>
      <c r="AP152" t="inlineStr">
        <is>
          <t>No</t>
        </is>
      </c>
      <c r="AQ152" t="inlineStr">
        <is>
          <t>No</t>
        </is>
      </c>
      <c r="AR152">
        <f>HYPERLINK("http://catalog.hathitrust.org/Record/001498024","HathiTrust Record")</f>
        <v/>
      </c>
      <c r="AS152">
        <f>HYPERLINK("https://creighton-primo.hosted.exlibrisgroup.com/primo-explore/search?tab=default_tab&amp;search_scope=EVERYTHING&amp;vid=01CRU&amp;lang=en_US&amp;offset=0&amp;query=any,contains,991002981619702656","Catalog Record")</f>
        <v/>
      </c>
      <c r="AT152">
        <f>HYPERLINK("http://www.worldcat.org/oclc/555266","WorldCat Record")</f>
        <v/>
      </c>
      <c r="AU152" t="inlineStr">
        <is>
          <t>198178531:eng</t>
        </is>
      </c>
      <c r="AV152" t="inlineStr">
        <is>
          <t>555266</t>
        </is>
      </c>
      <c r="AW152" t="inlineStr">
        <is>
          <t>991002981619702656</t>
        </is>
      </c>
      <c r="AX152" t="inlineStr">
        <is>
          <t>991002981619702656</t>
        </is>
      </c>
      <c r="AY152" t="inlineStr">
        <is>
          <t>2260403180002656</t>
        </is>
      </c>
      <c r="AZ152" t="inlineStr">
        <is>
          <t>BOOK</t>
        </is>
      </c>
      <c r="BC152" t="inlineStr">
        <is>
          <t>32285002937984</t>
        </is>
      </c>
      <c r="BD152" t="inlineStr">
        <is>
          <t>893227542</t>
        </is>
      </c>
    </row>
    <row r="153">
      <c r="A153" t="inlineStr">
        <is>
          <t>No</t>
        </is>
      </c>
      <c r="B153" t="inlineStr">
        <is>
          <t>QK753.C3 C37 1996</t>
        </is>
      </c>
      <c r="C153" t="inlineStr">
        <is>
          <t>0                      QK 0753000C  3                  C  37          1996</t>
        </is>
      </c>
      <c r="D153" t="inlineStr">
        <is>
          <t>Carbon dioxide and terrestrial ecosystems / edited by George W. Koch, Harold A. Mooney.</t>
        </is>
      </c>
      <c r="F153" t="inlineStr">
        <is>
          <t>No</t>
        </is>
      </c>
      <c r="G153" t="inlineStr">
        <is>
          <t>1</t>
        </is>
      </c>
      <c r="H153" t="inlineStr">
        <is>
          <t>No</t>
        </is>
      </c>
      <c r="I153" t="inlineStr">
        <is>
          <t>No</t>
        </is>
      </c>
      <c r="J153" t="inlineStr">
        <is>
          <t>0</t>
        </is>
      </c>
      <c r="L153" t="inlineStr">
        <is>
          <t>San Diego : Academic Press, 1996.</t>
        </is>
      </c>
      <c r="M153" t="inlineStr">
        <is>
          <t>1996</t>
        </is>
      </c>
      <c r="O153" t="inlineStr">
        <is>
          <t>eng</t>
        </is>
      </c>
      <c r="P153" t="inlineStr">
        <is>
          <t>cau</t>
        </is>
      </c>
      <c r="Q153" t="inlineStr">
        <is>
          <t>Physiological ecology series</t>
        </is>
      </c>
      <c r="R153" t="inlineStr">
        <is>
          <t xml:space="preserve">QK </t>
        </is>
      </c>
      <c r="S153" t="n">
        <v>10</v>
      </c>
      <c r="T153" t="n">
        <v>10</v>
      </c>
      <c r="U153" t="inlineStr">
        <is>
          <t>2010-02-23</t>
        </is>
      </c>
      <c r="V153" t="inlineStr">
        <is>
          <t>2010-02-23</t>
        </is>
      </c>
      <c r="W153" t="inlineStr">
        <is>
          <t>1997-09-09</t>
        </is>
      </c>
      <c r="X153" t="inlineStr">
        <is>
          <t>1997-09-09</t>
        </is>
      </c>
      <c r="Y153" t="n">
        <v>299</v>
      </c>
      <c r="Z153" t="n">
        <v>213</v>
      </c>
      <c r="AA153" t="n">
        <v>265</v>
      </c>
      <c r="AB153" t="n">
        <v>3</v>
      </c>
      <c r="AC153" t="n">
        <v>3</v>
      </c>
      <c r="AD153" t="n">
        <v>8</v>
      </c>
      <c r="AE153" t="n">
        <v>10</v>
      </c>
      <c r="AF153" t="n">
        <v>3</v>
      </c>
      <c r="AG153" t="n">
        <v>4</v>
      </c>
      <c r="AH153" t="n">
        <v>2</v>
      </c>
      <c r="AI153" t="n">
        <v>3</v>
      </c>
      <c r="AJ153" t="n">
        <v>3</v>
      </c>
      <c r="AK153" t="n">
        <v>3</v>
      </c>
      <c r="AL153" t="n">
        <v>2</v>
      </c>
      <c r="AM153" t="n">
        <v>2</v>
      </c>
      <c r="AN153" t="n">
        <v>0</v>
      </c>
      <c r="AO153" t="n">
        <v>0</v>
      </c>
      <c r="AP153" t="inlineStr">
        <is>
          <t>No</t>
        </is>
      </c>
      <c r="AQ153" t="inlineStr">
        <is>
          <t>No</t>
        </is>
      </c>
      <c r="AS153">
        <f>HYPERLINK("https://creighton-primo.hosted.exlibrisgroup.com/primo-explore/search?tab=default_tab&amp;search_scope=EVERYTHING&amp;vid=01CRU&amp;lang=en_US&amp;offset=0&amp;query=any,contains,991002517219702656","Catalog Record")</f>
        <v/>
      </c>
      <c r="AT153">
        <f>HYPERLINK("http://www.worldcat.org/oclc/32739485","WorldCat Record")</f>
        <v/>
      </c>
      <c r="AU153" t="inlineStr">
        <is>
          <t>766881590:eng</t>
        </is>
      </c>
      <c r="AV153" t="inlineStr">
        <is>
          <t>32739485</t>
        </is>
      </c>
      <c r="AW153" t="inlineStr">
        <is>
          <t>991002517219702656</t>
        </is>
      </c>
      <c r="AX153" t="inlineStr">
        <is>
          <t>991002517219702656</t>
        </is>
      </c>
      <c r="AY153" t="inlineStr">
        <is>
          <t>2271948580002656</t>
        </is>
      </c>
      <c r="AZ153" t="inlineStr">
        <is>
          <t>BOOK</t>
        </is>
      </c>
      <c r="BB153" t="inlineStr">
        <is>
          <t>9780125052955</t>
        </is>
      </c>
      <c r="BC153" t="inlineStr">
        <is>
          <t>32285003004586</t>
        </is>
      </c>
      <c r="BD153" t="inlineStr">
        <is>
          <t>893597550</t>
        </is>
      </c>
    </row>
    <row r="154">
      <c r="A154" t="inlineStr">
        <is>
          <t>No</t>
        </is>
      </c>
      <c r="B154" t="inlineStr">
        <is>
          <t>QK754 .L42</t>
        </is>
      </c>
      <c r="C154" t="inlineStr">
        <is>
          <t>0                      QK 0754000L  42</t>
        </is>
      </c>
      <c r="D154" t="inlineStr">
        <is>
          <t>Responses of plants to environmental stresses / [by] J. Levitt.</t>
        </is>
      </c>
      <c r="F154" t="inlineStr">
        <is>
          <t>No</t>
        </is>
      </c>
      <c r="G154" t="inlineStr">
        <is>
          <t>1</t>
        </is>
      </c>
      <c r="H154" t="inlineStr">
        <is>
          <t>No</t>
        </is>
      </c>
      <c r="I154" t="inlineStr">
        <is>
          <t>No</t>
        </is>
      </c>
      <c r="J154" t="inlineStr">
        <is>
          <t>0</t>
        </is>
      </c>
      <c r="K154" t="inlineStr">
        <is>
          <t>Levitt, J. (Jacob), 1911-1990.</t>
        </is>
      </c>
      <c r="L154" t="inlineStr">
        <is>
          <t>New York : Academic Press, 1972.</t>
        </is>
      </c>
      <c r="M154" t="inlineStr">
        <is>
          <t>1972</t>
        </is>
      </c>
      <c r="O154" t="inlineStr">
        <is>
          <t>eng</t>
        </is>
      </c>
      <c r="P154" t="inlineStr">
        <is>
          <t>nyu</t>
        </is>
      </c>
      <c r="Q154" t="inlineStr">
        <is>
          <t>Physiological ecology</t>
        </is>
      </c>
      <c r="R154" t="inlineStr">
        <is>
          <t xml:space="preserve">QK </t>
        </is>
      </c>
      <c r="S154" t="n">
        <v>10</v>
      </c>
      <c r="T154" t="n">
        <v>10</v>
      </c>
      <c r="U154" t="inlineStr">
        <is>
          <t>2010-02-22</t>
        </is>
      </c>
      <c r="V154" t="inlineStr">
        <is>
          <t>2010-02-22</t>
        </is>
      </c>
      <c r="W154" t="inlineStr">
        <is>
          <t>1990-05-10</t>
        </is>
      </c>
      <c r="X154" t="inlineStr">
        <is>
          <t>1990-05-10</t>
        </is>
      </c>
      <c r="Y154" t="n">
        <v>730</v>
      </c>
      <c r="Z154" t="n">
        <v>548</v>
      </c>
      <c r="AA154" t="n">
        <v>553</v>
      </c>
      <c r="AB154" t="n">
        <v>7</v>
      </c>
      <c r="AC154" t="n">
        <v>7</v>
      </c>
      <c r="AD154" t="n">
        <v>27</v>
      </c>
      <c r="AE154" t="n">
        <v>27</v>
      </c>
      <c r="AF154" t="n">
        <v>13</v>
      </c>
      <c r="AG154" t="n">
        <v>13</v>
      </c>
      <c r="AH154" t="n">
        <v>4</v>
      </c>
      <c r="AI154" t="n">
        <v>4</v>
      </c>
      <c r="AJ154" t="n">
        <v>10</v>
      </c>
      <c r="AK154" t="n">
        <v>10</v>
      </c>
      <c r="AL154" t="n">
        <v>6</v>
      </c>
      <c r="AM154" t="n">
        <v>6</v>
      </c>
      <c r="AN154" t="n">
        <v>0</v>
      </c>
      <c r="AO154" t="n">
        <v>0</v>
      </c>
      <c r="AP154" t="inlineStr">
        <is>
          <t>No</t>
        </is>
      </c>
      <c r="AQ154" t="inlineStr">
        <is>
          <t>Yes</t>
        </is>
      </c>
      <c r="AR154">
        <f>HYPERLINK("http://catalog.hathitrust.org/Record/000006378","HathiTrust Record")</f>
        <v/>
      </c>
      <c r="AS154">
        <f>HYPERLINK("https://creighton-primo.hosted.exlibrisgroup.com/primo-explore/search?tab=default_tab&amp;search_scope=EVERYTHING&amp;vid=01CRU&amp;lang=en_US&amp;offset=0&amp;query=any,contains,991002838019702656","Catalog Record")</f>
        <v/>
      </c>
      <c r="AT154">
        <f>HYPERLINK("http://www.worldcat.org/oclc/480891","WorldCat Record")</f>
        <v/>
      </c>
      <c r="AU154" t="inlineStr">
        <is>
          <t>4918264654:eng</t>
        </is>
      </c>
      <c r="AV154" t="inlineStr">
        <is>
          <t>480891</t>
        </is>
      </c>
      <c r="AW154" t="inlineStr">
        <is>
          <t>991002838019702656</t>
        </is>
      </c>
      <c r="AX154" t="inlineStr">
        <is>
          <t>991002838019702656</t>
        </is>
      </c>
      <c r="AY154" t="inlineStr">
        <is>
          <t>2270903070002656</t>
        </is>
      </c>
      <c r="AZ154" t="inlineStr">
        <is>
          <t>BOOK</t>
        </is>
      </c>
      <c r="BB154" t="inlineStr">
        <is>
          <t>9780124455603</t>
        </is>
      </c>
      <c r="BC154" t="inlineStr">
        <is>
          <t>32285000139237</t>
        </is>
      </c>
      <c r="BD154" t="inlineStr">
        <is>
          <t>893341914</t>
        </is>
      </c>
    </row>
    <row r="155">
      <c r="A155" t="inlineStr">
        <is>
          <t>No</t>
        </is>
      </c>
      <c r="B155" t="inlineStr">
        <is>
          <t>QK754.5 .B66 2002</t>
        </is>
      </c>
      <c r="C155" t="inlineStr">
        <is>
          <t>0                      QK 0754500B  66          2002</t>
        </is>
      </c>
      <c r="D155" t="inlineStr">
        <is>
          <t>Ecological climatology : concepts and applications / Gordon B. Bonan.</t>
        </is>
      </c>
      <c r="F155" t="inlineStr">
        <is>
          <t>No</t>
        </is>
      </c>
      <c r="G155" t="inlineStr">
        <is>
          <t>1</t>
        </is>
      </c>
      <c r="H155" t="inlineStr">
        <is>
          <t>No</t>
        </is>
      </c>
      <c r="I155" t="inlineStr">
        <is>
          <t>No</t>
        </is>
      </c>
      <c r="J155" t="inlineStr">
        <is>
          <t>0</t>
        </is>
      </c>
      <c r="K155" t="inlineStr">
        <is>
          <t>Bonan, Gordon B.</t>
        </is>
      </c>
      <c r="L155" t="inlineStr">
        <is>
          <t>New York : Cambridge University Press, 2002.</t>
        </is>
      </c>
      <c r="M155" t="inlineStr">
        <is>
          <t>2002</t>
        </is>
      </c>
      <c r="O155" t="inlineStr">
        <is>
          <t>eng</t>
        </is>
      </c>
      <c r="P155" t="inlineStr">
        <is>
          <t>nyu</t>
        </is>
      </c>
      <c r="R155" t="inlineStr">
        <is>
          <t xml:space="preserve">QK </t>
        </is>
      </c>
      <c r="S155" t="n">
        <v>1</v>
      </c>
      <c r="T155" t="n">
        <v>1</v>
      </c>
      <c r="U155" t="inlineStr">
        <is>
          <t>2008-02-22</t>
        </is>
      </c>
      <c r="V155" t="inlineStr">
        <is>
          <t>2008-02-22</t>
        </is>
      </c>
      <c r="W155" t="inlineStr">
        <is>
          <t>2004-11-02</t>
        </is>
      </c>
      <c r="X155" t="inlineStr">
        <is>
          <t>2004-11-02</t>
        </is>
      </c>
      <c r="Y155" t="n">
        <v>369</v>
      </c>
      <c r="Z155" t="n">
        <v>265</v>
      </c>
      <c r="AA155" t="n">
        <v>383</v>
      </c>
      <c r="AB155" t="n">
        <v>3</v>
      </c>
      <c r="AC155" t="n">
        <v>4</v>
      </c>
      <c r="AD155" t="n">
        <v>16</v>
      </c>
      <c r="AE155" t="n">
        <v>21</v>
      </c>
      <c r="AF155" t="n">
        <v>3</v>
      </c>
      <c r="AG155" t="n">
        <v>5</v>
      </c>
      <c r="AH155" t="n">
        <v>6</v>
      </c>
      <c r="AI155" t="n">
        <v>6</v>
      </c>
      <c r="AJ155" t="n">
        <v>7</v>
      </c>
      <c r="AK155" t="n">
        <v>10</v>
      </c>
      <c r="AL155" t="n">
        <v>2</v>
      </c>
      <c r="AM155" t="n">
        <v>3</v>
      </c>
      <c r="AN155" t="n">
        <v>0</v>
      </c>
      <c r="AO155" t="n">
        <v>0</v>
      </c>
      <c r="AP155" t="inlineStr">
        <is>
          <t>No</t>
        </is>
      </c>
      <c r="AQ155" t="inlineStr">
        <is>
          <t>No</t>
        </is>
      </c>
      <c r="AS155">
        <f>HYPERLINK("https://creighton-primo.hosted.exlibrisgroup.com/primo-explore/search?tab=default_tab&amp;search_scope=EVERYTHING&amp;vid=01CRU&amp;lang=en_US&amp;offset=0&amp;query=any,contains,991004397789702656","Catalog Record")</f>
        <v/>
      </c>
      <c r="AT155">
        <f>HYPERLINK("http://www.worldcat.org/oclc/48123464","WorldCat Record")</f>
        <v/>
      </c>
      <c r="AU155" t="inlineStr">
        <is>
          <t>837082424:eng</t>
        </is>
      </c>
      <c r="AV155" t="inlineStr">
        <is>
          <t>48123464</t>
        </is>
      </c>
      <c r="AW155" t="inlineStr">
        <is>
          <t>991004397789702656</t>
        </is>
      </c>
      <c r="AX155" t="inlineStr">
        <is>
          <t>991004397789702656</t>
        </is>
      </c>
      <c r="AY155" t="inlineStr">
        <is>
          <t>2259369290002656</t>
        </is>
      </c>
      <c r="AZ155" t="inlineStr">
        <is>
          <t>BOOK</t>
        </is>
      </c>
      <c r="BB155" t="inlineStr">
        <is>
          <t>9780521800327</t>
        </is>
      </c>
      <c r="BC155" t="inlineStr">
        <is>
          <t>32285005008262</t>
        </is>
      </c>
      <c r="BD155" t="inlineStr">
        <is>
          <t>893894946</t>
        </is>
      </c>
    </row>
    <row r="156">
      <c r="A156" t="inlineStr">
        <is>
          <t>No</t>
        </is>
      </c>
      <c r="B156" t="inlineStr">
        <is>
          <t>QK757 .P57</t>
        </is>
      </c>
      <c r="C156" t="inlineStr">
        <is>
          <t>0                      QK 0757000P  57</t>
        </is>
      </c>
      <c r="D156" t="inlineStr">
        <is>
          <t>Plants and the daylight spectrum / Edited by H. Smith.</t>
        </is>
      </c>
      <c r="F156" t="inlineStr">
        <is>
          <t>No</t>
        </is>
      </c>
      <c r="G156" t="inlineStr">
        <is>
          <t>1</t>
        </is>
      </c>
      <c r="H156" t="inlineStr">
        <is>
          <t>No</t>
        </is>
      </c>
      <c r="I156" t="inlineStr">
        <is>
          <t>No</t>
        </is>
      </c>
      <c r="J156" t="inlineStr">
        <is>
          <t>0</t>
        </is>
      </c>
      <c r="L156" t="inlineStr">
        <is>
          <t>London ; New York : Academic Press, 1981.</t>
        </is>
      </c>
      <c r="M156" t="inlineStr">
        <is>
          <t>1981</t>
        </is>
      </c>
      <c r="O156" t="inlineStr">
        <is>
          <t>eng</t>
        </is>
      </c>
      <c r="P156" t="inlineStr">
        <is>
          <t>enk</t>
        </is>
      </c>
      <c r="R156" t="inlineStr">
        <is>
          <t xml:space="preserve">QK </t>
        </is>
      </c>
      <c r="S156" t="n">
        <v>4</v>
      </c>
      <c r="T156" t="n">
        <v>4</v>
      </c>
      <c r="U156" t="inlineStr">
        <is>
          <t>2001-04-19</t>
        </is>
      </c>
      <c r="V156" t="inlineStr">
        <is>
          <t>2001-04-19</t>
        </is>
      </c>
      <c r="W156" t="inlineStr">
        <is>
          <t>1993-05-17</t>
        </is>
      </c>
      <c r="X156" t="inlineStr">
        <is>
          <t>1993-05-17</t>
        </is>
      </c>
      <c r="Y156" t="n">
        <v>273</v>
      </c>
      <c r="Z156" t="n">
        <v>167</v>
      </c>
      <c r="AA156" t="n">
        <v>169</v>
      </c>
      <c r="AB156" t="n">
        <v>2</v>
      </c>
      <c r="AC156" t="n">
        <v>2</v>
      </c>
      <c r="AD156" t="n">
        <v>4</v>
      </c>
      <c r="AE156" t="n">
        <v>4</v>
      </c>
      <c r="AF156" t="n">
        <v>0</v>
      </c>
      <c r="AG156" t="n">
        <v>0</v>
      </c>
      <c r="AH156" t="n">
        <v>2</v>
      </c>
      <c r="AI156" t="n">
        <v>2</v>
      </c>
      <c r="AJ156" t="n">
        <v>1</v>
      </c>
      <c r="AK156" t="n">
        <v>1</v>
      </c>
      <c r="AL156" t="n">
        <v>1</v>
      </c>
      <c r="AM156" t="n">
        <v>1</v>
      </c>
      <c r="AN156" t="n">
        <v>0</v>
      </c>
      <c r="AO156" t="n">
        <v>0</v>
      </c>
      <c r="AP156" t="inlineStr">
        <is>
          <t>No</t>
        </is>
      </c>
      <c r="AQ156" t="inlineStr">
        <is>
          <t>Yes</t>
        </is>
      </c>
      <c r="AR156">
        <f>HYPERLINK("http://catalog.hathitrust.org/Record/000770547","HathiTrust Record")</f>
        <v/>
      </c>
      <c r="AS156">
        <f>HYPERLINK("https://creighton-primo.hosted.exlibrisgroup.com/primo-explore/search?tab=default_tab&amp;search_scope=EVERYTHING&amp;vid=01CRU&amp;lang=en_US&amp;offset=0&amp;query=any,contains,991005231239702656","Catalog Record")</f>
        <v/>
      </c>
      <c r="AT156">
        <f>HYPERLINK("http://www.worldcat.org/oclc/8331568","WorldCat Record")</f>
        <v/>
      </c>
      <c r="AU156" t="inlineStr">
        <is>
          <t>409799:eng</t>
        </is>
      </c>
      <c r="AV156" t="inlineStr">
        <is>
          <t>8331568</t>
        </is>
      </c>
      <c r="AW156" t="inlineStr">
        <is>
          <t>991005231239702656</t>
        </is>
      </c>
      <c r="AX156" t="inlineStr">
        <is>
          <t>991005231239702656</t>
        </is>
      </c>
      <c r="AY156" t="inlineStr">
        <is>
          <t>2261903010002656</t>
        </is>
      </c>
      <c r="AZ156" t="inlineStr">
        <is>
          <t>BOOK</t>
        </is>
      </c>
      <c r="BB156" t="inlineStr">
        <is>
          <t>9780126509809</t>
        </is>
      </c>
      <c r="BC156" t="inlineStr">
        <is>
          <t>32285001644581</t>
        </is>
      </c>
      <c r="BD156" t="inlineStr">
        <is>
          <t>893801971</t>
        </is>
      </c>
    </row>
    <row r="157">
      <c r="A157" t="inlineStr">
        <is>
          <t>No</t>
        </is>
      </c>
      <c r="B157" t="inlineStr">
        <is>
          <t>QK757 .V43</t>
        </is>
      </c>
      <c r="C157" t="inlineStr">
        <is>
          <t>0                      QK 0757000V  43</t>
        </is>
      </c>
      <c r="D157" t="inlineStr">
        <is>
          <t>Light and plant growth / by R. van der Veen and G. Meijer.</t>
        </is>
      </c>
      <c r="F157" t="inlineStr">
        <is>
          <t>No</t>
        </is>
      </c>
      <c r="G157" t="inlineStr">
        <is>
          <t>1</t>
        </is>
      </c>
      <c r="H157" t="inlineStr">
        <is>
          <t>No</t>
        </is>
      </c>
      <c r="I157" t="inlineStr">
        <is>
          <t>No</t>
        </is>
      </c>
      <c r="J157" t="inlineStr">
        <is>
          <t>0</t>
        </is>
      </c>
      <c r="K157" t="inlineStr">
        <is>
          <t>Veen, R. van der.</t>
        </is>
      </c>
      <c r="L157" t="inlineStr">
        <is>
          <t>[Eindhoven, Holland] : Philips' Technical Library, 1959.</t>
        </is>
      </c>
      <c r="M157" t="inlineStr">
        <is>
          <t>1959</t>
        </is>
      </c>
      <c r="O157" t="inlineStr">
        <is>
          <t>eng</t>
        </is>
      </c>
      <c r="P157" t="inlineStr">
        <is>
          <t xml:space="preserve">ne </t>
        </is>
      </c>
      <c r="R157" t="inlineStr">
        <is>
          <t xml:space="preserve">QK </t>
        </is>
      </c>
      <c r="S157" t="n">
        <v>13</v>
      </c>
      <c r="T157" t="n">
        <v>13</v>
      </c>
      <c r="U157" t="inlineStr">
        <is>
          <t>2001-04-11</t>
        </is>
      </c>
      <c r="V157" t="inlineStr">
        <is>
          <t>2001-04-11</t>
        </is>
      </c>
      <c r="W157" t="inlineStr">
        <is>
          <t>1990-05-30</t>
        </is>
      </c>
      <c r="X157" t="inlineStr">
        <is>
          <t>1990-05-30</t>
        </is>
      </c>
      <c r="Y157" t="n">
        <v>286</v>
      </c>
      <c r="Z157" t="n">
        <v>220</v>
      </c>
      <c r="AA157" t="n">
        <v>299</v>
      </c>
      <c r="AB157" t="n">
        <v>4</v>
      </c>
      <c r="AC157" t="n">
        <v>4</v>
      </c>
      <c r="AD157" t="n">
        <v>11</v>
      </c>
      <c r="AE157" t="n">
        <v>13</v>
      </c>
      <c r="AF157" t="n">
        <v>4</v>
      </c>
      <c r="AG157" t="n">
        <v>5</v>
      </c>
      <c r="AH157" t="n">
        <v>2</v>
      </c>
      <c r="AI157" t="n">
        <v>2</v>
      </c>
      <c r="AJ157" t="n">
        <v>5</v>
      </c>
      <c r="AK157" t="n">
        <v>6</v>
      </c>
      <c r="AL157" t="n">
        <v>3</v>
      </c>
      <c r="AM157" t="n">
        <v>3</v>
      </c>
      <c r="AN157" t="n">
        <v>0</v>
      </c>
      <c r="AO157" t="n">
        <v>0</v>
      </c>
      <c r="AP157" t="inlineStr">
        <is>
          <t>No</t>
        </is>
      </c>
      <c r="AQ157" t="inlineStr">
        <is>
          <t>Yes</t>
        </is>
      </c>
      <c r="AR157">
        <f>HYPERLINK("http://catalog.hathitrust.org/Record/001498076","HathiTrust Record")</f>
        <v/>
      </c>
      <c r="AS157">
        <f>HYPERLINK("https://creighton-primo.hosted.exlibrisgroup.com/primo-explore/search?tab=default_tab&amp;search_scope=EVERYTHING&amp;vid=01CRU&amp;lang=en_US&amp;offset=0&amp;query=any,contains,991002981829702656","Catalog Record")</f>
        <v/>
      </c>
      <c r="AT157">
        <f>HYPERLINK("http://www.worldcat.org/oclc/555379","WorldCat Record")</f>
        <v/>
      </c>
      <c r="AU157" t="inlineStr">
        <is>
          <t>1614472:eng</t>
        </is>
      </c>
      <c r="AV157" t="inlineStr">
        <is>
          <t>555379</t>
        </is>
      </c>
      <c r="AW157" t="inlineStr">
        <is>
          <t>991002981829702656</t>
        </is>
      </c>
      <c r="AX157" t="inlineStr">
        <is>
          <t>991002981829702656</t>
        </is>
      </c>
      <c r="AY157" t="inlineStr">
        <is>
          <t>2260377310002656</t>
        </is>
      </c>
      <c r="AZ157" t="inlineStr">
        <is>
          <t>BOOK</t>
        </is>
      </c>
      <c r="BC157" t="inlineStr">
        <is>
          <t>32285000159847</t>
        </is>
      </c>
      <c r="BD157" t="inlineStr">
        <is>
          <t>893518023</t>
        </is>
      </c>
    </row>
    <row r="158">
      <c r="A158" t="inlineStr">
        <is>
          <t>No</t>
        </is>
      </c>
      <c r="B158" t="inlineStr">
        <is>
          <t>QK771 .D22 1966</t>
        </is>
      </c>
      <c r="C158" t="inlineStr">
        <is>
          <t>0                      QK 0771000D  22          1966</t>
        </is>
      </c>
      <c r="D158" t="inlineStr">
        <is>
          <t>The power of movement in plants, by Charles Darwin. Assisted by Francis Darwin. With a pref. by Barbara Gillespie Pickard.</t>
        </is>
      </c>
      <c r="F158" t="inlineStr">
        <is>
          <t>No</t>
        </is>
      </c>
      <c r="G158" t="inlineStr">
        <is>
          <t>1</t>
        </is>
      </c>
      <c r="H158" t="inlineStr">
        <is>
          <t>No</t>
        </is>
      </c>
      <c r="I158" t="inlineStr">
        <is>
          <t>No</t>
        </is>
      </c>
      <c r="J158" t="inlineStr">
        <is>
          <t>0</t>
        </is>
      </c>
      <c r="K158" t="inlineStr">
        <is>
          <t>Darwin, Charles, 1809-1882.</t>
        </is>
      </c>
      <c r="L158" t="inlineStr">
        <is>
          <t>New York, Da Capo Press, 1966.</t>
        </is>
      </c>
      <c r="M158" t="inlineStr">
        <is>
          <t>1966</t>
        </is>
      </c>
      <c r="O158" t="inlineStr">
        <is>
          <t>eng</t>
        </is>
      </c>
      <c r="P158" t="inlineStr">
        <is>
          <t>nyu</t>
        </is>
      </c>
      <c r="R158" t="inlineStr">
        <is>
          <t xml:space="preserve">QK </t>
        </is>
      </c>
      <c r="S158" t="n">
        <v>3</v>
      </c>
      <c r="T158" t="n">
        <v>3</v>
      </c>
      <c r="U158" t="inlineStr">
        <is>
          <t>2009-11-19</t>
        </is>
      </c>
      <c r="V158" t="inlineStr">
        <is>
          <t>2009-11-19</t>
        </is>
      </c>
      <c r="W158" t="inlineStr">
        <is>
          <t>1997-07-17</t>
        </is>
      </c>
      <c r="X158" t="inlineStr">
        <is>
          <t>1997-07-17</t>
        </is>
      </c>
      <c r="Y158" t="n">
        <v>299</v>
      </c>
      <c r="Z158" t="n">
        <v>289</v>
      </c>
      <c r="AA158" t="n">
        <v>293</v>
      </c>
      <c r="AB158" t="n">
        <v>2</v>
      </c>
      <c r="AC158" t="n">
        <v>2</v>
      </c>
      <c r="AD158" t="n">
        <v>7</v>
      </c>
      <c r="AE158" t="n">
        <v>7</v>
      </c>
      <c r="AF158" t="n">
        <v>2</v>
      </c>
      <c r="AG158" t="n">
        <v>2</v>
      </c>
      <c r="AH158" t="n">
        <v>1</v>
      </c>
      <c r="AI158" t="n">
        <v>1</v>
      </c>
      <c r="AJ158" t="n">
        <v>3</v>
      </c>
      <c r="AK158" t="n">
        <v>3</v>
      </c>
      <c r="AL158" t="n">
        <v>1</v>
      </c>
      <c r="AM158" t="n">
        <v>1</v>
      </c>
      <c r="AN158" t="n">
        <v>0</v>
      </c>
      <c r="AO158" t="n">
        <v>0</v>
      </c>
      <c r="AP158" t="inlineStr">
        <is>
          <t>No</t>
        </is>
      </c>
      <c r="AQ158" t="inlineStr">
        <is>
          <t>Yes</t>
        </is>
      </c>
      <c r="AR158">
        <f>HYPERLINK("http://catalog.hathitrust.org/Record/007157247","HathiTrust Record")</f>
        <v/>
      </c>
      <c r="AS158">
        <f>HYPERLINK("https://creighton-primo.hosted.exlibrisgroup.com/primo-explore/search?tab=default_tab&amp;search_scope=EVERYTHING&amp;vid=01CRU&amp;lang=en_US&amp;offset=0&amp;query=any,contains,991003567699702656","Catalog Record")</f>
        <v/>
      </c>
      <c r="AT158">
        <f>HYPERLINK("http://www.worldcat.org/oclc/1141394","WorldCat Record")</f>
        <v/>
      </c>
      <c r="AU158" t="inlineStr">
        <is>
          <t>4928352154:eng</t>
        </is>
      </c>
      <c r="AV158" t="inlineStr">
        <is>
          <t>1141394</t>
        </is>
      </c>
      <c r="AW158" t="inlineStr">
        <is>
          <t>991003567699702656</t>
        </is>
      </c>
      <c r="AX158" t="inlineStr">
        <is>
          <t>991003567699702656</t>
        </is>
      </c>
      <c r="AY158" t="inlineStr">
        <is>
          <t>2264864950002656</t>
        </is>
      </c>
      <c r="AZ158" t="inlineStr">
        <is>
          <t>BOOK</t>
        </is>
      </c>
      <c r="BC158" t="inlineStr">
        <is>
          <t>32285002938040</t>
        </is>
      </c>
      <c r="BD158" t="inlineStr">
        <is>
          <t>893686659</t>
        </is>
      </c>
    </row>
    <row r="159">
      <c r="A159" t="inlineStr">
        <is>
          <t>No</t>
        </is>
      </c>
      <c r="B159" t="inlineStr">
        <is>
          <t>QK825 .C6 1914a</t>
        </is>
      </c>
      <c r="C159" t="inlineStr">
        <is>
          <t>0                      QK 0825000C  6           1914a</t>
        </is>
      </c>
      <c r="D159" t="inlineStr">
        <is>
          <t>Evolution of sex in plants. With a new introd. by Francis Drouet.</t>
        </is>
      </c>
      <c r="F159" t="inlineStr">
        <is>
          <t>No</t>
        </is>
      </c>
      <c r="G159" t="inlineStr">
        <is>
          <t>1</t>
        </is>
      </c>
      <c r="H159" t="inlineStr">
        <is>
          <t>No</t>
        </is>
      </c>
      <c r="I159" t="inlineStr">
        <is>
          <t>No</t>
        </is>
      </c>
      <c r="J159" t="inlineStr">
        <is>
          <t>0</t>
        </is>
      </c>
      <c r="K159" t="inlineStr">
        <is>
          <t>Coulter, John Merle, 1851-1928.</t>
        </is>
      </c>
      <c r="L159" t="inlineStr">
        <is>
          <t>New York, Hafner Press [1973]</t>
        </is>
      </c>
      <c r="M159" t="inlineStr">
        <is>
          <t>1973</t>
        </is>
      </c>
      <c r="O159" t="inlineStr">
        <is>
          <t>eng</t>
        </is>
      </c>
      <c r="P159" t="inlineStr">
        <is>
          <t>nyu</t>
        </is>
      </c>
      <c r="R159" t="inlineStr">
        <is>
          <t xml:space="preserve">QK </t>
        </is>
      </c>
      <c r="S159" t="n">
        <v>3</v>
      </c>
      <c r="T159" t="n">
        <v>3</v>
      </c>
      <c r="U159" t="inlineStr">
        <is>
          <t>2006-02-21</t>
        </is>
      </c>
      <c r="V159" t="inlineStr">
        <is>
          <t>2006-02-21</t>
        </is>
      </c>
      <c r="W159" t="inlineStr">
        <is>
          <t>1997-07-17</t>
        </is>
      </c>
      <c r="X159" t="inlineStr">
        <is>
          <t>1997-07-17</t>
        </is>
      </c>
      <c r="Y159" t="n">
        <v>98</v>
      </c>
      <c r="Z159" t="n">
        <v>72</v>
      </c>
      <c r="AA159" t="n">
        <v>270</v>
      </c>
      <c r="AB159" t="n">
        <v>1</v>
      </c>
      <c r="AC159" t="n">
        <v>3</v>
      </c>
      <c r="AD159" t="n">
        <v>0</v>
      </c>
      <c r="AE159" t="n">
        <v>4</v>
      </c>
      <c r="AF159" t="n">
        <v>0</v>
      </c>
      <c r="AG159" t="n">
        <v>1</v>
      </c>
      <c r="AH159" t="n">
        <v>0</v>
      </c>
      <c r="AI159" t="n">
        <v>0</v>
      </c>
      <c r="AJ159" t="n">
        <v>0</v>
      </c>
      <c r="AK159" t="n">
        <v>1</v>
      </c>
      <c r="AL159" t="n">
        <v>0</v>
      </c>
      <c r="AM159" t="n">
        <v>2</v>
      </c>
      <c r="AN159" t="n">
        <v>0</v>
      </c>
      <c r="AO159" t="n">
        <v>0</v>
      </c>
      <c r="AP159" t="inlineStr">
        <is>
          <t>No</t>
        </is>
      </c>
      <c r="AQ159" t="inlineStr">
        <is>
          <t>Yes</t>
        </is>
      </c>
      <c r="AR159">
        <f>HYPERLINK("http://catalog.hathitrust.org/Record/009133680","HathiTrust Record")</f>
        <v/>
      </c>
      <c r="AS159">
        <f>HYPERLINK("https://creighton-primo.hosted.exlibrisgroup.com/primo-explore/search?tab=default_tab&amp;search_scope=EVERYTHING&amp;vid=01CRU&amp;lang=en_US&amp;offset=0&amp;query=any,contains,991003275689702656","Catalog Record")</f>
        <v/>
      </c>
      <c r="AT159">
        <f>HYPERLINK("http://www.worldcat.org/oclc/799846","WorldCat Record")</f>
        <v/>
      </c>
      <c r="AU159" t="inlineStr">
        <is>
          <t>1784231:eng</t>
        </is>
      </c>
      <c r="AV159" t="inlineStr">
        <is>
          <t>799846</t>
        </is>
      </c>
      <c r="AW159" t="inlineStr">
        <is>
          <t>991003275689702656</t>
        </is>
      </c>
      <c r="AX159" t="inlineStr">
        <is>
          <t>991003275689702656</t>
        </is>
      </c>
      <c r="AY159" t="inlineStr">
        <is>
          <t>2266797400002656</t>
        </is>
      </c>
      <c r="AZ159" t="inlineStr">
        <is>
          <t>BOOK</t>
        </is>
      </c>
      <c r="BB159" t="inlineStr">
        <is>
          <t>9780028432304</t>
        </is>
      </c>
      <c r="BC159" t="inlineStr">
        <is>
          <t>32285002938057</t>
        </is>
      </c>
      <c r="BD159" t="inlineStr">
        <is>
          <t>893352756</t>
        </is>
      </c>
    </row>
    <row r="160">
      <c r="A160" t="inlineStr">
        <is>
          <t>No</t>
        </is>
      </c>
      <c r="B160" t="inlineStr">
        <is>
          <t>QK825 .W54 1983</t>
        </is>
      </c>
      <c r="C160" t="inlineStr">
        <is>
          <t>0                      QK 0825000W  54          1983</t>
        </is>
      </c>
      <c r="D160" t="inlineStr">
        <is>
          <t>Plant reproductive ecology / Mary F. Willson.</t>
        </is>
      </c>
      <c r="F160" t="inlineStr">
        <is>
          <t>No</t>
        </is>
      </c>
      <c r="G160" t="inlineStr">
        <is>
          <t>1</t>
        </is>
      </c>
      <c r="H160" t="inlineStr">
        <is>
          <t>No</t>
        </is>
      </c>
      <c r="I160" t="inlineStr">
        <is>
          <t>No</t>
        </is>
      </c>
      <c r="J160" t="inlineStr">
        <is>
          <t>0</t>
        </is>
      </c>
      <c r="K160" t="inlineStr">
        <is>
          <t>Willson, Mary F.</t>
        </is>
      </c>
      <c r="L160" t="inlineStr">
        <is>
          <t>New York : Wiley, c1983.</t>
        </is>
      </c>
      <c r="M160" t="inlineStr">
        <is>
          <t>1983</t>
        </is>
      </c>
      <c r="O160" t="inlineStr">
        <is>
          <t>eng</t>
        </is>
      </c>
      <c r="P160" t="inlineStr">
        <is>
          <t>nyu</t>
        </is>
      </c>
      <c r="R160" t="inlineStr">
        <is>
          <t xml:space="preserve">QK </t>
        </is>
      </c>
      <c r="S160" t="n">
        <v>3</v>
      </c>
      <c r="T160" t="n">
        <v>3</v>
      </c>
      <c r="U160" t="inlineStr">
        <is>
          <t>2004-02-25</t>
        </is>
      </c>
      <c r="V160" t="inlineStr">
        <is>
          <t>2004-02-25</t>
        </is>
      </c>
      <c r="W160" t="inlineStr">
        <is>
          <t>1993-05-17</t>
        </is>
      </c>
      <c r="X160" t="inlineStr">
        <is>
          <t>1993-05-17</t>
        </is>
      </c>
      <c r="Y160" t="n">
        <v>633</v>
      </c>
      <c r="Z160" t="n">
        <v>498</v>
      </c>
      <c r="AA160" t="n">
        <v>501</v>
      </c>
      <c r="AB160" t="n">
        <v>5</v>
      </c>
      <c r="AC160" t="n">
        <v>5</v>
      </c>
      <c r="AD160" t="n">
        <v>20</v>
      </c>
      <c r="AE160" t="n">
        <v>20</v>
      </c>
      <c r="AF160" t="n">
        <v>8</v>
      </c>
      <c r="AG160" t="n">
        <v>8</v>
      </c>
      <c r="AH160" t="n">
        <v>4</v>
      </c>
      <c r="AI160" t="n">
        <v>4</v>
      </c>
      <c r="AJ160" t="n">
        <v>8</v>
      </c>
      <c r="AK160" t="n">
        <v>8</v>
      </c>
      <c r="AL160" t="n">
        <v>4</v>
      </c>
      <c r="AM160" t="n">
        <v>4</v>
      </c>
      <c r="AN160" t="n">
        <v>0</v>
      </c>
      <c r="AO160" t="n">
        <v>0</v>
      </c>
      <c r="AP160" t="inlineStr">
        <is>
          <t>No</t>
        </is>
      </c>
      <c r="AQ160" t="inlineStr">
        <is>
          <t>Yes</t>
        </is>
      </c>
      <c r="AR160">
        <f>HYPERLINK("http://catalog.hathitrust.org/Record/000202199","HathiTrust Record")</f>
        <v/>
      </c>
      <c r="AS160">
        <f>HYPERLINK("https://creighton-primo.hosted.exlibrisgroup.com/primo-explore/search?tab=default_tab&amp;search_scope=EVERYTHING&amp;vid=01CRU&amp;lang=en_US&amp;offset=0&amp;query=any,contains,991000129599702656","Catalog Record")</f>
        <v/>
      </c>
      <c r="AT160">
        <f>HYPERLINK("http://www.worldcat.org/oclc/9110506","WorldCat Record")</f>
        <v/>
      </c>
      <c r="AU160" t="inlineStr">
        <is>
          <t>43053232:eng</t>
        </is>
      </c>
      <c r="AV160" t="inlineStr">
        <is>
          <t>9110506</t>
        </is>
      </c>
      <c r="AW160" t="inlineStr">
        <is>
          <t>991000129599702656</t>
        </is>
      </c>
      <c r="AX160" t="inlineStr">
        <is>
          <t>991000129599702656</t>
        </is>
      </c>
      <c r="AY160" t="inlineStr">
        <is>
          <t>2268551920002656</t>
        </is>
      </c>
      <c r="AZ160" t="inlineStr">
        <is>
          <t>BOOK</t>
        </is>
      </c>
      <c r="BB160" t="inlineStr">
        <is>
          <t>9780471083627</t>
        </is>
      </c>
      <c r="BC160" t="inlineStr">
        <is>
          <t>32285001644607</t>
        </is>
      </c>
      <c r="BD160" t="inlineStr">
        <is>
          <t>893515037</t>
        </is>
      </c>
    </row>
    <row r="161">
      <c r="A161" t="inlineStr">
        <is>
          <t>No</t>
        </is>
      </c>
      <c r="B161" t="inlineStr">
        <is>
          <t>QK827 .E26 1992</t>
        </is>
      </c>
      <c r="C161" t="inlineStr">
        <is>
          <t>0                      QK 0827000E  26          1992</t>
        </is>
      </c>
      <c r="D161" t="inlineStr">
        <is>
          <t>Ecology and evolution of plant reproduction / edited by Robert Wyatt.</t>
        </is>
      </c>
      <c r="F161" t="inlineStr">
        <is>
          <t>No</t>
        </is>
      </c>
      <c r="G161" t="inlineStr">
        <is>
          <t>1</t>
        </is>
      </c>
      <c r="H161" t="inlineStr">
        <is>
          <t>No</t>
        </is>
      </c>
      <c r="I161" t="inlineStr">
        <is>
          <t>No</t>
        </is>
      </c>
      <c r="J161" t="inlineStr">
        <is>
          <t>0</t>
        </is>
      </c>
      <c r="L161" t="inlineStr">
        <is>
          <t>New York : Chapman &amp; Hall, 1992.</t>
        </is>
      </c>
      <c r="M161" t="inlineStr">
        <is>
          <t>1992</t>
        </is>
      </c>
      <c r="O161" t="inlineStr">
        <is>
          <t>eng</t>
        </is>
      </c>
      <c r="P161" t="inlineStr">
        <is>
          <t>nyu</t>
        </is>
      </c>
      <c r="R161" t="inlineStr">
        <is>
          <t xml:space="preserve">QK </t>
        </is>
      </c>
      <c r="S161" t="n">
        <v>5</v>
      </c>
      <c r="T161" t="n">
        <v>5</v>
      </c>
      <c r="U161" t="inlineStr">
        <is>
          <t>2004-02-25</t>
        </is>
      </c>
      <c r="V161" t="inlineStr">
        <is>
          <t>2004-02-25</t>
        </is>
      </c>
      <c r="W161" t="inlineStr">
        <is>
          <t>1994-05-06</t>
        </is>
      </c>
      <c r="X161" t="inlineStr">
        <is>
          <t>1994-05-06</t>
        </is>
      </c>
      <c r="Y161" t="n">
        <v>304</v>
      </c>
      <c r="Z161" t="n">
        <v>192</v>
      </c>
      <c r="AA161" t="n">
        <v>198</v>
      </c>
      <c r="AB161" t="n">
        <v>2</v>
      </c>
      <c r="AC161" t="n">
        <v>2</v>
      </c>
      <c r="AD161" t="n">
        <v>9</v>
      </c>
      <c r="AE161" t="n">
        <v>9</v>
      </c>
      <c r="AF161" t="n">
        <v>4</v>
      </c>
      <c r="AG161" t="n">
        <v>4</v>
      </c>
      <c r="AH161" t="n">
        <v>1</v>
      </c>
      <c r="AI161" t="n">
        <v>1</v>
      </c>
      <c r="AJ161" t="n">
        <v>5</v>
      </c>
      <c r="AK161" t="n">
        <v>5</v>
      </c>
      <c r="AL161" t="n">
        <v>1</v>
      </c>
      <c r="AM161" t="n">
        <v>1</v>
      </c>
      <c r="AN161" t="n">
        <v>0</v>
      </c>
      <c r="AO161" t="n">
        <v>0</v>
      </c>
      <c r="AP161" t="inlineStr">
        <is>
          <t>No</t>
        </is>
      </c>
      <c r="AQ161" t="inlineStr">
        <is>
          <t>Yes</t>
        </is>
      </c>
      <c r="AR161">
        <f>HYPERLINK("http://catalog.hathitrust.org/Record/002579971","HathiTrust Record")</f>
        <v/>
      </c>
      <c r="AS161">
        <f>HYPERLINK("https://creighton-primo.hosted.exlibrisgroup.com/primo-explore/search?tab=default_tab&amp;search_scope=EVERYTHING&amp;vid=01CRU&amp;lang=en_US&amp;offset=0&amp;query=any,contains,991002064399702656","Catalog Record")</f>
        <v/>
      </c>
      <c r="AT161">
        <f>HYPERLINK("http://www.worldcat.org/oclc/26400389","WorldCat Record")</f>
        <v/>
      </c>
      <c r="AU161" t="inlineStr">
        <is>
          <t>4202445056:eng</t>
        </is>
      </c>
      <c r="AV161" t="inlineStr">
        <is>
          <t>26400389</t>
        </is>
      </c>
      <c r="AW161" t="inlineStr">
        <is>
          <t>991002064399702656</t>
        </is>
      </c>
      <c r="AX161" t="inlineStr">
        <is>
          <t>991002064399702656</t>
        </is>
      </c>
      <c r="AY161" t="inlineStr">
        <is>
          <t>2267973030002656</t>
        </is>
      </c>
      <c r="AZ161" t="inlineStr">
        <is>
          <t>BOOK</t>
        </is>
      </c>
      <c r="BB161" t="inlineStr">
        <is>
          <t>9780412030215</t>
        </is>
      </c>
      <c r="BC161" t="inlineStr">
        <is>
          <t>32285001878197</t>
        </is>
      </c>
      <c r="BD161" t="inlineStr">
        <is>
          <t>893798131</t>
        </is>
      </c>
    </row>
    <row r="162">
      <c r="A162" t="inlineStr">
        <is>
          <t>No</t>
        </is>
      </c>
      <c r="B162" t="inlineStr">
        <is>
          <t>QK827 .W646 1983</t>
        </is>
      </c>
      <c r="C162" t="inlineStr">
        <is>
          <t>0                      QK 0827000W  646         1983</t>
        </is>
      </c>
      <c r="D162" t="inlineStr">
        <is>
          <t>Mate choice in plants : tactics, mechanisms, and consequences / Mary F. Willson and Nancy Burley.</t>
        </is>
      </c>
      <c r="F162" t="inlineStr">
        <is>
          <t>No</t>
        </is>
      </c>
      <c r="G162" t="inlineStr">
        <is>
          <t>1</t>
        </is>
      </c>
      <c r="H162" t="inlineStr">
        <is>
          <t>No</t>
        </is>
      </c>
      <c r="I162" t="inlineStr">
        <is>
          <t>No</t>
        </is>
      </c>
      <c r="J162" t="inlineStr">
        <is>
          <t>0</t>
        </is>
      </c>
      <c r="K162" t="inlineStr">
        <is>
          <t>Willson, Mary F.</t>
        </is>
      </c>
      <c r="L162" t="inlineStr">
        <is>
          <t>Princeton, N.J. : Princeton University Press, 1983.</t>
        </is>
      </c>
      <c r="M162" t="inlineStr">
        <is>
          <t>1983</t>
        </is>
      </c>
      <c r="O162" t="inlineStr">
        <is>
          <t>eng</t>
        </is>
      </c>
      <c r="P162" t="inlineStr">
        <is>
          <t>nju</t>
        </is>
      </c>
      <c r="Q162" t="inlineStr">
        <is>
          <t>Monographs in population biology ; 19</t>
        </is>
      </c>
      <c r="R162" t="inlineStr">
        <is>
          <t xml:space="preserve">QK </t>
        </is>
      </c>
      <c r="S162" t="n">
        <v>4</v>
      </c>
      <c r="T162" t="n">
        <v>4</v>
      </c>
      <c r="U162" t="inlineStr">
        <is>
          <t>2004-02-25</t>
        </is>
      </c>
      <c r="V162" t="inlineStr">
        <is>
          <t>2004-02-25</t>
        </is>
      </c>
      <c r="W162" t="inlineStr">
        <is>
          <t>1993-05-17</t>
        </is>
      </c>
      <c r="X162" t="inlineStr">
        <is>
          <t>1993-05-17</t>
        </is>
      </c>
      <c r="Y162" t="n">
        <v>543</v>
      </c>
      <c r="Z162" t="n">
        <v>417</v>
      </c>
      <c r="AA162" t="n">
        <v>576</v>
      </c>
      <c r="AB162" t="n">
        <v>3</v>
      </c>
      <c r="AC162" t="n">
        <v>3</v>
      </c>
      <c r="AD162" t="n">
        <v>14</v>
      </c>
      <c r="AE162" t="n">
        <v>25</v>
      </c>
      <c r="AF162" t="n">
        <v>6</v>
      </c>
      <c r="AG162" t="n">
        <v>12</v>
      </c>
      <c r="AH162" t="n">
        <v>2</v>
      </c>
      <c r="AI162" t="n">
        <v>5</v>
      </c>
      <c r="AJ162" t="n">
        <v>9</v>
      </c>
      <c r="AK162" t="n">
        <v>14</v>
      </c>
      <c r="AL162" t="n">
        <v>2</v>
      </c>
      <c r="AM162" t="n">
        <v>2</v>
      </c>
      <c r="AN162" t="n">
        <v>0</v>
      </c>
      <c r="AO162" t="n">
        <v>0</v>
      </c>
      <c r="AP162" t="inlineStr">
        <is>
          <t>No</t>
        </is>
      </c>
      <c r="AQ162" t="inlineStr">
        <is>
          <t>No</t>
        </is>
      </c>
      <c r="AS162">
        <f>HYPERLINK("https://creighton-primo.hosted.exlibrisgroup.com/primo-explore/search?tab=default_tab&amp;search_scope=EVERYTHING&amp;vid=01CRU&amp;lang=en_US&amp;offset=0&amp;query=any,contains,991000196139702656","Catalog Record")</f>
        <v/>
      </c>
      <c r="AT162">
        <f>HYPERLINK("http://www.worldcat.org/oclc/9441398","WorldCat Record")</f>
        <v/>
      </c>
      <c r="AU162" t="inlineStr">
        <is>
          <t>836721929:eng</t>
        </is>
      </c>
      <c r="AV162" t="inlineStr">
        <is>
          <t>9441398</t>
        </is>
      </c>
      <c r="AW162" t="inlineStr">
        <is>
          <t>991000196139702656</t>
        </is>
      </c>
      <c r="AX162" t="inlineStr">
        <is>
          <t>991000196139702656</t>
        </is>
      </c>
      <c r="AY162" t="inlineStr">
        <is>
          <t>2264876580002656</t>
        </is>
      </c>
      <c r="AZ162" t="inlineStr">
        <is>
          <t>BOOK</t>
        </is>
      </c>
      <c r="BB162" t="inlineStr">
        <is>
          <t>9780691083346</t>
        </is>
      </c>
      <c r="BC162" t="inlineStr">
        <is>
          <t>32285001644615</t>
        </is>
      </c>
      <c r="BD162" t="inlineStr">
        <is>
          <t>893339378</t>
        </is>
      </c>
    </row>
    <row r="163">
      <c r="A163" t="inlineStr">
        <is>
          <t>No</t>
        </is>
      </c>
      <c r="B163" t="inlineStr">
        <is>
          <t>QK844 .R67 2008</t>
        </is>
      </c>
      <c r="C163" t="inlineStr">
        <is>
          <t>0                      QK 0844000R  67          2008</t>
        </is>
      </c>
      <c r="D163" t="inlineStr">
        <is>
          <t>Fluorescing world of plant secreting cells / Victoria V. Roshchina.</t>
        </is>
      </c>
      <c r="F163" t="inlineStr">
        <is>
          <t>No</t>
        </is>
      </c>
      <c r="G163" t="inlineStr">
        <is>
          <t>1</t>
        </is>
      </c>
      <c r="H163" t="inlineStr">
        <is>
          <t>No</t>
        </is>
      </c>
      <c r="I163" t="inlineStr">
        <is>
          <t>No</t>
        </is>
      </c>
      <c r="J163" t="inlineStr">
        <is>
          <t>0</t>
        </is>
      </c>
      <c r="K163" t="inlineStr">
        <is>
          <t>Roshchina, V. V. (Viktorii͡a Vladimirovna)</t>
        </is>
      </c>
      <c r="L163" t="inlineStr">
        <is>
          <t>Enfield, NH : Science Publishers, c2008.</t>
        </is>
      </c>
      <c r="M163" t="inlineStr">
        <is>
          <t>2008</t>
        </is>
      </c>
      <c r="O163" t="inlineStr">
        <is>
          <t>eng</t>
        </is>
      </c>
      <c r="P163" t="inlineStr">
        <is>
          <t>nhu</t>
        </is>
      </c>
      <c r="R163" t="inlineStr">
        <is>
          <t xml:space="preserve">QK </t>
        </is>
      </c>
      <c r="S163" t="n">
        <v>1</v>
      </c>
      <c r="T163" t="n">
        <v>1</v>
      </c>
      <c r="U163" t="inlineStr">
        <is>
          <t>2008-08-06</t>
        </is>
      </c>
      <c r="V163" t="inlineStr">
        <is>
          <t>2008-08-06</t>
        </is>
      </c>
      <c r="W163" t="inlineStr">
        <is>
          <t>2008-08-06</t>
        </is>
      </c>
      <c r="X163" t="inlineStr">
        <is>
          <t>2008-08-06</t>
        </is>
      </c>
      <c r="Y163" t="n">
        <v>116</v>
      </c>
      <c r="Z163" t="n">
        <v>90</v>
      </c>
      <c r="AA163" t="n">
        <v>114</v>
      </c>
      <c r="AB163" t="n">
        <v>2</v>
      </c>
      <c r="AC163" t="n">
        <v>2</v>
      </c>
      <c r="AD163" t="n">
        <v>3</v>
      </c>
      <c r="AE163" t="n">
        <v>3</v>
      </c>
      <c r="AF163" t="n">
        <v>0</v>
      </c>
      <c r="AG163" t="n">
        <v>0</v>
      </c>
      <c r="AH163" t="n">
        <v>2</v>
      </c>
      <c r="AI163" t="n">
        <v>2</v>
      </c>
      <c r="AJ163" t="n">
        <v>1</v>
      </c>
      <c r="AK163" t="n">
        <v>1</v>
      </c>
      <c r="AL163" t="n">
        <v>1</v>
      </c>
      <c r="AM163" t="n">
        <v>1</v>
      </c>
      <c r="AN163" t="n">
        <v>0</v>
      </c>
      <c r="AO163" t="n">
        <v>0</v>
      </c>
      <c r="AP163" t="inlineStr">
        <is>
          <t>No</t>
        </is>
      </c>
      <c r="AQ163" t="inlineStr">
        <is>
          <t>Yes</t>
        </is>
      </c>
      <c r="AR163">
        <f>HYPERLINK("http://catalog.hathitrust.org/Record/005661462","HathiTrust Record")</f>
        <v/>
      </c>
      <c r="AS163">
        <f>HYPERLINK("https://creighton-primo.hosted.exlibrisgroup.com/primo-explore/search?tab=default_tab&amp;search_scope=EVERYTHING&amp;vid=01CRU&amp;lang=en_US&amp;offset=0&amp;query=any,contains,991005213739702656","Catalog Record")</f>
        <v/>
      </c>
      <c r="AT163">
        <f>HYPERLINK("http://www.worldcat.org/oclc/166380551","WorldCat Record")</f>
        <v/>
      </c>
      <c r="AU163" t="inlineStr">
        <is>
          <t>112904474:eng</t>
        </is>
      </c>
      <c r="AV163" t="inlineStr">
        <is>
          <t>166380551</t>
        </is>
      </c>
      <c r="AW163" t="inlineStr">
        <is>
          <t>991005213739702656</t>
        </is>
      </c>
      <c r="AX163" t="inlineStr">
        <is>
          <t>991005213739702656</t>
        </is>
      </c>
      <c r="AY163" t="inlineStr">
        <is>
          <t>2269714410002656</t>
        </is>
      </c>
      <c r="AZ163" t="inlineStr">
        <is>
          <t>BOOK</t>
        </is>
      </c>
      <c r="BB163" t="inlineStr">
        <is>
          <t>9781578085156</t>
        </is>
      </c>
      <c r="BC163" t="inlineStr">
        <is>
          <t>32285005451777</t>
        </is>
      </c>
      <c r="BD163" t="inlineStr">
        <is>
          <t>893607015</t>
        </is>
      </c>
    </row>
    <row r="164">
      <c r="A164" t="inlineStr">
        <is>
          <t>No</t>
        </is>
      </c>
      <c r="B164" t="inlineStr">
        <is>
          <t>QK86.A1 F73 1995</t>
        </is>
      </c>
      <c r="C164" t="inlineStr">
        <is>
          <t>0                      QK 0086000A  1                  F  73          1995</t>
        </is>
      </c>
      <c r="D164" t="inlineStr">
        <is>
          <t>The conservation of plant biodiversity / Otto H. Frankel, Anthony H.D. Brown, and Jeremy J. Burdon.</t>
        </is>
      </c>
      <c r="F164" t="inlineStr">
        <is>
          <t>No</t>
        </is>
      </c>
      <c r="G164" t="inlineStr">
        <is>
          <t>1</t>
        </is>
      </c>
      <c r="H164" t="inlineStr">
        <is>
          <t>No</t>
        </is>
      </c>
      <c r="I164" t="inlineStr">
        <is>
          <t>No</t>
        </is>
      </c>
      <c r="J164" t="inlineStr">
        <is>
          <t>0</t>
        </is>
      </c>
      <c r="K164" t="inlineStr">
        <is>
          <t>Frankel, O. H. (Otto Herzberg), 1900-1998.</t>
        </is>
      </c>
      <c r="L164" t="inlineStr">
        <is>
          <t>Cambridge ; New York : Cambridge University Press, 1995.</t>
        </is>
      </c>
      <c r="M164" t="inlineStr">
        <is>
          <t>1995</t>
        </is>
      </c>
      <c r="O164" t="inlineStr">
        <is>
          <t>eng</t>
        </is>
      </c>
      <c r="P164" t="inlineStr">
        <is>
          <t>enk</t>
        </is>
      </c>
      <c r="R164" t="inlineStr">
        <is>
          <t xml:space="preserve">QK </t>
        </is>
      </c>
      <c r="S164" t="n">
        <v>1</v>
      </c>
      <c r="T164" t="n">
        <v>1</v>
      </c>
      <c r="U164" t="inlineStr">
        <is>
          <t>2007-04-15</t>
        </is>
      </c>
      <c r="V164" t="inlineStr">
        <is>
          <t>2007-04-15</t>
        </is>
      </c>
      <c r="W164" t="inlineStr">
        <is>
          <t>1996-08-09</t>
        </is>
      </c>
      <c r="X164" t="inlineStr">
        <is>
          <t>1996-08-09</t>
        </is>
      </c>
      <c r="Y164" t="n">
        <v>626</v>
      </c>
      <c r="Z164" t="n">
        <v>455</v>
      </c>
      <c r="AA164" t="n">
        <v>460</v>
      </c>
      <c r="AB164" t="n">
        <v>2</v>
      </c>
      <c r="AC164" t="n">
        <v>2</v>
      </c>
      <c r="AD164" t="n">
        <v>23</v>
      </c>
      <c r="AE164" t="n">
        <v>23</v>
      </c>
      <c r="AF164" t="n">
        <v>11</v>
      </c>
      <c r="AG164" t="n">
        <v>11</v>
      </c>
      <c r="AH164" t="n">
        <v>5</v>
      </c>
      <c r="AI164" t="n">
        <v>5</v>
      </c>
      <c r="AJ164" t="n">
        <v>13</v>
      </c>
      <c r="AK164" t="n">
        <v>13</v>
      </c>
      <c r="AL164" t="n">
        <v>1</v>
      </c>
      <c r="AM164" t="n">
        <v>1</v>
      </c>
      <c r="AN164" t="n">
        <v>0</v>
      </c>
      <c r="AO164" t="n">
        <v>0</v>
      </c>
      <c r="AP164" t="inlineStr">
        <is>
          <t>No</t>
        </is>
      </c>
      <c r="AQ164" t="inlineStr">
        <is>
          <t>No</t>
        </is>
      </c>
      <c r="AS164">
        <f>HYPERLINK("https://creighton-primo.hosted.exlibrisgroup.com/primo-explore/search?tab=default_tab&amp;search_scope=EVERYTHING&amp;vid=01CRU&amp;lang=en_US&amp;offset=0&amp;query=any,contains,991002462909702656","Catalog Record")</f>
        <v/>
      </c>
      <c r="AT164">
        <f>HYPERLINK("http://www.worldcat.org/oclc/32089648","WorldCat Record")</f>
        <v/>
      </c>
      <c r="AU164" t="inlineStr">
        <is>
          <t>34489891:eng</t>
        </is>
      </c>
      <c r="AV164" t="inlineStr">
        <is>
          <t>32089648</t>
        </is>
      </c>
      <c r="AW164" t="inlineStr">
        <is>
          <t>991002462909702656</t>
        </is>
      </c>
      <c r="AX164" t="inlineStr">
        <is>
          <t>991002462909702656</t>
        </is>
      </c>
      <c r="AY164" t="inlineStr">
        <is>
          <t>2254799440002656</t>
        </is>
      </c>
      <c r="AZ164" t="inlineStr">
        <is>
          <t>BOOK</t>
        </is>
      </c>
      <c r="BB164" t="inlineStr">
        <is>
          <t>9780521461658</t>
        </is>
      </c>
      <c r="BC164" t="inlineStr">
        <is>
          <t>32285002273315</t>
        </is>
      </c>
      <c r="BD164" t="inlineStr">
        <is>
          <t>893622315</t>
        </is>
      </c>
    </row>
    <row r="165">
      <c r="A165" t="inlineStr">
        <is>
          <t>No</t>
        </is>
      </c>
      <c r="B165" t="inlineStr">
        <is>
          <t>QK86.A1 T89 1999</t>
        </is>
      </c>
      <c r="C165" t="inlineStr">
        <is>
          <t>0                      QK 0086000A  1                  T  89          1999</t>
        </is>
      </c>
      <c r="D165" t="inlineStr">
        <is>
          <t>Nature's cornucopia : our stake in plant diversity / John Tuxill.</t>
        </is>
      </c>
      <c r="F165" t="inlineStr">
        <is>
          <t>No</t>
        </is>
      </c>
      <c r="G165" t="inlineStr">
        <is>
          <t>1</t>
        </is>
      </c>
      <c r="H165" t="inlineStr">
        <is>
          <t>No</t>
        </is>
      </c>
      <c r="I165" t="inlineStr">
        <is>
          <t>No</t>
        </is>
      </c>
      <c r="J165" t="inlineStr">
        <is>
          <t>0</t>
        </is>
      </c>
      <c r="K165" t="inlineStr">
        <is>
          <t>Tuxill, John D.</t>
        </is>
      </c>
      <c r="L165" t="inlineStr">
        <is>
          <t>Washington, DC : Worldwatch Institute, c1999.</t>
        </is>
      </c>
      <c r="M165" t="inlineStr">
        <is>
          <t>1999</t>
        </is>
      </c>
      <c r="O165" t="inlineStr">
        <is>
          <t>eng</t>
        </is>
      </c>
      <c r="P165" t="inlineStr">
        <is>
          <t>dcu</t>
        </is>
      </c>
      <c r="Q165" t="inlineStr">
        <is>
          <t>Worldwatch paper ; 148</t>
        </is>
      </c>
      <c r="R165" t="inlineStr">
        <is>
          <t xml:space="preserve">QK </t>
        </is>
      </c>
      <c r="S165" t="n">
        <v>1</v>
      </c>
      <c r="T165" t="n">
        <v>1</v>
      </c>
      <c r="U165" t="inlineStr">
        <is>
          <t>2001-02-16</t>
        </is>
      </c>
      <c r="V165" t="inlineStr">
        <is>
          <t>2001-02-16</t>
        </is>
      </c>
      <c r="W165" t="inlineStr">
        <is>
          <t>1999-11-10</t>
        </is>
      </c>
      <c r="X165" t="inlineStr">
        <is>
          <t>1999-11-10</t>
        </is>
      </c>
      <c r="Y165" t="n">
        <v>526</v>
      </c>
      <c r="Z165" t="n">
        <v>456</v>
      </c>
      <c r="AA165" t="n">
        <v>464</v>
      </c>
      <c r="AB165" t="n">
        <v>4</v>
      </c>
      <c r="AC165" t="n">
        <v>4</v>
      </c>
      <c r="AD165" t="n">
        <v>19</v>
      </c>
      <c r="AE165" t="n">
        <v>19</v>
      </c>
      <c r="AF165" t="n">
        <v>6</v>
      </c>
      <c r="AG165" t="n">
        <v>6</v>
      </c>
      <c r="AH165" t="n">
        <v>3</v>
      </c>
      <c r="AI165" t="n">
        <v>3</v>
      </c>
      <c r="AJ165" t="n">
        <v>9</v>
      </c>
      <c r="AK165" t="n">
        <v>9</v>
      </c>
      <c r="AL165" t="n">
        <v>3</v>
      </c>
      <c r="AM165" t="n">
        <v>3</v>
      </c>
      <c r="AN165" t="n">
        <v>2</v>
      </c>
      <c r="AO165" t="n">
        <v>2</v>
      </c>
      <c r="AP165" t="inlineStr">
        <is>
          <t>No</t>
        </is>
      </c>
      <c r="AQ165" t="inlineStr">
        <is>
          <t>Yes</t>
        </is>
      </c>
      <c r="AR165">
        <f>HYPERLINK("http://catalog.hathitrust.org/Record/003483092","HathiTrust Record")</f>
        <v/>
      </c>
      <c r="AS165">
        <f>HYPERLINK("https://creighton-primo.hosted.exlibrisgroup.com/primo-explore/search?tab=default_tab&amp;search_scope=EVERYTHING&amp;vid=01CRU&amp;lang=en_US&amp;offset=0&amp;query=any,contains,991003043769702656","Catalog Record")</f>
        <v/>
      </c>
      <c r="AT165">
        <f>HYPERLINK("http://www.worldcat.org/oclc/42380422","WorldCat Record")</f>
        <v/>
      </c>
      <c r="AU165" t="inlineStr">
        <is>
          <t>144346463:eng</t>
        </is>
      </c>
      <c r="AV165" t="inlineStr">
        <is>
          <t>42380422</t>
        </is>
      </c>
      <c r="AW165" t="inlineStr">
        <is>
          <t>991003043769702656</t>
        </is>
      </c>
      <c r="AX165" t="inlineStr">
        <is>
          <t>991003043769702656</t>
        </is>
      </c>
      <c r="AY165" t="inlineStr">
        <is>
          <t>2271936410002656</t>
        </is>
      </c>
      <c r="AZ165" t="inlineStr">
        <is>
          <t>BOOK</t>
        </is>
      </c>
      <c r="BB165" t="inlineStr">
        <is>
          <t>9781878071507</t>
        </is>
      </c>
      <c r="BC165" t="inlineStr">
        <is>
          <t>32285003620662</t>
        </is>
      </c>
      <c r="BD165" t="inlineStr">
        <is>
          <t>893774338</t>
        </is>
      </c>
    </row>
    <row r="166">
      <c r="A166" t="inlineStr">
        <is>
          <t>No</t>
        </is>
      </c>
      <c r="B166" t="inlineStr">
        <is>
          <t>QK861 .R58</t>
        </is>
      </c>
      <c r="C166" t="inlineStr">
        <is>
          <t>0                      QK 0861000R  58</t>
        </is>
      </c>
      <c r="D166" t="inlineStr">
        <is>
          <t>The organic constituents of higher plants: their chemistry and interrelationships. With contributions by Ernest Sondheimer.</t>
        </is>
      </c>
      <c r="F166" t="inlineStr">
        <is>
          <t>No</t>
        </is>
      </c>
      <c r="G166" t="inlineStr">
        <is>
          <t>1</t>
        </is>
      </c>
      <c r="H166" t="inlineStr">
        <is>
          <t>No</t>
        </is>
      </c>
      <c r="I166" t="inlineStr">
        <is>
          <t>No</t>
        </is>
      </c>
      <c r="J166" t="inlineStr">
        <is>
          <t>0</t>
        </is>
      </c>
      <c r="K166" t="inlineStr">
        <is>
          <t>Robinson, Trevor.</t>
        </is>
      </c>
      <c r="L166" t="inlineStr">
        <is>
          <t>Minneapolis, Burgess Pub. Co. [1963]</t>
        </is>
      </c>
      <c r="M166" t="inlineStr">
        <is>
          <t>1963</t>
        </is>
      </c>
      <c r="O166" t="inlineStr">
        <is>
          <t>eng</t>
        </is>
      </c>
      <c r="P166" t="inlineStr">
        <is>
          <t>mnu</t>
        </is>
      </c>
      <c r="Q166" t="inlineStr">
        <is>
          <t>Burgess life science series</t>
        </is>
      </c>
      <c r="R166" t="inlineStr">
        <is>
          <t xml:space="preserve">QK </t>
        </is>
      </c>
      <c r="S166" t="n">
        <v>1</v>
      </c>
      <c r="T166" t="n">
        <v>1</v>
      </c>
      <c r="U166" t="inlineStr">
        <is>
          <t>2001-02-20</t>
        </is>
      </c>
      <c r="V166" t="inlineStr">
        <is>
          <t>2001-02-20</t>
        </is>
      </c>
      <c r="W166" t="inlineStr">
        <is>
          <t>1997-07-17</t>
        </is>
      </c>
      <c r="X166" t="inlineStr">
        <is>
          <t>1997-07-17</t>
        </is>
      </c>
      <c r="Y166" t="n">
        <v>358</v>
      </c>
      <c r="Z166" t="n">
        <v>277</v>
      </c>
      <c r="AA166" t="n">
        <v>577</v>
      </c>
      <c r="AB166" t="n">
        <v>2</v>
      </c>
      <c r="AC166" t="n">
        <v>4</v>
      </c>
      <c r="AD166" t="n">
        <v>10</v>
      </c>
      <c r="AE166" t="n">
        <v>19</v>
      </c>
      <c r="AF166" t="n">
        <v>2</v>
      </c>
      <c r="AG166" t="n">
        <v>7</v>
      </c>
      <c r="AH166" t="n">
        <v>3</v>
      </c>
      <c r="AI166" t="n">
        <v>3</v>
      </c>
      <c r="AJ166" t="n">
        <v>7</v>
      </c>
      <c r="AK166" t="n">
        <v>10</v>
      </c>
      <c r="AL166" t="n">
        <v>1</v>
      </c>
      <c r="AM166" t="n">
        <v>3</v>
      </c>
      <c r="AN166" t="n">
        <v>0</v>
      </c>
      <c r="AO166" t="n">
        <v>0</v>
      </c>
      <c r="AP166" t="inlineStr">
        <is>
          <t>No</t>
        </is>
      </c>
      <c r="AQ166" t="inlineStr">
        <is>
          <t>Yes</t>
        </is>
      </c>
      <c r="AR166">
        <f>HYPERLINK("http://catalog.hathitrust.org/Record/001498125","HathiTrust Record")</f>
        <v/>
      </c>
      <c r="AS166">
        <f>HYPERLINK("https://creighton-primo.hosted.exlibrisgroup.com/primo-explore/search?tab=default_tab&amp;search_scope=EVERYTHING&amp;vid=01CRU&amp;lang=en_US&amp;offset=0&amp;query=any,contains,991002235529702656","Catalog Record")</f>
        <v/>
      </c>
      <c r="AT166">
        <f>HYPERLINK("http://www.worldcat.org/oclc/295742","WorldCat Record")</f>
        <v/>
      </c>
      <c r="AU166" t="inlineStr">
        <is>
          <t>4926284575:eng</t>
        </is>
      </c>
      <c r="AV166" t="inlineStr">
        <is>
          <t>295742</t>
        </is>
      </c>
      <c r="AW166" t="inlineStr">
        <is>
          <t>991002235529702656</t>
        </is>
      </c>
      <c r="AX166" t="inlineStr">
        <is>
          <t>991002235529702656</t>
        </is>
      </c>
      <c r="AY166" t="inlineStr">
        <is>
          <t>2265856310002656</t>
        </is>
      </c>
      <c r="AZ166" t="inlineStr">
        <is>
          <t>BOOK</t>
        </is>
      </c>
      <c r="BC166" t="inlineStr">
        <is>
          <t>32285002938115</t>
        </is>
      </c>
      <c r="BD166" t="inlineStr">
        <is>
          <t>893685122</t>
        </is>
      </c>
    </row>
    <row r="167">
      <c r="A167" t="inlineStr">
        <is>
          <t>No</t>
        </is>
      </c>
      <c r="B167" t="inlineStr">
        <is>
          <t>QK870 .P49 1982</t>
        </is>
      </c>
      <c r="C167" t="inlineStr">
        <is>
          <t>0                      QK 0870000P  49          1982</t>
        </is>
      </c>
      <c r="D167" t="inlineStr">
        <is>
          <t>Physiological plant ecology II : water relations and carbon assimilation / edited by O.L. Lange ... [et al.] ; contributors, J.D. Bewly ... [et al.].</t>
        </is>
      </c>
      <c r="F167" t="inlineStr">
        <is>
          <t>No</t>
        </is>
      </c>
      <c r="G167" t="inlineStr">
        <is>
          <t>1</t>
        </is>
      </c>
      <c r="H167" t="inlineStr">
        <is>
          <t>No</t>
        </is>
      </c>
      <c r="I167" t="inlineStr">
        <is>
          <t>No</t>
        </is>
      </c>
      <c r="J167" t="inlineStr">
        <is>
          <t>0</t>
        </is>
      </c>
      <c r="L167" t="inlineStr">
        <is>
          <t>Berlin ; New York : Springer-Verlag, 1982.</t>
        </is>
      </c>
      <c r="M167" t="inlineStr">
        <is>
          <t>1982</t>
        </is>
      </c>
      <c r="O167" t="inlineStr">
        <is>
          <t>eng</t>
        </is>
      </c>
      <c r="P167" t="inlineStr">
        <is>
          <t xml:space="preserve">gw </t>
        </is>
      </c>
      <c r="Q167" t="inlineStr">
        <is>
          <t>Encyclopedia of plant physiology ; new ser., v. 12B</t>
        </is>
      </c>
      <c r="R167" t="inlineStr">
        <is>
          <t xml:space="preserve">QK </t>
        </is>
      </c>
      <c r="S167" t="n">
        <v>5</v>
      </c>
      <c r="T167" t="n">
        <v>5</v>
      </c>
      <c r="U167" t="inlineStr">
        <is>
          <t>2009-05-15</t>
        </is>
      </c>
      <c r="V167" t="inlineStr">
        <is>
          <t>2009-05-15</t>
        </is>
      </c>
      <c r="W167" t="inlineStr">
        <is>
          <t>1993-05-17</t>
        </is>
      </c>
      <c r="X167" t="inlineStr">
        <is>
          <t>1993-05-17</t>
        </is>
      </c>
      <c r="Y167" t="n">
        <v>124</v>
      </c>
      <c r="Z167" t="n">
        <v>71</v>
      </c>
      <c r="AA167" t="n">
        <v>102</v>
      </c>
      <c r="AB167" t="n">
        <v>1</v>
      </c>
      <c r="AC167" t="n">
        <v>1</v>
      </c>
      <c r="AD167" t="n">
        <v>2</v>
      </c>
      <c r="AE167" t="n">
        <v>3</v>
      </c>
      <c r="AF167" t="n">
        <v>1</v>
      </c>
      <c r="AG167" t="n">
        <v>2</v>
      </c>
      <c r="AH167" t="n">
        <v>1</v>
      </c>
      <c r="AI167" t="n">
        <v>1</v>
      </c>
      <c r="AJ167" t="n">
        <v>1</v>
      </c>
      <c r="AK167" t="n">
        <v>2</v>
      </c>
      <c r="AL167" t="n">
        <v>0</v>
      </c>
      <c r="AM167" t="n">
        <v>0</v>
      </c>
      <c r="AN167" t="n">
        <v>0</v>
      </c>
      <c r="AO167" t="n">
        <v>0</v>
      </c>
      <c r="AP167" t="inlineStr">
        <is>
          <t>No</t>
        </is>
      </c>
      <c r="AQ167" t="inlineStr">
        <is>
          <t>Yes</t>
        </is>
      </c>
      <c r="AR167">
        <f>HYPERLINK("http://catalog.hathitrust.org/Record/000770494","HathiTrust Record")</f>
        <v/>
      </c>
      <c r="AS167">
        <f>HYPERLINK("https://creighton-primo.hosted.exlibrisgroup.com/primo-explore/search?tab=default_tab&amp;search_scope=EVERYTHING&amp;vid=01CRU&amp;lang=en_US&amp;offset=0&amp;query=any,contains,991000025409702656","Catalog Record")</f>
        <v/>
      </c>
      <c r="AT167">
        <f>HYPERLINK("http://www.worldcat.org/oclc/8588643","WorldCat Record")</f>
        <v/>
      </c>
      <c r="AU167" t="inlineStr">
        <is>
          <t>3855620233:eng</t>
        </is>
      </c>
      <c r="AV167" t="inlineStr">
        <is>
          <t>8588643</t>
        </is>
      </c>
      <c r="AW167" t="inlineStr">
        <is>
          <t>991000025409702656</t>
        </is>
      </c>
      <c r="AX167" t="inlineStr">
        <is>
          <t>991000025409702656</t>
        </is>
      </c>
      <c r="AY167" t="inlineStr">
        <is>
          <t>2257644410002656</t>
        </is>
      </c>
      <c r="AZ167" t="inlineStr">
        <is>
          <t>BOOK</t>
        </is>
      </c>
      <c r="BB167" t="inlineStr">
        <is>
          <t>9780387109060</t>
        </is>
      </c>
      <c r="BC167" t="inlineStr">
        <is>
          <t>32285001644649</t>
        </is>
      </c>
      <c r="BD167" t="inlineStr">
        <is>
          <t>893502153</t>
        </is>
      </c>
    </row>
    <row r="168">
      <c r="A168" t="inlineStr">
        <is>
          <t>No</t>
        </is>
      </c>
      <c r="B168" t="inlineStr">
        <is>
          <t>QK882 .F36 1997</t>
        </is>
      </c>
      <c r="C168" t="inlineStr">
        <is>
          <t>0                      QK 0882000F  36          1997</t>
        </is>
      </c>
      <c r="D168" t="inlineStr">
        <is>
          <t>Aquatic photosynthesis / Paul G. Falkowski, John A. Raven.</t>
        </is>
      </c>
      <c r="F168" t="inlineStr">
        <is>
          <t>No</t>
        </is>
      </c>
      <c r="G168" t="inlineStr">
        <is>
          <t>1</t>
        </is>
      </c>
      <c r="H168" t="inlineStr">
        <is>
          <t>No</t>
        </is>
      </c>
      <c r="I168" t="inlineStr">
        <is>
          <t>No</t>
        </is>
      </c>
      <c r="J168" t="inlineStr">
        <is>
          <t>0</t>
        </is>
      </c>
      <c r="K168" t="inlineStr">
        <is>
          <t>Falkowski, Paul G.</t>
        </is>
      </c>
      <c r="L168" t="inlineStr">
        <is>
          <t>Malden, Mass. : Blackwell Science, c1997.</t>
        </is>
      </c>
      <c r="M168" t="inlineStr">
        <is>
          <t>1997</t>
        </is>
      </c>
      <c r="O168" t="inlineStr">
        <is>
          <t>eng</t>
        </is>
      </c>
      <c r="P168" t="inlineStr">
        <is>
          <t>mau</t>
        </is>
      </c>
      <c r="R168" t="inlineStr">
        <is>
          <t xml:space="preserve">QK </t>
        </is>
      </c>
      <c r="S168" t="n">
        <v>6</v>
      </c>
      <c r="T168" t="n">
        <v>6</v>
      </c>
      <c r="U168" t="inlineStr">
        <is>
          <t>2004-09-03</t>
        </is>
      </c>
      <c r="V168" t="inlineStr">
        <is>
          <t>2004-09-03</t>
        </is>
      </c>
      <c r="W168" t="inlineStr">
        <is>
          <t>1998-04-08</t>
        </is>
      </c>
      <c r="X168" t="inlineStr">
        <is>
          <t>1998-04-08</t>
        </is>
      </c>
      <c r="Y168" t="n">
        <v>308</v>
      </c>
      <c r="Z168" t="n">
        <v>191</v>
      </c>
      <c r="AA168" t="n">
        <v>675</v>
      </c>
      <c r="AB168" t="n">
        <v>2</v>
      </c>
      <c r="AC168" t="n">
        <v>3</v>
      </c>
      <c r="AD168" t="n">
        <v>7</v>
      </c>
      <c r="AE168" t="n">
        <v>13</v>
      </c>
      <c r="AF168" t="n">
        <v>1</v>
      </c>
      <c r="AG168" t="n">
        <v>5</v>
      </c>
      <c r="AH168" t="n">
        <v>3</v>
      </c>
      <c r="AI168" t="n">
        <v>5</v>
      </c>
      <c r="AJ168" t="n">
        <v>5</v>
      </c>
      <c r="AK168" t="n">
        <v>6</v>
      </c>
      <c r="AL168" t="n">
        <v>1</v>
      </c>
      <c r="AM168" t="n">
        <v>2</v>
      </c>
      <c r="AN168" t="n">
        <v>0</v>
      </c>
      <c r="AO168" t="n">
        <v>0</v>
      </c>
      <c r="AP168" t="inlineStr">
        <is>
          <t>No</t>
        </is>
      </c>
      <c r="AQ168" t="inlineStr">
        <is>
          <t>No</t>
        </is>
      </c>
      <c r="AS168">
        <f>HYPERLINK("https://creighton-primo.hosted.exlibrisgroup.com/primo-explore/search?tab=default_tab&amp;search_scope=EVERYTHING&amp;vid=01CRU&amp;lang=en_US&amp;offset=0&amp;query=any,contains,991002705959702656","Catalog Record")</f>
        <v/>
      </c>
      <c r="AT168">
        <f>HYPERLINK("http://www.worldcat.org/oclc/35325309","WorldCat Record")</f>
        <v/>
      </c>
      <c r="AU168" t="inlineStr">
        <is>
          <t>10567287906:eng</t>
        </is>
      </c>
      <c r="AV168" t="inlineStr">
        <is>
          <t>35325309</t>
        </is>
      </c>
      <c r="AW168" t="inlineStr">
        <is>
          <t>991002705959702656</t>
        </is>
      </c>
      <c r="AX168" t="inlineStr">
        <is>
          <t>991002705959702656</t>
        </is>
      </c>
      <c r="AY168" t="inlineStr">
        <is>
          <t>2259772080002656</t>
        </is>
      </c>
      <c r="AZ168" t="inlineStr">
        <is>
          <t>BOOK</t>
        </is>
      </c>
      <c r="BB168" t="inlineStr">
        <is>
          <t>9780865423879</t>
        </is>
      </c>
      <c r="BC168" t="inlineStr">
        <is>
          <t>32285003383816</t>
        </is>
      </c>
      <c r="BD168" t="inlineStr">
        <is>
          <t>893440414</t>
        </is>
      </c>
    </row>
    <row r="169">
      <c r="A169" t="inlineStr">
        <is>
          <t>No</t>
        </is>
      </c>
      <c r="B169" t="inlineStr">
        <is>
          <t>QK882 .H4</t>
        </is>
      </c>
      <c r="C169" t="inlineStr">
        <is>
          <t>0                      QK 0882000H  4</t>
        </is>
      </c>
      <c r="D169" t="inlineStr">
        <is>
          <t>The physiological aspects of photosynthesis / [by] O. V. S. Heath.</t>
        </is>
      </c>
      <c r="F169" t="inlineStr">
        <is>
          <t>No</t>
        </is>
      </c>
      <c r="G169" t="inlineStr">
        <is>
          <t>1</t>
        </is>
      </c>
      <c r="H169" t="inlineStr">
        <is>
          <t>No</t>
        </is>
      </c>
      <c r="I169" t="inlineStr">
        <is>
          <t>No</t>
        </is>
      </c>
      <c r="J169" t="inlineStr">
        <is>
          <t>0</t>
        </is>
      </c>
      <c r="K169" t="inlineStr">
        <is>
          <t>Heath, O. V. S. (Oscar Victor Sayer)</t>
        </is>
      </c>
      <c r="L169" t="inlineStr">
        <is>
          <t>Stanford, Calif. : Stanford University Press, 1969.</t>
        </is>
      </c>
      <c r="M169" t="inlineStr">
        <is>
          <t>1969</t>
        </is>
      </c>
      <c r="O169" t="inlineStr">
        <is>
          <t>eng</t>
        </is>
      </c>
      <c r="P169" t="inlineStr">
        <is>
          <t>cau</t>
        </is>
      </c>
      <c r="R169" t="inlineStr">
        <is>
          <t xml:space="preserve">QK </t>
        </is>
      </c>
      <c r="S169" t="n">
        <v>4</v>
      </c>
      <c r="T169" t="n">
        <v>4</v>
      </c>
      <c r="U169" t="inlineStr">
        <is>
          <t>2000-04-07</t>
        </is>
      </c>
      <c r="V169" t="inlineStr">
        <is>
          <t>2000-04-07</t>
        </is>
      </c>
      <c r="W169" t="inlineStr">
        <is>
          <t>1994-03-01</t>
        </is>
      </c>
      <c r="X169" t="inlineStr">
        <is>
          <t>1994-03-01</t>
        </is>
      </c>
      <c r="Y169" t="n">
        <v>454</v>
      </c>
      <c r="Z169" t="n">
        <v>402</v>
      </c>
      <c r="AA169" t="n">
        <v>418</v>
      </c>
      <c r="AB169" t="n">
        <v>5</v>
      </c>
      <c r="AC169" t="n">
        <v>5</v>
      </c>
      <c r="AD169" t="n">
        <v>18</v>
      </c>
      <c r="AE169" t="n">
        <v>19</v>
      </c>
      <c r="AF169" t="n">
        <v>7</v>
      </c>
      <c r="AG169" t="n">
        <v>7</v>
      </c>
      <c r="AH169" t="n">
        <v>3</v>
      </c>
      <c r="AI169" t="n">
        <v>3</v>
      </c>
      <c r="AJ169" t="n">
        <v>7</v>
      </c>
      <c r="AK169" t="n">
        <v>8</v>
      </c>
      <c r="AL169" t="n">
        <v>4</v>
      </c>
      <c r="AM169" t="n">
        <v>4</v>
      </c>
      <c r="AN169" t="n">
        <v>0</v>
      </c>
      <c r="AO169" t="n">
        <v>0</v>
      </c>
      <c r="AP169" t="inlineStr">
        <is>
          <t>No</t>
        </is>
      </c>
      <c r="AQ169" t="inlineStr">
        <is>
          <t>Yes</t>
        </is>
      </c>
      <c r="AR169">
        <f>HYPERLINK("http://catalog.hathitrust.org/Record/001498233","HathiTrust Record")</f>
        <v/>
      </c>
      <c r="AS169">
        <f>HYPERLINK("https://creighton-primo.hosted.exlibrisgroup.com/primo-explore/search?tab=default_tab&amp;search_scope=EVERYTHING&amp;vid=01CRU&amp;lang=en_US&amp;offset=0&amp;query=any,contains,991000041429702656","Catalog Record")</f>
        <v/>
      </c>
      <c r="AT169">
        <f>HYPERLINK("http://www.worldcat.org/oclc/21831","WorldCat Record")</f>
        <v/>
      </c>
      <c r="AU169" t="inlineStr">
        <is>
          <t>1144107:eng</t>
        </is>
      </c>
      <c r="AV169" t="inlineStr">
        <is>
          <t>21831</t>
        </is>
      </c>
      <c r="AW169" t="inlineStr">
        <is>
          <t>991000041429702656</t>
        </is>
      </c>
      <c r="AX169" t="inlineStr">
        <is>
          <t>991000041429702656</t>
        </is>
      </c>
      <c r="AY169" t="inlineStr">
        <is>
          <t>2261420540002656</t>
        </is>
      </c>
      <c r="AZ169" t="inlineStr">
        <is>
          <t>BOOK</t>
        </is>
      </c>
      <c r="BC169" t="inlineStr">
        <is>
          <t>32285001850774</t>
        </is>
      </c>
      <c r="BD169" t="inlineStr">
        <is>
          <t>893444167</t>
        </is>
      </c>
    </row>
    <row r="170">
      <c r="A170" t="inlineStr">
        <is>
          <t>No</t>
        </is>
      </c>
      <c r="B170" t="inlineStr">
        <is>
          <t>QK882 .S84</t>
        </is>
      </c>
      <c r="C170" t="inlineStr">
        <is>
          <t>0                      QK 0882000S  84</t>
        </is>
      </c>
      <c r="D170" t="inlineStr">
        <is>
          <t>Structure and function of chloroplasts / edited by Martin Gibbs.</t>
        </is>
      </c>
      <c r="F170" t="inlineStr">
        <is>
          <t>No</t>
        </is>
      </c>
      <c r="G170" t="inlineStr">
        <is>
          <t>1</t>
        </is>
      </c>
      <c r="H170" t="inlineStr">
        <is>
          <t>No</t>
        </is>
      </c>
      <c r="I170" t="inlineStr">
        <is>
          <t>No</t>
        </is>
      </c>
      <c r="J170" t="inlineStr">
        <is>
          <t>0</t>
        </is>
      </c>
      <c r="L170" t="inlineStr">
        <is>
          <t>Berlin ; New York : Springer-Verlag, 1971.</t>
        </is>
      </c>
      <c r="M170" t="inlineStr">
        <is>
          <t>1971</t>
        </is>
      </c>
      <c r="O170" t="inlineStr">
        <is>
          <t>eng</t>
        </is>
      </c>
      <c r="P170" t="inlineStr">
        <is>
          <t xml:space="preserve">gw </t>
        </is>
      </c>
      <c r="R170" t="inlineStr">
        <is>
          <t xml:space="preserve">QK </t>
        </is>
      </c>
      <c r="S170" t="n">
        <v>2</v>
      </c>
      <c r="T170" t="n">
        <v>2</v>
      </c>
      <c r="U170" t="inlineStr">
        <is>
          <t>2008-02-22</t>
        </is>
      </c>
      <c r="V170" t="inlineStr">
        <is>
          <t>2008-02-22</t>
        </is>
      </c>
      <c r="W170" t="inlineStr">
        <is>
          <t>1995-04-24</t>
        </is>
      </c>
      <c r="X170" t="inlineStr">
        <is>
          <t>1995-04-24</t>
        </is>
      </c>
      <c r="Y170" t="n">
        <v>470</v>
      </c>
      <c r="Z170" t="n">
        <v>337</v>
      </c>
      <c r="AA170" t="n">
        <v>378</v>
      </c>
      <c r="AB170" t="n">
        <v>4</v>
      </c>
      <c r="AC170" t="n">
        <v>4</v>
      </c>
      <c r="AD170" t="n">
        <v>11</v>
      </c>
      <c r="AE170" t="n">
        <v>13</v>
      </c>
      <c r="AF170" t="n">
        <v>5</v>
      </c>
      <c r="AG170" t="n">
        <v>6</v>
      </c>
      <c r="AH170" t="n">
        <v>1</v>
      </c>
      <c r="AI170" t="n">
        <v>3</v>
      </c>
      <c r="AJ170" t="n">
        <v>4</v>
      </c>
      <c r="AK170" t="n">
        <v>4</v>
      </c>
      <c r="AL170" t="n">
        <v>3</v>
      </c>
      <c r="AM170" t="n">
        <v>3</v>
      </c>
      <c r="AN170" t="n">
        <v>0</v>
      </c>
      <c r="AO170" t="n">
        <v>0</v>
      </c>
      <c r="AP170" t="inlineStr">
        <is>
          <t>No</t>
        </is>
      </c>
      <c r="AQ170" t="inlineStr">
        <is>
          <t>Yes</t>
        </is>
      </c>
      <c r="AR170">
        <f>HYPERLINK("http://catalog.hathitrust.org/Record/001498254","HathiTrust Record")</f>
        <v/>
      </c>
      <c r="AS170">
        <f>HYPERLINK("https://creighton-primo.hosted.exlibrisgroup.com/primo-explore/search?tab=default_tab&amp;search_scope=EVERYTHING&amp;vid=01CRU&amp;lang=en_US&amp;offset=0&amp;query=any,contains,991001302089702656","Catalog Record")</f>
        <v/>
      </c>
      <c r="AT170">
        <f>HYPERLINK("http://www.worldcat.org/oclc/220413","WorldCat Record")</f>
        <v/>
      </c>
      <c r="AU170" t="inlineStr">
        <is>
          <t>1321904:eng</t>
        </is>
      </c>
      <c r="AV170" t="inlineStr">
        <is>
          <t>220413</t>
        </is>
      </c>
      <c r="AW170" t="inlineStr">
        <is>
          <t>991001302089702656</t>
        </is>
      </c>
      <c r="AX170" t="inlineStr">
        <is>
          <t>991001302089702656</t>
        </is>
      </c>
      <c r="AY170" t="inlineStr">
        <is>
          <t>2261449380002656</t>
        </is>
      </c>
      <c r="AZ170" t="inlineStr">
        <is>
          <t>BOOK</t>
        </is>
      </c>
      <c r="BC170" t="inlineStr">
        <is>
          <t>32285002028271</t>
        </is>
      </c>
      <c r="BD170" t="inlineStr">
        <is>
          <t>893522482</t>
        </is>
      </c>
    </row>
    <row r="171">
      <c r="A171" t="inlineStr">
        <is>
          <t>No</t>
        </is>
      </c>
      <c r="B171" t="inlineStr">
        <is>
          <t>QK898.C5 V4</t>
        </is>
      </c>
      <c r="C171" t="inlineStr">
        <is>
          <t>0                      QK 0898000C  5                  V  4</t>
        </is>
      </c>
      <c r="D171" t="inlineStr">
        <is>
          <t>The chlorophylls. Edited by Leo P. Vernon and Gilbert R. Seely.</t>
        </is>
      </c>
      <c r="F171" t="inlineStr">
        <is>
          <t>No</t>
        </is>
      </c>
      <c r="G171" t="inlineStr">
        <is>
          <t>1</t>
        </is>
      </c>
      <c r="H171" t="inlineStr">
        <is>
          <t>No</t>
        </is>
      </c>
      <c r="I171" t="inlineStr">
        <is>
          <t>No</t>
        </is>
      </c>
      <c r="J171" t="inlineStr">
        <is>
          <t>0</t>
        </is>
      </c>
      <c r="K171" t="inlineStr">
        <is>
          <t>Vernon, Leo P., editor.</t>
        </is>
      </c>
      <c r="L171" t="inlineStr">
        <is>
          <t>New York, Academic Press, 1966.</t>
        </is>
      </c>
      <c r="M171" t="inlineStr">
        <is>
          <t>1966</t>
        </is>
      </c>
      <c r="O171" t="inlineStr">
        <is>
          <t>eng</t>
        </is>
      </c>
      <c r="P171" t="inlineStr">
        <is>
          <t>nyu</t>
        </is>
      </c>
      <c r="R171" t="inlineStr">
        <is>
          <t xml:space="preserve">QK </t>
        </is>
      </c>
      <c r="S171" t="n">
        <v>5</v>
      </c>
      <c r="T171" t="n">
        <v>5</v>
      </c>
      <c r="U171" t="inlineStr">
        <is>
          <t>2004-09-03</t>
        </is>
      </c>
      <c r="V171" t="inlineStr">
        <is>
          <t>2004-09-03</t>
        </is>
      </c>
      <c r="W171" t="inlineStr">
        <is>
          <t>1997-07-17</t>
        </is>
      </c>
      <c r="X171" t="inlineStr">
        <is>
          <t>1997-07-17</t>
        </is>
      </c>
      <c r="Y171" t="n">
        <v>598</v>
      </c>
      <c r="Z171" t="n">
        <v>438</v>
      </c>
      <c r="AA171" t="n">
        <v>480</v>
      </c>
      <c r="AB171" t="n">
        <v>4</v>
      </c>
      <c r="AC171" t="n">
        <v>4</v>
      </c>
      <c r="AD171" t="n">
        <v>19</v>
      </c>
      <c r="AE171" t="n">
        <v>21</v>
      </c>
      <c r="AF171" t="n">
        <v>9</v>
      </c>
      <c r="AG171" t="n">
        <v>10</v>
      </c>
      <c r="AH171" t="n">
        <v>3</v>
      </c>
      <c r="AI171" t="n">
        <v>4</v>
      </c>
      <c r="AJ171" t="n">
        <v>10</v>
      </c>
      <c r="AK171" t="n">
        <v>10</v>
      </c>
      <c r="AL171" t="n">
        <v>3</v>
      </c>
      <c r="AM171" t="n">
        <v>3</v>
      </c>
      <c r="AN171" t="n">
        <v>0</v>
      </c>
      <c r="AO171" t="n">
        <v>0</v>
      </c>
      <c r="AP171" t="inlineStr">
        <is>
          <t>No</t>
        </is>
      </c>
      <c r="AQ171" t="inlineStr">
        <is>
          <t>Yes</t>
        </is>
      </c>
      <c r="AR171">
        <f>HYPERLINK("http://catalog.hathitrust.org/Record/001498287","HathiTrust Record")</f>
        <v/>
      </c>
      <c r="AS171">
        <f>HYPERLINK("https://creighton-primo.hosted.exlibrisgroup.com/primo-explore/search?tab=default_tab&amp;search_scope=EVERYTHING&amp;vid=01CRU&amp;lang=en_US&amp;offset=0&amp;query=any,contains,991002977849702656","Catalog Record")</f>
        <v/>
      </c>
      <c r="AT171">
        <f>HYPERLINK("http://www.worldcat.org/oclc/553033","WorldCat Record")</f>
        <v/>
      </c>
      <c r="AU171" t="inlineStr">
        <is>
          <t>355705609:eng</t>
        </is>
      </c>
      <c r="AV171" t="inlineStr">
        <is>
          <t>553033</t>
        </is>
      </c>
      <c r="AW171" t="inlineStr">
        <is>
          <t>991002977849702656</t>
        </is>
      </c>
      <c r="AX171" t="inlineStr">
        <is>
          <t>991002977849702656</t>
        </is>
      </c>
      <c r="AY171" t="inlineStr">
        <is>
          <t>2259119250002656</t>
        </is>
      </c>
      <c r="AZ171" t="inlineStr">
        <is>
          <t>BOOK</t>
        </is>
      </c>
      <c r="BC171" t="inlineStr">
        <is>
          <t>32285002938263</t>
        </is>
      </c>
      <c r="BD171" t="inlineStr">
        <is>
          <t>893239750</t>
        </is>
      </c>
    </row>
    <row r="172">
      <c r="A172" t="inlineStr">
        <is>
          <t>No</t>
        </is>
      </c>
      <c r="B172" t="inlineStr">
        <is>
          <t>QK9 .L733 2000</t>
        </is>
      </c>
      <c r="C172" t="inlineStr">
        <is>
          <t>0                      QK 0009000L  733         2000</t>
        </is>
      </c>
      <c r="D172" t="inlineStr">
        <is>
          <t>Diccionario botánico de nombres vulgares de la Española / Alain Henri Liogier.</t>
        </is>
      </c>
      <c r="F172" t="inlineStr">
        <is>
          <t>No</t>
        </is>
      </c>
      <c r="G172" t="inlineStr">
        <is>
          <t>1</t>
        </is>
      </c>
      <c r="H172" t="inlineStr">
        <is>
          <t>No</t>
        </is>
      </c>
      <c r="I172" t="inlineStr">
        <is>
          <t>No</t>
        </is>
      </c>
      <c r="J172" t="inlineStr">
        <is>
          <t>0</t>
        </is>
      </c>
      <c r="K172" t="inlineStr">
        <is>
          <t>Liogier, Alain H.</t>
        </is>
      </c>
      <c r="L172" t="inlineStr">
        <is>
          <t>Santo Domingo, República Dominicana : Jardín Botánico Nacional, Dr. Rafael Ma. Moscoso, 2000.</t>
        </is>
      </c>
      <c r="M172" t="inlineStr">
        <is>
          <t>2000</t>
        </is>
      </c>
      <c r="N172" t="inlineStr">
        <is>
          <t>2. ed. / revisada y ampliada por Alain Liogier y el equipo técnico del Jardín Botánico Nacional "Dr. Rafael Ma. Moscoso", Milcíades Mejía ... [et al.].</t>
        </is>
      </c>
      <c r="O172" t="inlineStr">
        <is>
          <t>spa</t>
        </is>
      </c>
      <c r="P172" t="inlineStr">
        <is>
          <t xml:space="preserve">dr </t>
        </is>
      </c>
      <c r="R172" t="inlineStr">
        <is>
          <t xml:space="preserve">QK </t>
        </is>
      </c>
      <c r="S172" t="n">
        <v>1</v>
      </c>
      <c r="T172" t="n">
        <v>1</v>
      </c>
      <c r="U172" t="inlineStr">
        <is>
          <t>2000-09-19</t>
        </is>
      </c>
      <c r="V172" t="inlineStr">
        <is>
          <t>2000-09-19</t>
        </is>
      </c>
      <c r="W172" t="inlineStr">
        <is>
          <t>2000-09-19</t>
        </is>
      </c>
      <c r="X172" t="inlineStr">
        <is>
          <t>2000-09-19</t>
        </is>
      </c>
      <c r="Y172" t="n">
        <v>17</v>
      </c>
      <c r="Z172" t="n">
        <v>17</v>
      </c>
      <c r="AA172" t="n">
        <v>43</v>
      </c>
      <c r="AB172" t="n">
        <v>1</v>
      </c>
      <c r="AC172" t="n">
        <v>1</v>
      </c>
      <c r="AD172" t="n">
        <v>1</v>
      </c>
      <c r="AE172" t="n">
        <v>1</v>
      </c>
      <c r="AF172" t="n">
        <v>0</v>
      </c>
      <c r="AG172" t="n">
        <v>0</v>
      </c>
      <c r="AH172" t="n">
        <v>1</v>
      </c>
      <c r="AI172" t="n">
        <v>1</v>
      </c>
      <c r="AJ172" t="n">
        <v>0</v>
      </c>
      <c r="AK172" t="n">
        <v>0</v>
      </c>
      <c r="AL172" t="n">
        <v>0</v>
      </c>
      <c r="AM172" t="n">
        <v>0</v>
      </c>
      <c r="AN172" t="n">
        <v>0</v>
      </c>
      <c r="AO172" t="n">
        <v>0</v>
      </c>
      <c r="AP172" t="inlineStr">
        <is>
          <t>No</t>
        </is>
      </c>
      <c r="AQ172" t="inlineStr">
        <is>
          <t>No</t>
        </is>
      </c>
      <c r="AS172">
        <f>HYPERLINK("https://creighton-primo.hosted.exlibrisgroup.com/primo-explore/search?tab=default_tab&amp;search_scope=EVERYTHING&amp;vid=01CRU&amp;lang=en_US&amp;offset=0&amp;query=any,contains,991003247089702656","Catalog Record")</f>
        <v/>
      </c>
      <c r="AT172">
        <f>HYPERLINK("http://www.worldcat.org/oclc/44391951","WorldCat Record")</f>
        <v/>
      </c>
      <c r="AU172" t="inlineStr">
        <is>
          <t>2827195:spa</t>
        </is>
      </c>
      <c r="AV172" t="inlineStr">
        <is>
          <t>44391951</t>
        </is>
      </c>
      <c r="AW172" t="inlineStr">
        <is>
          <t>991003247089702656</t>
        </is>
      </c>
      <c r="AX172" t="inlineStr">
        <is>
          <t>991003247089702656</t>
        </is>
      </c>
      <c r="AY172" t="inlineStr">
        <is>
          <t>2264251870002656</t>
        </is>
      </c>
      <c r="AZ172" t="inlineStr">
        <is>
          <t>BOOK</t>
        </is>
      </c>
      <c r="BC172" t="inlineStr">
        <is>
          <t>32285003763009</t>
        </is>
      </c>
      <c r="BD172" t="inlineStr">
        <is>
          <t>893348478</t>
        </is>
      </c>
    </row>
    <row r="173">
      <c r="A173" t="inlineStr">
        <is>
          <t>No</t>
        </is>
      </c>
      <c r="B173" t="inlineStr">
        <is>
          <t>QK901 .B345 1987</t>
        </is>
      </c>
      <c r="C173" t="inlineStr">
        <is>
          <t>0                      QK 0901000B  345         1987</t>
        </is>
      </c>
      <c r="D173" t="inlineStr">
        <is>
          <t>Terrestrial plant ecology / Michael G. Barbour, Jack H. Burk, Wanna D. Pitts.</t>
        </is>
      </c>
      <c r="F173" t="inlineStr">
        <is>
          <t>No</t>
        </is>
      </c>
      <c r="G173" t="inlineStr">
        <is>
          <t>1</t>
        </is>
      </c>
      <c r="H173" t="inlineStr">
        <is>
          <t>No</t>
        </is>
      </c>
      <c r="I173" t="inlineStr">
        <is>
          <t>No</t>
        </is>
      </c>
      <c r="J173" t="inlineStr">
        <is>
          <t>0</t>
        </is>
      </c>
      <c r="K173" t="inlineStr">
        <is>
          <t>Barbour, Michael G.</t>
        </is>
      </c>
      <c r="L173" t="inlineStr">
        <is>
          <t>Menlo Park, Calif. : Benjamin/Cummings Pub. Co., c1987.</t>
        </is>
      </c>
      <c r="M173" t="inlineStr">
        <is>
          <t>1987</t>
        </is>
      </c>
      <c r="N173" t="inlineStr">
        <is>
          <t>2nd ed.</t>
        </is>
      </c>
      <c r="O173" t="inlineStr">
        <is>
          <t>eng</t>
        </is>
      </c>
      <c r="P173" t="inlineStr">
        <is>
          <t>cau</t>
        </is>
      </c>
      <c r="R173" t="inlineStr">
        <is>
          <t xml:space="preserve">QK </t>
        </is>
      </c>
      <c r="S173" t="n">
        <v>14</v>
      </c>
      <c r="T173" t="n">
        <v>14</v>
      </c>
      <c r="U173" t="inlineStr">
        <is>
          <t>2004-03-08</t>
        </is>
      </c>
      <c r="V173" t="inlineStr">
        <is>
          <t>2004-03-08</t>
        </is>
      </c>
      <c r="W173" t="inlineStr">
        <is>
          <t>1993-05-17</t>
        </is>
      </c>
      <c r="X173" t="inlineStr">
        <is>
          <t>1993-05-17</t>
        </is>
      </c>
      <c r="Y173" t="n">
        <v>318</v>
      </c>
      <c r="Z173" t="n">
        <v>225</v>
      </c>
      <c r="AA173" t="n">
        <v>545</v>
      </c>
      <c r="AB173" t="n">
        <v>2</v>
      </c>
      <c r="AC173" t="n">
        <v>4</v>
      </c>
      <c r="AD173" t="n">
        <v>6</v>
      </c>
      <c r="AE173" t="n">
        <v>20</v>
      </c>
      <c r="AF173" t="n">
        <v>2</v>
      </c>
      <c r="AG173" t="n">
        <v>7</v>
      </c>
      <c r="AH173" t="n">
        <v>0</v>
      </c>
      <c r="AI173" t="n">
        <v>3</v>
      </c>
      <c r="AJ173" t="n">
        <v>4</v>
      </c>
      <c r="AK173" t="n">
        <v>11</v>
      </c>
      <c r="AL173" t="n">
        <v>1</v>
      </c>
      <c r="AM173" t="n">
        <v>3</v>
      </c>
      <c r="AN173" t="n">
        <v>0</v>
      </c>
      <c r="AO173" t="n">
        <v>0</v>
      </c>
      <c r="AP173" t="inlineStr">
        <is>
          <t>No</t>
        </is>
      </c>
      <c r="AQ173" t="inlineStr">
        <is>
          <t>Yes</t>
        </is>
      </c>
      <c r="AR173">
        <f>HYPERLINK("http://catalog.hathitrust.org/Record/000857408","HathiTrust Record")</f>
        <v/>
      </c>
      <c r="AS173">
        <f>HYPERLINK("https://creighton-primo.hosted.exlibrisgroup.com/primo-explore/search?tab=default_tab&amp;search_scope=EVERYTHING&amp;vid=01CRU&amp;lang=en_US&amp;offset=0&amp;query=any,contains,991005407239702656","Catalog Record")</f>
        <v/>
      </c>
      <c r="AT173">
        <f>HYPERLINK("http://www.worldcat.org/oclc/14413023","WorldCat Record")</f>
        <v/>
      </c>
      <c r="AU173" t="inlineStr">
        <is>
          <t>8354525:eng</t>
        </is>
      </c>
      <c r="AV173" t="inlineStr">
        <is>
          <t>14413023</t>
        </is>
      </c>
      <c r="AW173" t="inlineStr">
        <is>
          <t>991005407239702656</t>
        </is>
      </c>
      <c r="AX173" t="inlineStr">
        <is>
          <t>991005407239702656</t>
        </is>
      </c>
      <c r="AY173" t="inlineStr">
        <is>
          <t>2266325670002656</t>
        </is>
      </c>
      <c r="AZ173" t="inlineStr">
        <is>
          <t>BOOK</t>
        </is>
      </c>
      <c r="BB173" t="inlineStr">
        <is>
          <t>9780805305418</t>
        </is>
      </c>
      <c r="BC173" t="inlineStr">
        <is>
          <t>32285001644706</t>
        </is>
      </c>
      <c r="BD173" t="inlineStr">
        <is>
          <t>893689152</t>
        </is>
      </c>
    </row>
    <row r="174">
      <c r="A174" t="inlineStr">
        <is>
          <t>No</t>
        </is>
      </c>
      <c r="B174" t="inlineStr">
        <is>
          <t>QK901 .G84 1981</t>
        </is>
      </c>
      <c r="C174" t="inlineStr">
        <is>
          <t>0                      QK 0901000G  84          1981</t>
        </is>
      </c>
      <c r="D174" t="inlineStr">
        <is>
          <t>Plant strategies and vegetation processes / J. P. Grime.</t>
        </is>
      </c>
      <c r="F174" t="inlineStr">
        <is>
          <t>No</t>
        </is>
      </c>
      <c r="G174" t="inlineStr">
        <is>
          <t>1</t>
        </is>
      </c>
      <c r="H174" t="inlineStr">
        <is>
          <t>No</t>
        </is>
      </c>
      <c r="I174" t="inlineStr">
        <is>
          <t>No</t>
        </is>
      </c>
      <c r="J174" t="inlineStr">
        <is>
          <t>0</t>
        </is>
      </c>
      <c r="K174" t="inlineStr">
        <is>
          <t>Grime, J. Philip (John Philip)</t>
        </is>
      </c>
      <c r="L174" t="inlineStr">
        <is>
          <t>Chichester ; New York : Wiley, 1981, c1979.</t>
        </is>
      </c>
      <c r="M174" t="inlineStr">
        <is>
          <t>1981</t>
        </is>
      </c>
      <c r="O174" t="inlineStr">
        <is>
          <t>eng</t>
        </is>
      </c>
      <c r="P174" t="inlineStr">
        <is>
          <t>enk</t>
        </is>
      </c>
      <c r="R174" t="inlineStr">
        <is>
          <t xml:space="preserve">QK </t>
        </is>
      </c>
      <c r="S174" t="n">
        <v>12</v>
      </c>
      <c r="T174" t="n">
        <v>12</v>
      </c>
      <c r="U174" t="inlineStr">
        <is>
          <t>2001-04-19</t>
        </is>
      </c>
      <c r="V174" t="inlineStr">
        <is>
          <t>2001-04-19</t>
        </is>
      </c>
      <c r="W174" t="inlineStr">
        <is>
          <t>1993-05-17</t>
        </is>
      </c>
      <c r="X174" t="inlineStr">
        <is>
          <t>1993-05-17</t>
        </is>
      </c>
      <c r="Y174" t="n">
        <v>37</v>
      </c>
      <c r="Z174" t="n">
        <v>31</v>
      </c>
      <c r="AA174" t="n">
        <v>478</v>
      </c>
      <c r="AB174" t="n">
        <v>2</v>
      </c>
      <c r="AC174" t="n">
        <v>5</v>
      </c>
      <c r="AD174" t="n">
        <v>1</v>
      </c>
      <c r="AE174" t="n">
        <v>15</v>
      </c>
      <c r="AF174" t="n">
        <v>0</v>
      </c>
      <c r="AG174" t="n">
        <v>7</v>
      </c>
      <c r="AH174" t="n">
        <v>0</v>
      </c>
      <c r="AI174" t="n">
        <v>3</v>
      </c>
      <c r="AJ174" t="n">
        <v>0</v>
      </c>
      <c r="AK174" t="n">
        <v>5</v>
      </c>
      <c r="AL174" t="n">
        <v>1</v>
      </c>
      <c r="AM174" t="n">
        <v>4</v>
      </c>
      <c r="AN174" t="n">
        <v>0</v>
      </c>
      <c r="AO174" t="n">
        <v>0</v>
      </c>
      <c r="AP174" t="inlineStr">
        <is>
          <t>No</t>
        </is>
      </c>
      <c r="AQ174" t="inlineStr">
        <is>
          <t>No</t>
        </is>
      </c>
      <c r="AS174">
        <f>HYPERLINK("https://creighton-primo.hosted.exlibrisgroup.com/primo-explore/search?tab=default_tab&amp;search_scope=EVERYTHING&amp;vid=01CRU&amp;lang=en_US&amp;offset=0&amp;query=any,contains,991000103199702656","Catalog Record")</f>
        <v/>
      </c>
      <c r="AT174">
        <f>HYPERLINK("http://www.worldcat.org/oclc/8961282","WorldCat Record")</f>
        <v/>
      </c>
      <c r="AU174" t="inlineStr">
        <is>
          <t>13635549:eng</t>
        </is>
      </c>
      <c r="AV174" t="inlineStr">
        <is>
          <t>8961282</t>
        </is>
      </c>
      <c r="AW174" t="inlineStr">
        <is>
          <t>991000103199702656</t>
        </is>
      </c>
      <c r="AX174" t="inlineStr">
        <is>
          <t>991000103199702656</t>
        </is>
      </c>
      <c r="AY174" t="inlineStr">
        <is>
          <t>2259163160002656</t>
        </is>
      </c>
      <c r="AZ174" t="inlineStr">
        <is>
          <t>BOOK</t>
        </is>
      </c>
      <c r="BB174" t="inlineStr">
        <is>
          <t>9780471996958</t>
        </is>
      </c>
      <c r="BC174" t="inlineStr">
        <is>
          <t>32285001644748</t>
        </is>
      </c>
      <c r="BD174" t="inlineStr">
        <is>
          <t>893314677</t>
        </is>
      </c>
    </row>
    <row r="175">
      <c r="A175" t="inlineStr">
        <is>
          <t>No</t>
        </is>
      </c>
      <c r="B175" t="inlineStr">
        <is>
          <t>QK901 .M47 1986</t>
        </is>
      </c>
      <c r="C175" t="inlineStr">
        <is>
          <t>0                      QK 0901000M  47          1986</t>
        </is>
      </c>
      <c r="D175" t="inlineStr">
        <is>
          <t>Methods in plant ecology.</t>
        </is>
      </c>
      <c r="F175" t="inlineStr">
        <is>
          <t>No</t>
        </is>
      </c>
      <c r="G175" t="inlineStr">
        <is>
          <t>1</t>
        </is>
      </c>
      <c r="H175" t="inlineStr">
        <is>
          <t>No</t>
        </is>
      </c>
      <c r="I175" t="inlineStr">
        <is>
          <t>No</t>
        </is>
      </c>
      <c r="J175" t="inlineStr">
        <is>
          <t>0</t>
        </is>
      </c>
      <c r="L175" t="inlineStr">
        <is>
          <t>Oxford : Blackwell Scientific, 1986.</t>
        </is>
      </c>
      <c r="M175" t="inlineStr">
        <is>
          <t>1986</t>
        </is>
      </c>
      <c r="N175" t="inlineStr">
        <is>
          <t>2nd ed. / edited by P.D. Moore &amp; S.B. Chapman.</t>
        </is>
      </c>
      <c r="O175" t="inlineStr">
        <is>
          <t>eng</t>
        </is>
      </c>
      <c r="P175" t="inlineStr">
        <is>
          <t>enk</t>
        </is>
      </c>
      <c r="R175" t="inlineStr">
        <is>
          <t xml:space="preserve">QK </t>
        </is>
      </c>
      <c r="S175" t="n">
        <v>10</v>
      </c>
      <c r="T175" t="n">
        <v>10</v>
      </c>
      <c r="U175" t="inlineStr">
        <is>
          <t>2006-05-15</t>
        </is>
      </c>
      <c r="V175" t="inlineStr">
        <is>
          <t>2006-05-15</t>
        </is>
      </c>
      <c r="W175" t="inlineStr">
        <is>
          <t>1991-11-13</t>
        </is>
      </c>
      <c r="X175" t="inlineStr">
        <is>
          <t>1991-11-13</t>
        </is>
      </c>
      <c r="Y175" t="n">
        <v>438</v>
      </c>
      <c r="Z175" t="n">
        <v>257</v>
      </c>
      <c r="AA175" t="n">
        <v>511</v>
      </c>
      <c r="AB175" t="n">
        <v>3</v>
      </c>
      <c r="AC175" t="n">
        <v>5</v>
      </c>
      <c r="AD175" t="n">
        <v>7</v>
      </c>
      <c r="AE175" t="n">
        <v>17</v>
      </c>
      <c r="AF175" t="n">
        <v>1</v>
      </c>
      <c r="AG175" t="n">
        <v>6</v>
      </c>
      <c r="AH175" t="n">
        <v>3</v>
      </c>
      <c r="AI175" t="n">
        <v>5</v>
      </c>
      <c r="AJ175" t="n">
        <v>3</v>
      </c>
      <c r="AK175" t="n">
        <v>6</v>
      </c>
      <c r="AL175" t="n">
        <v>2</v>
      </c>
      <c r="AM175" t="n">
        <v>4</v>
      </c>
      <c r="AN175" t="n">
        <v>0</v>
      </c>
      <c r="AO175" t="n">
        <v>0</v>
      </c>
      <c r="AP175" t="inlineStr">
        <is>
          <t>No</t>
        </is>
      </c>
      <c r="AQ175" t="inlineStr">
        <is>
          <t>Yes</t>
        </is>
      </c>
      <c r="AR175">
        <f>HYPERLINK("http://catalog.hathitrust.org/Record/000474054","HathiTrust Record")</f>
        <v/>
      </c>
      <c r="AS175">
        <f>HYPERLINK("https://creighton-primo.hosted.exlibrisgroup.com/primo-explore/search?tab=default_tab&amp;search_scope=EVERYTHING&amp;vid=01CRU&amp;lang=en_US&amp;offset=0&amp;query=any,contains,991000695559702656","Catalog Record")</f>
        <v/>
      </c>
      <c r="AT175">
        <f>HYPERLINK("http://www.worldcat.org/oclc/12512409","WorldCat Record")</f>
        <v/>
      </c>
      <c r="AU175" t="inlineStr">
        <is>
          <t>354465909:eng</t>
        </is>
      </c>
      <c r="AV175" t="inlineStr">
        <is>
          <t>12512409</t>
        </is>
      </c>
      <c r="AW175" t="inlineStr">
        <is>
          <t>991000695559702656</t>
        </is>
      </c>
      <c r="AX175" t="inlineStr">
        <is>
          <t>991000695559702656</t>
        </is>
      </c>
      <c r="AY175" t="inlineStr">
        <is>
          <t>2257043980002656</t>
        </is>
      </c>
      <c r="AZ175" t="inlineStr">
        <is>
          <t>BOOK</t>
        </is>
      </c>
      <c r="BB175" t="inlineStr">
        <is>
          <t>9780632009961</t>
        </is>
      </c>
      <c r="BC175" t="inlineStr">
        <is>
          <t>32285000824218</t>
        </is>
      </c>
      <c r="BD175" t="inlineStr">
        <is>
          <t>893608204</t>
        </is>
      </c>
    </row>
    <row r="176">
      <c r="A176" t="inlineStr">
        <is>
          <t>No</t>
        </is>
      </c>
      <c r="B176" t="inlineStr">
        <is>
          <t>QK910 .B39 1996</t>
        </is>
      </c>
      <c r="C176" t="inlineStr">
        <is>
          <t>0                      QK 0910000B  39          1996</t>
        </is>
      </c>
      <c r="D176" t="inlineStr">
        <is>
          <t>Plants in changing environments : linking physiological, population, and community ecology / F.A. Bazzaz.</t>
        </is>
      </c>
      <c r="F176" t="inlineStr">
        <is>
          <t>No</t>
        </is>
      </c>
      <c r="G176" t="inlineStr">
        <is>
          <t>1</t>
        </is>
      </c>
      <c r="H176" t="inlineStr">
        <is>
          <t>No</t>
        </is>
      </c>
      <c r="I176" t="inlineStr">
        <is>
          <t>No</t>
        </is>
      </c>
      <c r="J176" t="inlineStr">
        <is>
          <t>0</t>
        </is>
      </c>
      <c r="K176" t="inlineStr">
        <is>
          <t>Bazzaz, F. A. (Fakhri A.)</t>
        </is>
      </c>
      <c r="L176" t="inlineStr">
        <is>
          <t>Cambridge ; New York : Cambridge University Press, 1996.</t>
        </is>
      </c>
      <c r="M176" t="inlineStr">
        <is>
          <t>1996</t>
        </is>
      </c>
      <c r="O176" t="inlineStr">
        <is>
          <t>eng</t>
        </is>
      </c>
      <c r="P176" t="inlineStr">
        <is>
          <t>enk</t>
        </is>
      </c>
      <c r="R176" t="inlineStr">
        <is>
          <t xml:space="preserve">QK </t>
        </is>
      </c>
      <c r="S176" t="n">
        <v>3</v>
      </c>
      <c r="T176" t="n">
        <v>3</v>
      </c>
      <c r="U176" t="inlineStr">
        <is>
          <t>2006-05-15</t>
        </is>
      </c>
      <c r="V176" t="inlineStr">
        <is>
          <t>2006-05-15</t>
        </is>
      </c>
      <c r="W176" t="inlineStr">
        <is>
          <t>1997-01-17</t>
        </is>
      </c>
      <c r="X176" t="inlineStr">
        <is>
          <t>1997-01-17</t>
        </is>
      </c>
      <c r="Y176" t="n">
        <v>682</v>
      </c>
      <c r="Z176" t="n">
        <v>482</v>
      </c>
      <c r="AA176" t="n">
        <v>489</v>
      </c>
      <c r="AB176" t="n">
        <v>3</v>
      </c>
      <c r="AC176" t="n">
        <v>3</v>
      </c>
      <c r="AD176" t="n">
        <v>28</v>
      </c>
      <c r="AE176" t="n">
        <v>28</v>
      </c>
      <c r="AF176" t="n">
        <v>13</v>
      </c>
      <c r="AG176" t="n">
        <v>13</v>
      </c>
      <c r="AH176" t="n">
        <v>4</v>
      </c>
      <c r="AI176" t="n">
        <v>4</v>
      </c>
      <c r="AJ176" t="n">
        <v>15</v>
      </c>
      <c r="AK176" t="n">
        <v>15</v>
      </c>
      <c r="AL176" t="n">
        <v>2</v>
      </c>
      <c r="AM176" t="n">
        <v>2</v>
      </c>
      <c r="AN176" t="n">
        <v>0</v>
      </c>
      <c r="AO176" t="n">
        <v>0</v>
      </c>
      <c r="AP176" t="inlineStr">
        <is>
          <t>No</t>
        </is>
      </c>
      <c r="AQ176" t="inlineStr">
        <is>
          <t>No</t>
        </is>
      </c>
      <c r="AS176">
        <f>HYPERLINK("https://creighton-primo.hosted.exlibrisgroup.com/primo-explore/search?tab=default_tab&amp;search_scope=EVERYTHING&amp;vid=01CRU&amp;lang=en_US&amp;offset=0&amp;query=any,contains,991002617169702656","Catalog Record")</f>
        <v/>
      </c>
      <c r="AT176">
        <f>HYPERLINK("http://www.worldcat.org/oclc/34318249","WorldCat Record")</f>
        <v/>
      </c>
      <c r="AU176" t="inlineStr">
        <is>
          <t>293381868:eng</t>
        </is>
      </c>
      <c r="AV176" t="inlineStr">
        <is>
          <t>34318249</t>
        </is>
      </c>
      <c r="AW176" t="inlineStr">
        <is>
          <t>991002617169702656</t>
        </is>
      </c>
      <c r="AX176" t="inlineStr">
        <is>
          <t>991002617169702656</t>
        </is>
      </c>
      <c r="AY176" t="inlineStr">
        <is>
          <t>2262045870002656</t>
        </is>
      </c>
      <c r="AZ176" t="inlineStr">
        <is>
          <t>BOOK</t>
        </is>
      </c>
      <c r="BB176" t="inlineStr">
        <is>
          <t>9780521391900</t>
        </is>
      </c>
      <c r="BC176" t="inlineStr">
        <is>
          <t>32285002409000</t>
        </is>
      </c>
      <c r="BD176" t="inlineStr">
        <is>
          <t>893427788</t>
        </is>
      </c>
    </row>
    <row r="177">
      <c r="A177" t="inlineStr">
        <is>
          <t>No</t>
        </is>
      </c>
      <c r="B177" t="inlineStr">
        <is>
          <t>QK910 .T55 1988</t>
        </is>
      </c>
      <c r="C177" t="inlineStr">
        <is>
          <t>0                      QK 0910000T  55          1988</t>
        </is>
      </c>
      <c r="D177" t="inlineStr">
        <is>
          <t>Plant strategies and the dynamics and structure of plant communities / David Tilman.</t>
        </is>
      </c>
      <c r="F177" t="inlineStr">
        <is>
          <t>No</t>
        </is>
      </c>
      <c r="G177" t="inlineStr">
        <is>
          <t>1</t>
        </is>
      </c>
      <c r="H177" t="inlineStr">
        <is>
          <t>No</t>
        </is>
      </c>
      <c r="I177" t="inlineStr">
        <is>
          <t>No</t>
        </is>
      </c>
      <c r="J177" t="inlineStr">
        <is>
          <t>0</t>
        </is>
      </c>
      <c r="K177" t="inlineStr">
        <is>
          <t>Tilman, David, 1949-</t>
        </is>
      </c>
      <c r="L177" t="inlineStr">
        <is>
          <t>Princeton, N.J. : Princeton University Press, c1988.</t>
        </is>
      </c>
      <c r="M177" t="inlineStr">
        <is>
          <t>1988</t>
        </is>
      </c>
      <c r="O177" t="inlineStr">
        <is>
          <t>eng</t>
        </is>
      </c>
      <c r="P177" t="inlineStr">
        <is>
          <t>nju</t>
        </is>
      </c>
      <c r="Q177" t="inlineStr">
        <is>
          <t>Monographs in population biology ; 26</t>
        </is>
      </c>
      <c r="R177" t="inlineStr">
        <is>
          <t xml:space="preserve">QK </t>
        </is>
      </c>
      <c r="S177" t="n">
        <v>6</v>
      </c>
      <c r="T177" t="n">
        <v>6</v>
      </c>
      <c r="U177" t="inlineStr">
        <is>
          <t>2001-04-19</t>
        </is>
      </c>
      <c r="V177" t="inlineStr">
        <is>
          <t>2001-04-19</t>
        </is>
      </c>
      <c r="W177" t="inlineStr">
        <is>
          <t>1991-11-13</t>
        </is>
      </c>
      <c r="X177" t="inlineStr">
        <is>
          <t>1991-11-13</t>
        </is>
      </c>
      <c r="Y177" t="n">
        <v>740</v>
      </c>
      <c r="Z177" t="n">
        <v>572</v>
      </c>
      <c r="AA177" t="n">
        <v>722</v>
      </c>
      <c r="AB177" t="n">
        <v>5</v>
      </c>
      <c r="AC177" t="n">
        <v>5</v>
      </c>
      <c r="AD177" t="n">
        <v>23</v>
      </c>
      <c r="AE177" t="n">
        <v>31</v>
      </c>
      <c r="AF177" t="n">
        <v>8</v>
      </c>
      <c r="AG177" t="n">
        <v>13</v>
      </c>
      <c r="AH177" t="n">
        <v>5</v>
      </c>
      <c r="AI177" t="n">
        <v>7</v>
      </c>
      <c r="AJ177" t="n">
        <v>14</v>
      </c>
      <c r="AK177" t="n">
        <v>17</v>
      </c>
      <c r="AL177" t="n">
        <v>4</v>
      </c>
      <c r="AM177" t="n">
        <v>4</v>
      </c>
      <c r="AN177" t="n">
        <v>0</v>
      </c>
      <c r="AO177" t="n">
        <v>0</v>
      </c>
      <c r="AP177" t="inlineStr">
        <is>
          <t>No</t>
        </is>
      </c>
      <c r="AQ177" t="inlineStr">
        <is>
          <t>No</t>
        </is>
      </c>
      <c r="AS177">
        <f>HYPERLINK("https://creighton-primo.hosted.exlibrisgroup.com/primo-explore/search?tab=default_tab&amp;search_scope=EVERYTHING&amp;vid=01CRU&amp;lang=en_US&amp;offset=0&amp;query=any,contains,991001150929702656","Catalog Record")</f>
        <v/>
      </c>
      <c r="AT177">
        <f>HYPERLINK("http://www.worldcat.org/oclc/16805975","WorldCat Record")</f>
        <v/>
      </c>
      <c r="AU177" t="inlineStr">
        <is>
          <t>892776:eng</t>
        </is>
      </c>
      <c r="AV177" t="inlineStr">
        <is>
          <t>16805975</t>
        </is>
      </c>
      <c r="AW177" t="inlineStr">
        <is>
          <t>991001150929702656</t>
        </is>
      </c>
      <c r="AX177" t="inlineStr">
        <is>
          <t>991001150929702656</t>
        </is>
      </c>
      <c r="AY177" t="inlineStr">
        <is>
          <t>2271660660002656</t>
        </is>
      </c>
      <c r="AZ177" t="inlineStr">
        <is>
          <t>BOOK</t>
        </is>
      </c>
      <c r="BB177" t="inlineStr">
        <is>
          <t>9780691084893</t>
        </is>
      </c>
      <c r="BC177" t="inlineStr">
        <is>
          <t>32285000824242</t>
        </is>
      </c>
      <c r="BD177" t="inlineStr">
        <is>
          <t>893315562</t>
        </is>
      </c>
    </row>
    <row r="178">
      <c r="A178" t="inlineStr">
        <is>
          <t>No</t>
        </is>
      </c>
      <c r="B178" t="inlineStr">
        <is>
          <t>QK910 .V42 1993</t>
        </is>
      </c>
      <c r="C178" t="inlineStr">
        <is>
          <t>0                      QK 0910000V  42          1993</t>
        </is>
      </c>
      <c r="D178" t="inlineStr">
        <is>
          <t>Vegetation dynamics &amp; global change / edited by Allen M. Solomon and Herman H. Shugart.</t>
        </is>
      </c>
      <c r="F178" t="inlineStr">
        <is>
          <t>No</t>
        </is>
      </c>
      <c r="G178" t="inlineStr">
        <is>
          <t>1</t>
        </is>
      </c>
      <c r="H178" t="inlineStr">
        <is>
          <t>No</t>
        </is>
      </c>
      <c r="I178" t="inlineStr">
        <is>
          <t>No</t>
        </is>
      </c>
      <c r="J178" t="inlineStr">
        <is>
          <t>0</t>
        </is>
      </c>
      <c r="L178" t="inlineStr">
        <is>
          <t>New York : Chapman &amp; Hall ; [Laxenburg, Austria : IIASA], 1993.</t>
        </is>
      </c>
      <c r="M178" t="inlineStr">
        <is>
          <t>1993</t>
        </is>
      </c>
      <c r="O178" t="inlineStr">
        <is>
          <t>eng</t>
        </is>
      </c>
      <c r="P178" t="inlineStr">
        <is>
          <t>nyu</t>
        </is>
      </c>
      <c r="R178" t="inlineStr">
        <is>
          <t xml:space="preserve">QK </t>
        </is>
      </c>
      <c r="S178" t="n">
        <v>9</v>
      </c>
      <c r="T178" t="n">
        <v>9</v>
      </c>
      <c r="U178" t="inlineStr">
        <is>
          <t>2001-11-14</t>
        </is>
      </c>
      <c r="V178" t="inlineStr">
        <is>
          <t>2001-11-14</t>
        </is>
      </c>
      <c r="W178" t="inlineStr">
        <is>
          <t>1995-03-07</t>
        </is>
      </c>
      <c r="X178" t="inlineStr">
        <is>
          <t>1995-03-07</t>
        </is>
      </c>
      <c r="Y178" t="n">
        <v>487</v>
      </c>
      <c r="Z178" t="n">
        <v>349</v>
      </c>
      <c r="AA178" t="n">
        <v>365</v>
      </c>
      <c r="AB178" t="n">
        <v>3</v>
      </c>
      <c r="AC178" t="n">
        <v>3</v>
      </c>
      <c r="AD178" t="n">
        <v>14</v>
      </c>
      <c r="AE178" t="n">
        <v>15</v>
      </c>
      <c r="AF178" t="n">
        <v>6</v>
      </c>
      <c r="AG178" t="n">
        <v>7</v>
      </c>
      <c r="AH178" t="n">
        <v>2</v>
      </c>
      <c r="AI178" t="n">
        <v>2</v>
      </c>
      <c r="AJ178" t="n">
        <v>8</v>
      </c>
      <c r="AK178" t="n">
        <v>9</v>
      </c>
      <c r="AL178" t="n">
        <v>2</v>
      </c>
      <c r="AM178" t="n">
        <v>2</v>
      </c>
      <c r="AN178" t="n">
        <v>0</v>
      </c>
      <c r="AO178" t="n">
        <v>0</v>
      </c>
      <c r="AP178" t="inlineStr">
        <is>
          <t>No</t>
        </is>
      </c>
      <c r="AQ178" t="inlineStr">
        <is>
          <t>Yes</t>
        </is>
      </c>
      <c r="AR178">
        <f>HYPERLINK("http://catalog.hathitrust.org/Record/002595739","HathiTrust Record")</f>
        <v/>
      </c>
      <c r="AS178">
        <f>HYPERLINK("https://creighton-primo.hosted.exlibrisgroup.com/primo-explore/search?tab=default_tab&amp;search_scope=EVERYTHING&amp;vid=01CRU&amp;lang=en_US&amp;offset=0&amp;query=any,contains,991002089939702656","Catalog Record")</f>
        <v/>
      </c>
      <c r="AT178">
        <f>HYPERLINK("http://www.worldcat.org/oclc/26809611","WorldCat Record")</f>
        <v/>
      </c>
      <c r="AU178" t="inlineStr">
        <is>
          <t>354863408:eng</t>
        </is>
      </c>
      <c r="AV178" t="inlineStr">
        <is>
          <t>26809611</t>
        </is>
      </c>
      <c r="AW178" t="inlineStr">
        <is>
          <t>991002089939702656</t>
        </is>
      </c>
      <c r="AX178" t="inlineStr">
        <is>
          <t>991002089939702656</t>
        </is>
      </c>
      <c r="AY178" t="inlineStr">
        <is>
          <t>2257105990002656</t>
        </is>
      </c>
      <c r="AZ178" t="inlineStr">
        <is>
          <t>BOOK</t>
        </is>
      </c>
      <c r="BB178" t="inlineStr">
        <is>
          <t>9780412036712</t>
        </is>
      </c>
      <c r="BC178" t="inlineStr">
        <is>
          <t>32285002001260</t>
        </is>
      </c>
      <c r="BD178" t="inlineStr">
        <is>
          <t>893779412</t>
        </is>
      </c>
    </row>
    <row r="179">
      <c r="A179" t="inlineStr">
        <is>
          <t>No</t>
        </is>
      </c>
      <c r="B179" t="inlineStr">
        <is>
          <t>QK911 .H33</t>
        </is>
      </c>
      <c r="C179" t="inlineStr">
        <is>
          <t>0                      QK 0911000H  33</t>
        </is>
      </c>
      <c r="D179" t="inlineStr">
        <is>
          <t>The plant community [by] Herbert C. Hanson [and] Ethan D. Churchill.</t>
        </is>
      </c>
      <c r="F179" t="inlineStr">
        <is>
          <t>No</t>
        </is>
      </c>
      <c r="G179" t="inlineStr">
        <is>
          <t>1</t>
        </is>
      </c>
      <c r="H179" t="inlineStr">
        <is>
          <t>No</t>
        </is>
      </c>
      <c r="I179" t="inlineStr">
        <is>
          <t>No</t>
        </is>
      </c>
      <c r="J179" t="inlineStr">
        <is>
          <t>0</t>
        </is>
      </c>
      <c r="K179" t="inlineStr">
        <is>
          <t>Hanson, Herbert C. (Herbert Christian), 1891-</t>
        </is>
      </c>
      <c r="L179" t="inlineStr">
        <is>
          <t>New York, Reinhold Pub. Corp. [1961]</t>
        </is>
      </c>
      <c r="M179" t="inlineStr">
        <is>
          <t>1961</t>
        </is>
      </c>
      <c r="O179" t="inlineStr">
        <is>
          <t>eng</t>
        </is>
      </c>
      <c r="P179" t="inlineStr">
        <is>
          <t>nyu</t>
        </is>
      </c>
      <c r="Q179" t="inlineStr">
        <is>
          <t>Reinhold books in the biological sciences</t>
        </is>
      </c>
      <c r="R179" t="inlineStr">
        <is>
          <t xml:space="preserve">QK </t>
        </is>
      </c>
      <c r="S179" t="n">
        <v>2</v>
      </c>
      <c r="T179" t="n">
        <v>2</v>
      </c>
      <c r="U179" t="inlineStr">
        <is>
          <t>2002-02-09</t>
        </is>
      </c>
      <c r="V179" t="inlineStr">
        <is>
          <t>2002-02-09</t>
        </is>
      </c>
      <c r="W179" t="inlineStr">
        <is>
          <t>1997-07-17</t>
        </is>
      </c>
      <c r="X179" t="inlineStr">
        <is>
          <t>1997-07-17</t>
        </is>
      </c>
      <c r="Y179" t="n">
        <v>689</v>
      </c>
      <c r="Z179" t="n">
        <v>574</v>
      </c>
      <c r="AA179" t="n">
        <v>604</v>
      </c>
      <c r="AB179" t="n">
        <v>7</v>
      </c>
      <c r="AC179" t="n">
        <v>7</v>
      </c>
      <c r="AD179" t="n">
        <v>18</v>
      </c>
      <c r="AE179" t="n">
        <v>18</v>
      </c>
      <c r="AF179" t="n">
        <v>5</v>
      </c>
      <c r="AG179" t="n">
        <v>5</v>
      </c>
      <c r="AH179" t="n">
        <v>3</v>
      </c>
      <c r="AI179" t="n">
        <v>3</v>
      </c>
      <c r="AJ179" t="n">
        <v>10</v>
      </c>
      <c r="AK179" t="n">
        <v>10</v>
      </c>
      <c r="AL179" t="n">
        <v>5</v>
      </c>
      <c r="AM179" t="n">
        <v>5</v>
      </c>
      <c r="AN179" t="n">
        <v>0</v>
      </c>
      <c r="AO179" t="n">
        <v>0</v>
      </c>
      <c r="AP179" t="inlineStr">
        <is>
          <t>Yes</t>
        </is>
      </c>
      <c r="AQ179" t="inlineStr">
        <is>
          <t>No</t>
        </is>
      </c>
      <c r="AR179">
        <f>HYPERLINK("http://catalog.hathitrust.org/Record/001498362","HathiTrust Record")</f>
        <v/>
      </c>
      <c r="AS179">
        <f>HYPERLINK("https://creighton-primo.hosted.exlibrisgroup.com/primo-explore/search?tab=default_tab&amp;search_scope=EVERYTHING&amp;vid=01CRU&amp;lang=en_US&amp;offset=0&amp;query=any,contains,991002983659702656","Catalog Record")</f>
        <v/>
      </c>
      <c r="AT179">
        <f>HYPERLINK("http://www.worldcat.org/oclc/556250","WorldCat Record")</f>
        <v/>
      </c>
      <c r="AU179" t="inlineStr">
        <is>
          <t>1617610:eng</t>
        </is>
      </c>
      <c r="AV179" t="inlineStr">
        <is>
          <t>556250</t>
        </is>
      </c>
      <c r="AW179" t="inlineStr">
        <is>
          <t>991002983659702656</t>
        </is>
      </c>
      <c r="AX179" t="inlineStr">
        <is>
          <t>991002983659702656</t>
        </is>
      </c>
      <c r="AY179" t="inlineStr">
        <is>
          <t>2259704380002656</t>
        </is>
      </c>
      <c r="AZ179" t="inlineStr">
        <is>
          <t>BOOK</t>
        </is>
      </c>
      <c r="BC179" t="inlineStr">
        <is>
          <t>32285002938321</t>
        </is>
      </c>
      <c r="BD179" t="inlineStr">
        <is>
          <t>893409787</t>
        </is>
      </c>
    </row>
    <row r="180">
      <c r="A180" t="inlineStr">
        <is>
          <t>No</t>
        </is>
      </c>
      <c r="B180" t="inlineStr">
        <is>
          <t>QK911 .H35 1977</t>
        </is>
      </c>
      <c r="C180" t="inlineStr">
        <is>
          <t>0                      QK 0911000H  35          1977</t>
        </is>
      </c>
      <c r="D180" t="inlineStr">
        <is>
          <t>Population biology of plants / John L. Harper.</t>
        </is>
      </c>
      <c r="F180" t="inlineStr">
        <is>
          <t>No</t>
        </is>
      </c>
      <c r="G180" t="inlineStr">
        <is>
          <t>1</t>
        </is>
      </c>
      <c r="H180" t="inlineStr">
        <is>
          <t>No</t>
        </is>
      </c>
      <c r="I180" t="inlineStr">
        <is>
          <t>No</t>
        </is>
      </c>
      <c r="J180" t="inlineStr">
        <is>
          <t>0</t>
        </is>
      </c>
      <c r="K180" t="inlineStr">
        <is>
          <t>Harper, John L.</t>
        </is>
      </c>
      <c r="L180" t="inlineStr">
        <is>
          <t>London ; New York : Academic Press, c1977, 1982 printing.</t>
        </is>
      </c>
      <c r="M180" t="inlineStr">
        <is>
          <t>1977</t>
        </is>
      </c>
      <c r="O180" t="inlineStr">
        <is>
          <t>eng</t>
        </is>
      </c>
      <c r="P180" t="inlineStr">
        <is>
          <t>enk</t>
        </is>
      </c>
      <c r="R180" t="inlineStr">
        <is>
          <t xml:space="preserve">QK </t>
        </is>
      </c>
      <c r="S180" t="n">
        <v>5</v>
      </c>
      <c r="T180" t="n">
        <v>5</v>
      </c>
      <c r="U180" t="inlineStr">
        <is>
          <t>2001-02-20</t>
        </is>
      </c>
      <c r="V180" t="inlineStr">
        <is>
          <t>2001-02-20</t>
        </is>
      </c>
      <c r="W180" t="inlineStr">
        <is>
          <t>1993-05-17</t>
        </is>
      </c>
      <c r="X180" t="inlineStr">
        <is>
          <t>1993-05-17</t>
        </is>
      </c>
      <c r="Y180" t="n">
        <v>872</v>
      </c>
      <c r="Z180" t="n">
        <v>605</v>
      </c>
      <c r="AA180" t="n">
        <v>637</v>
      </c>
      <c r="AB180" t="n">
        <v>4</v>
      </c>
      <c r="AC180" t="n">
        <v>5</v>
      </c>
      <c r="AD180" t="n">
        <v>26</v>
      </c>
      <c r="AE180" t="n">
        <v>27</v>
      </c>
      <c r="AF180" t="n">
        <v>11</v>
      </c>
      <c r="AG180" t="n">
        <v>11</v>
      </c>
      <c r="AH180" t="n">
        <v>4</v>
      </c>
      <c r="AI180" t="n">
        <v>4</v>
      </c>
      <c r="AJ180" t="n">
        <v>16</v>
      </c>
      <c r="AK180" t="n">
        <v>16</v>
      </c>
      <c r="AL180" t="n">
        <v>3</v>
      </c>
      <c r="AM180" t="n">
        <v>4</v>
      </c>
      <c r="AN180" t="n">
        <v>0</v>
      </c>
      <c r="AO180" t="n">
        <v>0</v>
      </c>
      <c r="AP180" t="inlineStr">
        <is>
          <t>No</t>
        </is>
      </c>
      <c r="AQ180" t="inlineStr">
        <is>
          <t>Yes</t>
        </is>
      </c>
      <c r="AR180">
        <f>HYPERLINK("http://catalog.hathitrust.org/Record/000750508","HathiTrust Record")</f>
        <v/>
      </c>
      <c r="AS180">
        <f>HYPERLINK("https://creighton-primo.hosted.exlibrisgroup.com/primo-explore/search?tab=default_tab&amp;search_scope=EVERYTHING&amp;vid=01CRU&amp;lang=en_US&amp;offset=0&amp;query=any,contains,991004418169702656","Catalog Record")</f>
        <v/>
      </c>
      <c r="AT180">
        <f>HYPERLINK("http://www.worldcat.org/oclc/3372590","WorldCat Record")</f>
        <v/>
      </c>
      <c r="AU180" t="inlineStr">
        <is>
          <t>409127:eng</t>
        </is>
      </c>
      <c r="AV180" t="inlineStr">
        <is>
          <t>3372590</t>
        </is>
      </c>
      <c r="AW180" t="inlineStr">
        <is>
          <t>991004418169702656</t>
        </is>
      </c>
      <c r="AX180" t="inlineStr">
        <is>
          <t>991004418169702656</t>
        </is>
      </c>
      <c r="AY180" t="inlineStr">
        <is>
          <t>2257536900002656</t>
        </is>
      </c>
      <c r="AZ180" t="inlineStr">
        <is>
          <t>BOOK</t>
        </is>
      </c>
      <c r="BB180" t="inlineStr">
        <is>
          <t>9780123258502</t>
        </is>
      </c>
      <c r="BC180" t="inlineStr">
        <is>
          <t>32285001644805</t>
        </is>
      </c>
      <c r="BD180" t="inlineStr">
        <is>
          <t>893869695</t>
        </is>
      </c>
    </row>
    <row r="181">
      <c r="A181" t="inlineStr">
        <is>
          <t>No</t>
        </is>
      </c>
      <c r="B181" t="inlineStr">
        <is>
          <t>QK911 .P37 1990</t>
        </is>
      </c>
      <c r="C181" t="inlineStr">
        <is>
          <t>0                      QK 0911000P  37          1990</t>
        </is>
      </c>
      <c r="D181" t="inlineStr">
        <is>
          <t>Perspectives on plant competition / edited by James B. Grace, David Tilman.</t>
        </is>
      </c>
      <c r="F181" t="inlineStr">
        <is>
          <t>No</t>
        </is>
      </c>
      <c r="G181" t="inlineStr">
        <is>
          <t>1</t>
        </is>
      </c>
      <c r="H181" t="inlineStr">
        <is>
          <t>No</t>
        </is>
      </c>
      <c r="I181" t="inlineStr">
        <is>
          <t>No</t>
        </is>
      </c>
      <c r="J181" t="inlineStr">
        <is>
          <t>0</t>
        </is>
      </c>
      <c r="L181" t="inlineStr">
        <is>
          <t>San Diego : Academic Press, c1990.</t>
        </is>
      </c>
      <c r="M181" t="inlineStr">
        <is>
          <t>1990</t>
        </is>
      </c>
      <c r="O181" t="inlineStr">
        <is>
          <t>eng</t>
        </is>
      </c>
      <c r="P181" t="inlineStr">
        <is>
          <t>cau</t>
        </is>
      </c>
      <c r="R181" t="inlineStr">
        <is>
          <t xml:space="preserve">QK </t>
        </is>
      </c>
      <c r="S181" t="n">
        <v>16</v>
      </c>
      <c r="T181" t="n">
        <v>16</v>
      </c>
      <c r="U181" t="inlineStr">
        <is>
          <t>2007-04-10</t>
        </is>
      </c>
      <c r="V181" t="inlineStr">
        <is>
          <t>2007-04-10</t>
        </is>
      </c>
      <c r="W181" t="inlineStr">
        <is>
          <t>1995-07-12</t>
        </is>
      </c>
      <c r="X181" t="inlineStr">
        <is>
          <t>1995-07-12</t>
        </is>
      </c>
      <c r="Y181" t="n">
        <v>461</v>
      </c>
      <c r="Z181" t="n">
        <v>302</v>
      </c>
      <c r="AA181" t="n">
        <v>353</v>
      </c>
      <c r="AB181" t="n">
        <v>3</v>
      </c>
      <c r="AC181" t="n">
        <v>3</v>
      </c>
      <c r="AD181" t="n">
        <v>12</v>
      </c>
      <c r="AE181" t="n">
        <v>14</v>
      </c>
      <c r="AF181" t="n">
        <v>3</v>
      </c>
      <c r="AG181" t="n">
        <v>4</v>
      </c>
      <c r="AH181" t="n">
        <v>4</v>
      </c>
      <c r="AI181" t="n">
        <v>5</v>
      </c>
      <c r="AJ181" t="n">
        <v>5</v>
      </c>
      <c r="AK181" t="n">
        <v>5</v>
      </c>
      <c r="AL181" t="n">
        <v>2</v>
      </c>
      <c r="AM181" t="n">
        <v>2</v>
      </c>
      <c r="AN181" t="n">
        <v>0</v>
      </c>
      <c r="AO181" t="n">
        <v>0</v>
      </c>
      <c r="AP181" t="inlineStr">
        <is>
          <t>No</t>
        </is>
      </c>
      <c r="AQ181" t="inlineStr">
        <is>
          <t>Yes</t>
        </is>
      </c>
      <c r="AR181">
        <f>HYPERLINK("http://catalog.hathitrust.org/Record/001942744","HathiTrust Record")</f>
        <v/>
      </c>
      <c r="AS181">
        <f>HYPERLINK("https://creighton-primo.hosted.exlibrisgroup.com/primo-explore/search?tab=default_tab&amp;search_scope=EVERYTHING&amp;vid=01CRU&amp;lang=en_US&amp;offset=0&amp;query=any,contains,991001479899702656","Catalog Record")</f>
        <v/>
      </c>
      <c r="AT181">
        <f>HYPERLINK("http://www.worldcat.org/oclc/19623580","WorldCat Record")</f>
        <v/>
      </c>
      <c r="AU181" t="inlineStr">
        <is>
          <t>349955839:eng</t>
        </is>
      </c>
      <c r="AV181" t="inlineStr">
        <is>
          <t>19623580</t>
        </is>
      </c>
      <c r="AW181" t="inlineStr">
        <is>
          <t>991001479899702656</t>
        </is>
      </c>
      <c r="AX181" t="inlineStr">
        <is>
          <t>991001479899702656</t>
        </is>
      </c>
      <c r="AY181" t="inlineStr">
        <is>
          <t>2263068460002656</t>
        </is>
      </c>
      <c r="AZ181" t="inlineStr">
        <is>
          <t>BOOK</t>
        </is>
      </c>
      <c r="BB181" t="inlineStr">
        <is>
          <t>9780122944529</t>
        </is>
      </c>
      <c r="BC181" t="inlineStr">
        <is>
          <t>32285002054111</t>
        </is>
      </c>
      <c r="BD181" t="inlineStr">
        <is>
          <t>893328154</t>
        </is>
      </c>
    </row>
    <row r="182">
      <c r="A182" t="inlineStr">
        <is>
          <t>No</t>
        </is>
      </c>
      <c r="B182" t="inlineStr">
        <is>
          <t>QK911 .R5</t>
        </is>
      </c>
      <c r="C182" t="inlineStr">
        <is>
          <t>0                      QK 0911000R  5</t>
        </is>
      </c>
      <c r="D182" t="inlineStr">
        <is>
          <t>Allelopathy [by] Elroy L. Rice.</t>
        </is>
      </c>
      <c r="F182" t="inlineStr">
        <is>
          <t>No</t>
        </is>
      </c>
      <c r="G182" t="inlineStr">
        <is>
          <t>1</t>
        </is>
      </c>
      <c r="H182" t="inlineStr">
        <is>
          <t>No</t>
        </is>
      </c>
      <c r="I182" t="inlineStr">
        <is>
          <t>No</t>
        </is>
      </c>
      <c r="J182" t="inlineStr">
        <is>
          <t>0</t>
        </is>
      </c>
      <c r="K182" t="inlineStr">
        <is>
          <t>Rice, Elroy L. (Elroy Leon), 1917-2000.</t>
        </is>
      </c>
      <c r="L182" t="inlineStr">
        <is>
          <t>New York, Academic Press, 1974.</t>
        </is>
      </c>
      <c r="M182" t="inlineStr">
        <is>
          <t>1974</t>
        </is>
      </c>
      <c r="O182" t="inlineStr">
        <is>
          <t>eng</t>
        </is>
      </c>
      <c r="P182" t="inlineStr">
        <is>
          <t>nyu</t>
        </is>
      </c>
      <c r="Q182" t="inlineStr">
        <is>
          <t>Physiological ecology</t>
        </is>
      </c>
      <c r="R182" t="inlineStr">
        <is>
          <t xml:space="preserve">QK </t>
        </is>
      </c>
      <c r="S182" t="n">
        <v>19</v>
      </c>
      <c r="T182" t="n">
        <v>19</v>
      </c>
      <c r="U182" t="inlineStr">
        <is>
          <t>2007-04-10</t>
        </is>
      </c>
      <c r="V182" t="inlineStr">
        <is>
          <t>2007-04-10</t>
        </is>
      </c>
      <c r="W182" t="inlineStr">
        <is>
          <t>1993-05-17</t>
        </is>
      </c>
      <c r="X182" t="inlineStr">
        <is>
          <t>1993-05-17</t>
        </is>
      </c>
      <c r="Y182" t="n">
        <v>526</v>
      </c>
      <c r="Z182" t="n">
        <v>389</v>
      </c>
      <c r="AA182" t="n">
        <v>637</v>
      </c>
      <c r="AB182" t="n">
        <v>4</v>
      </c>
      <c r="AC182" t="n">
        <v>5</v>
      </c>
      <c r="AD182" t="n">
        <v>13</v>
      </c>
      <c r="AE182" t="n">
        <v>26</v>
      </c>
      <c r="AF182" t="n">
        <v>4</v>
      </c>
      <c r="AG182" t="n">
        <v>8</v>
      </c>
      <c r="AH182" t="n">
        <v>3</v>
      </c>
      <c r="AI182" t="n">
        <v>9</v>
      </c>
      <c r="AJ182" t="n">
        <v>4</v>
      </c>
      <c r="AK182" t="n">
        <v>11</v>
      </c>
      <c r="AL182" t="n">
        <v>3</v>
      </c>
      <c r="AM182" t="n">
        <v>4</v>
      </c>
      <c r="AN182" t="n">
        <v>0</v>
      </c>
      <c r="AO182" t="n">
        <v>0</v>
      </c>
      <c r="AP182" t="inlineStr">
        <is>
          <t>No</t>
        </is>
      </c>
      <c r="AQ182" t="inlineStr">
        <is>
          <t>Yes</t>
        </is>
      </c>
      <c r="AR182">
        <f>HYPERLINK("http://catalog.hathitrust.org/Record/000690363","HathiTrust Record")</f>
        <v/>
      </c>
      <c r="AS182">
        <f>HYPERLINK("https://creighton-primo.hosted.exlibrisgroup.com/primo-explore/search?tab=default_tab&amp;search_scope=EVERYTHING&amp;vid=01CRU&amp;lang=en_US&amp;offset=0&amp;query=any,contains,991003328119702656","Catalog Record")</f>
        <v/>
      </c>
      <c r="AT182">
        <f>HYPERLINK("http://www.worldcat.org/oclc/858310","WorldCat Record")</f>
        <v/>
      </c>
      <c r="AU182" t="inlineStr">
        <is>
          <t>1813253:eng</t>
        </is>
      </c>
      <c r="AV182" t="inlineStr">
        <is>
          <t>858310</t>
        </is>
      </c>
      <c r="AW182" t="inlineStr">
        <is>
          <t>991003328119702656</t>
        </is>
      </c>
      <c r="AX182" t="inlineStr">
        <is>
          <t>991003328119702656</t>
        </is>
      </c>
      <c r="AY182" t="inlineStr">
        <is>
          <t>2267073010002656</t>
        </is>
      </c>
      <c r="AZ182" t="inlineStr">
        <is>
          <t>BOOK</t>
        </is>
      </c>
      <c r="BB182" t="inlineStr">
        <is>
          <t>9780125870504</t>
        </is>
      </c>
      <c r="BC182" t="inlineStr">
        <is>
          <t>32285001644839</t>
        </is>
      </c>
      <c r="BD182" t="inlineStr">
        <is>
          <t>893793532</t>
        </is>
      </c>
    </row>
    <row r="183">
      <c r="A183" t="inlineStr">
        <is>
          <t>No</t>
        </is>
      </c>
      <c r="B183" t="inlineStr">
        <is>
          <t>QK911 .S65</t>
        </is>
      </c>
      <c r="C183" t="inlineStr">
        <is>
          <t>0                      QK 0911000S  65</t>
        </is>
      </c>
      <c r="D183" t="inlineStr">
        <is>
          <t>Demography and evolution in plant populations / edited by Otto T. Solbrig.</t>
        </is>
      </c>
      <c r="F183" t="inlineStr">
        <is>
          <t>No</t>
        </is>
      </c>
      <c r="G183" t="inlineStr">
        <is>
          <t>1</t>
        </is>
      </c>
      <c r="H183" t="inlineStr">
        <is>
          <t>No</t>
        </is>
      </c>
      <c r="I183" t="inlineStr">
        <is>
          <t>No</t>
        </is>
      </c>
      <c r="J183" t="inlineStr">
        <is>
          <t>0</t>
        </is>
      </c>
      <c r="L183" t="inlineStr">
        <is>
          <t>Oxford : Blackwell Scientific Publications ; Berkeley : distributed in the United States of America and Canada by University of California Press, 1980.</t>
        </is>
      </c>
      <c r="M183" t="inlineStr">
        <is>
          <t>1980</t>
        </is>
      </c>
      <c r="O183" t="inlineStr">
        <is>
          <t>eng</t>
        </is>
      </c>
      <c r="P183" t="inlineStr">
        <is>
          <t>enk</t>
        </is>
      </c>
      <c r="Q183" t="inlineStr">
        <is>
          <t>Botanical monographs ; v. 15</t>
        </is>
      </c>
      <c r="R183" t="inlineStr">
        <is>
          <t xml:space="preserve">QK </t>
        </is>
      </c>
      <c r="S183" t="n">
        <v>6</v>
      </c>
      <c r="T183" t="n">
        <v>6</v>
      </c>
      <c r="U183" t="inlineStr">
        <is>
          <t>2002-11-08</t>
        </is>
      </c>
      <c r="V183" t="inlineStr">
        <is>
          <t>2002-11-08</t>
        </is>
      </c>
      <c r="W183" t="inlineStr">
        <is>
          <t>1993-05-17</t>
        </is>
      </c>
      <c r="X183" t="inlineStr">
        <is>
          <t>1993-05-17</t>
        </is>
      </c>
      <c r="Y183" t="n">
        <v>183</v>
      </c>
      <c r="Z183" t="n">
        <v>62</v>
      </c>
      <c r="AA183" t="n">
        <v>373</v>
      </c>
      <c r="AB183" t="n">
        <v>2</v>
      </c>
      <c r="AC183" t="n">
        <v>2</v>
      </c>
      <c r="AD183" t="n">
        <v>2</v>
      </c>
      <c r="AE183" t="n">
        <v>12</v>
      </c>
      <c r="AF183" t="n">
        <v>0</v>
      </c>
      <c r="AG183" t="n">
        <v>4</v>
      </c>
      <c r="AH183" t="n">
        <v>1</v>
      </c>
      <c r="AI183" t="n">
        <v>4</v>
      </c>
      <c r="AJ183" t="n">
        <v>0</v>
      </c>
      <c r="AK183" t="n">
        <v>8</v>
      </c>
      <c r="AL183" t="n">
        <v>1</v>
      </c>
      <c r="AM183" t="n">
        <v>1</v>
      </c>
      <c r="AN183" t="n">
        <v>0</v>
      </c>
      <c r="AO183" t="n">
        <v>0</v>
      </c>
      <c r="AP183" t="inlineStr">
        <is>
          <t>No</t>
        </is>
      </c>
      <c r="AQ183" t="inlineStr">
        <is>
          <t>No</t>
        </is>
      </c>
      <c r="AS183">
        <f>HYPERLINK("https://creighton-primo.hosted.exlibrisgroup.com/primo-explore/search?tab=default_tab&amp;search_scope=EVERYTHING&amp;vid=01CRU&amp;lang=en_US&amp;offset=0&amp;query=any,contains,991005000349702656","Catalog Record")</f>
        <v/>
      </c>
      <c r="AT183">
        <f>HYPERLINK("http://www.worldcat.org/oclc/6538794","WorldCat Record")</f>
        <v/>
      </c>
      <c r="AU183" t="inlineStr">
        <is>
          <t>54391601:eng</t>
        </is>
      </c>
      <c r="AV183" t="inlineStr">
        <is>
          <t>6538794</t>
        </is>
      </c>
      <c r="AW183" t="inlineStr">
        <is>
          <t>991005000349702656</t>
        </is>
      </c>
      <c r="AX183" t="inlineStr">
        <is>
          <t>991005000349702656</t>
        </is>
      </c>
      <c r="AY183" t="inlineStr">
        <is>
          <t>2260108850002656</t>
        </is>
      </c>
      <c r="AZ183" t="inlineStr">
        <is>
          <t>BOOK</t>
        </is>
      </c>
      <c r="BB183" t="inlineStr">
        <is>
          <t>9780632004959</t>
        </is>
      </c>
      <c r="BC183" t="inlineStr">
        <is>
          <t>32285001644847</t>
        </is>
      </c>
      <c r="BD183" t="inlineStr">
        <is>
          <t>893412189</t>
        </is>
      </c>
    </row>
    <row r="184">
      <c r="A184" t="inlineStr">
        <is>
          <t>No</t>
        </is>
      </c>
      <c r="B184" t="inlineStr">
        <is>
          <t>QK917 .M37 2007</t>
        </is>
      </c>
      <c r="C184" t="inlineStr">
        <is>
          <t>0                      QK 0917000M  37          2007</t>
        </is>
      </c>
      <c r="D184" t="inlineStr">
        <is>
          <t>Pitcher plants of the Americas / by Stewart McPherson.</t>
        </is>
      </c>
      <c r="F184" t="inlineStr">
        <is>
          <t>No</t>
        </is>
      </c>
      <c r="G184" t="inlineStr">
        <is>
          <t>1</t>
        </is>
      </c>
      <c r="H184" t="inlineStr">
        <is>
          <t>No</t>
        </is>
      </c>
      <c r="I184" t="inlineStr">
        <is>
          <t>No</t>
        </is>
      </c>
      <c r="J184" t="inlineStr">
        <is>
          <t>0</t>
        </is>
      </c>
      <c r="K184" t="inlineStr">
        <is>
          <t>McPherson, Stewart, 1983-</t>
        </is>
      </c>
      <c r="L184" t="inlineStr">
        <is>
          <t>Blacksburg, Va. : McDonald &amp; Woodward Pub. Co., c2007.</t>
        </is>
      </c>
      <c r="M184" t="inlineStr">
        <is>
          <t>2007</t>
        </is>
      </c>
      <c r="O184" t="inlineStr">
        <is>
          <t>eng</t>
        </is>
      </c>
      <c r="P184" t="inlineStr">
        <is>
          <t>vau</t>
        </is>
      </c>
      <c r="R184" t="inlineStr">
        <is>
          <t xml:space="preserve">QK </t>
        </is>
      </c>
      <c r="S184" t="n">
        <v>2</v>
      </c>
      <c r="T184" t="n">
        <v>2</v>
      </c>
      <c r="U184" t="inlineStr">
        <is>
          <t>2007-12-17</t>
        </is>
      </c>
      <c r="V184" t="inlineStr">
        <is>
          <t>2007-12-17</t>
        </is>
      </c>
      <c r="W184" t="inlineStr">
        <is>
          <t>2007-12-17</t>
        </is>
      </c>
      <c r="X184" t="inlineStr">
        <is>
          <t>2007-12-17</t>
        </is>
      </c>
      <c r="Y184" t="n">
        <v>248</v>
      </c>
      <c r="Z184" t="n">
        <v>223</v>
      </c>
      <c r="AA184" t="n">
        <v>230</v>
      </c>
      <c r="AB184" t="n">
        <v>3</v>
      </c>
      <c r="AC184" t="n">
        <v>3</v>
      </c>
      <c r="AD184" t="n">
        <v>7</v>
      </c>
      <c r="AE184" t="n">
        <v>7</v>
      </c>
      <c r="AF184" t="n">
        <v>4</v>
      </c>
      <c r="AG184" t="n">
        <v>4</v>
      </c>
      <c r="AH184" t="n">
        <v>0</v>
      </c>
      <c r="AI184" t="n">
        <v>0</v>
      </c>
      <c r="AJ184" t="n">
        <v>3</v>
      </c>
      <c r="AK184" t="n">
        <v>3</v>
      </c>
      <c r="AL184" t="n">
        <v>1</v>
      </c>
      <c r="AM184" t="n">
        <v>1</v>
      </c>
      <c r="AN184" t="n">
        <v>0</v>
      </c>
      <c r="AO184" t="n">
        <v>0</v>
      </c>
      <c r="AP184" t="inlineStr">
        <is>
          <t>No</t>
        </is>
      </c>
      <c r="AQ184" t="inlineStr">
        <is>
          <t>Yes</t>
        </is>
      </c>
      <c r="AR184">
        <f>HYPERLINK("http://catalog.hathitrust.org/Record/005669376","HathiTrust Record")</f>
        <v/>
      </c>
      <c r="AS184">
        <f>HYPERLINK("https://creighton-primo.hosted.exlibrisgroup.com/primo-explore/search?tab=default_tab&amp;search_scope=EVERYTHING&amp;vid=01CRU&amp;lang=en_US&amp;offset=0&amp;query=any,contains,991005149809702656","Catalog Record")</f>
        <v/>
      </c>
      <c r="AT184">
        <f>HYPERLINK("http://www.worldcat.org/oclc/70176848","WorldCat Record")</f>
        <v/>
      </c>
      <c r="AU184" t="inlineStr">
        <is>
          <t>55969213:eng</t>
        </is>
      </c>
      <c r="AV184" t="inlineStr">
        <is>
          <t>70176848</t>
        </is>
      </c>
      <c r="AW184" t="inlineStr">
        <is>
          <t>991005149809702656</t>
        </is>
      </c>
      <c r="AX184" t="inlineStr">
        <is>
          <t>991005149809702656</t>
        </is>
      </c>
      <c r="AY184" t="inlineStr">
        <is>
          <t>2271750200002656</t>
        </is>
      </c>
      <c r="AZ184" t="inlineStr">
        <is>
          <t>BOOK</t>
        </is>
      </c>
      <c r="BB184" t="inlineStr">
        <is>
          <t>9780939923748</t>
        </is>
      </c>
      <c r="BC184" t="inlineStr">
        <is>
          <t>32285005373195</t>
        </is>
      </c>
      <c r="BD184" t="inlineStr">
        <is>
          <t>893877024</t>
        </is>
      </c>
    </row>
    <row r="185">
      <c r="A185" t="inlineStr">
        <is>
          <t>No</t>
        </is>
      </c>
      <c r="B185" t="inlineStr">
        <is>
          <t>QK918 .A45 1991</t>
        </is>
      </c>
      <c r="C185" t="inlineStr">
        <is>
          <t>0                      QK 0918000A  45          1991</t>
        </is>
      </c>
      <c r="D185" t="inlineStr">
        <is>
          <t>The ecology of mycorrhizae / Michael F. Allen.</t>
        </is>
      </c>
      <c r="F185" t="inlineStr">
        <is>
          <t>No</t>
        </is>
      </c>
      <c r="G185" t="inlineStr">
        <is>
          <t>1</t>
        </is>
      </c>
      <c r="H185" t="inlineStr">
        <is>
          <t>No</t>
        </is>
      </c>
      <c r="I185" t="inlineStr">
        <is>
          <t>No</t>
        </is>
      </c>
      <c r="J185" t="inlineStr">
        <is>
          <t>0</t>
        </is>
      </c>
      <c r="K185" t="inlineStr">
        <is>
          <t>Allen, Michael F., 1952-</t>
        </is>
      </c>
      <c r="L185" t="inlineStr">
        <is>
          <t>Cambridge ; New York : Cambridge University Press, 1991.</t>
        </is>
      </c>
      <c r="M185" t="inlineStr">
        <is>
          <t>1991</t>
        </is>
      </c>
      <c r="O185" t="inlineStr">
        <is>
          <t>eng</t>
        </is>
      </c>
      <c r="P185" t="inlineStr">
        <is>
          <t>enk</t>
        </is>
      </c>
      <c r="Q185" t="inlineStr">
        <is>
          <t>Cambridge studies in ecology</t>
        </is>
      </c>
      <c r="R185" t="inlineStr">
        <is>
          <t xml:space="preserve">QK </t>
        </is>
      </c>
      <c r="S185" t="n">
        <v>1</v>
      </c>
      <c r="T185" t="n">
        <v>1</v>
      </c>
      <c r="U185" t="inlineStr">
        <is>
          <t>2006-05-15</t>
        </is>
      </c>
      <c r="V185" t="inlineStr">
        <is>
          <t>2006-05-15</t>
        </is>
      </c>
      <c r="W185" t="inlineStr">
        <is>
          <t>1997-09-09</t>
        </is>
      </c>
      <c r="X185" t="inlineStr">
        <is>
          <t>1997-09-09</t>
        </is>
      </c>
      <c r="Y185" t="n">
        <v>564</v>
      </c>
      <c r="Z185" t="n">
        <v>413</v>
      </c>
      <c r="AA185" t="n">
        <v>419</v>
      </c>
      <c r="AB185" t="n">
        <v>2</v>
      </c>
      <c r="AC185" t="n">
        <v>2</v>
      </c>
      <c r="AD185" t="n">
        <v>10</v>
      </c>
      <c r="AE185" t="n">
        <v>10</v>
      </c>
      <c r="AF185" t="n">
        <v>5</v>
      </c>
      <c r="AG185" t="n">
        <v>5</v>
      </c>
      <c r="AH185" t="n">
        <v>2</v>
      </c>
      <c r="AI185" t="n">
        <v>2</v>
      </c>
      <c r="AJ185" t="n">
        <v>2</v>
      </c>
      <c r="AK185" t="n">
        <v>2</v>
      </c>
      <c r="AL185" t="n">
        <v>1</v>
      </c>
      <c r="AM185" t="n">
        <v>1</v>
      </c>
      <c r="AN185" t="n">
        <v>0</v>
      </c>
      <c r="AO185" t="n">
        <v>0</v>
      </c>
      <c r="AP185" t="inlineStr">
        <is>
          <t>No</t>
        </is>
      </c>
      <c r="AQ185" t="inlineStr">
        <is>
          <t>No</t>
        </is>
      </c>
      <c r="AS185">
        <f>HYPERLINK("https://creighton-primo.hosted.exlibrisgroup.com/primo-explore/search?tab=default_tab&amp;search_scope=EVERYTHING&amp;vid=01CRU&amp;lang=en_US&amp;offset=0&amp;query=any,contains,991001699239702656","Catalog Record")</f>
        <v/>
      </c>
      <c r="AT185">
        <f>HYPERLINK("http://www.worldcat.org/oclc/21520969","WorldCat Record")</f>
        <v/>
      </c>
      <c r="AU185" t="inlineStr">
        <is>
          <t>23152111:eng</t>
        </is>
      </c>
      <c r="AV185" t="inlineStr">
        <is>
          <t>21520969</t>
        </is>
      </c>
      <c r="AW185" t="inlineStr">
        <is>
          <t>991001699239702656</t>
        </is>
      </c>
      <c r="AX185" t="inlineStr">
        <is>
          <t>991001699239702656</t>
        </is>
      </c>
      <c r="AY185" t="inlineStr">
        <is>
          <t>2257425380002656</t>
        </is>
      </c>
      <c r="AZ185" t="inlineStr">
        <is>
          <t>BOOK</t>
        </is>
      </c>
      <c r="BB185" t="inlineStr">
        <is>
          <t>9780521335317</t>
        </is>
      </c>
      <c r="BC185" t="inlineStr">
        <is>
          <t>32285003004529</t>
        </is>
      </c>
      <c r="BD185" t="inlineStr">
        <is>
          <t>893879096</t>
        </is>
      </c>
    </row>
    <row r="186">
      <c r="A186" t="inlineStr">
        <is>
          <t>No</t>
        </is>
      </c>
      <c r="B186" t="inlineStr">
        <is>
          <t>QK922 .G53 1996</t>
        </is>
      </c>
      <c r="C186" t="inlineStr">
        <is>
          <t>0                      QK 0922000G  53          1996</t>
        </is>
      </c>
      <c r="D186" t="inlineStr">
        <is>
          <t>Structure-function relations of warm desert plants / Arthur C. Gibson.</t>
        </is>
      </c>
      <c r="F186" t="inlineStr">
        <is>
          <t>No</t>
        </is>
      </c>
      <c r="G186" t="inlineStr">
        <is>
          <t>1</t>
        </is>
      </c>
      <c r="H186" t="inlineStr">
        <is>
          <t>No</t>
        </is>
      </c>
      <c r="I186" t="inlineStr">
        <is>
          <t>No</t>
        </is>
      </c>
      <c r="J186" t="inlineStr">
        <is>
          <t>0</t>
        </is>
      </c>
      <c r="K186" t="inlineStr">
        <is>
          <t>Gibson, Arthur C.</t>
        </is>
      </c>
      <c r="L186" t="inlineStr">
        <is>
          <t>Berlin ; New York : Springer, c1996.</t>
        </is>
      </c>
      <c r="M186" t="inlineStr">
        <is>
          <t>1996</t>
        </is>
      </c>
      <c r="O186" t="inlineStr">
        <is>
          <t>eng</t>
        </is>
      </c>
      <c r="P186" t="inlineStr">
        <is>
          <t xml:space="preserve">gw </t>
        </is>
      </c>
      <c r="Q186" t="inlineStr">
        <is>
          <t>Adaptations of desert organisms</t>
        </is>
      </c>
      <c r="R186" t="inlineStr">
        <is>
          <t xml:space="preserve">QK </t>
        </is>
      </c>
      <c r="S186" t="n">
        <v>2</v>
      </c>
      <c r="T186" t="n">
        <v>2</v>
      </c>
      <c r="U186" t="inlineStr">
        <is>
          <t>2003-02-23</t>
        </is>
      </c>
      <c r="V186" t="inlineStr">
        <is>
          <t>2003-02-23</t>
        </is>
      </c>
      <c r="W186" t="inlineStr">
        <is>
          <t>2002-05-08</t>
        </is>
      </c>
      <c r="X186" t="inlineStr">
        <is>
          <t>2002-05-08</t>
        </is>
      </c>
      <c r="Y186" t="n">
        <v>186</v>
      </c>
      <c r="Z186" t="n">
        <v>115</v>
      </c>
      <c r="AA186" t="n">
        <v>130</v>
      </c>
      <c r="AB186" t="n">
        <v>1</v>
      </c>
      <c r="AC186" t="n">
        <v>1</v>
      </c>
      <c r="AD186" t="n">
        <v>3</v>
      </c>
      <c r="AE186" t="n">
        <v>4</v>
      </c>
      <c r="AF186" t="n">
        <v>1</v>
      </c>
      <c r="AG186" t="n">
        <v>2</v>
      </c>
      <c r="AH186" t="n">
        <v>1</v>
      </c>
      <c r="AI186" t="n">
        <v>1</v>
      </c>
      <c r="AJ186" t="n">
        <v>2</v>
      </c>
      <c r="AK186" t="n">
        <v>3</v>
      </c>
      <c r="AL186" t="n">
        <v>0</v>
      </c>
      <c r="AM186" t="n">
        <v>0</v>
      </c>
      <c r="AN186" t="n">
        <v>0</v>
      </c>
      <c r="AO186" t="n">
        <v>0</v>
      </c>
      <c r="AP186" t="inlineStr">
        <is>
          <t>No</t>
        </is>
      </c>
      <c r="AQ186" t="inlineStr">
        <is>
          <t>No</t>
        </is>
      </c>
      <c r="AS186">
        <f>HYPERLINK("https://creighton-primo.hosted.exlibrisgroup.com/primo-explore/search?tab=default_tab&amp;search_scope=EVERYTHING&amp;vid=01CRU&amp;lang=en_US&amp;offset=0&amp;query=any,contains,991003743229702656","Catalog Record")</f>
        <v/>
      </c>
      <c r="AT186">
        <f>HYPERLINK("http://www.worldcat.org/oclc/34721686","WorldCat Record")</f>
        <v/>
      </c>
      <c r="AU186" t="inlineStr">
        <is>
          <t>40073705:eng</t>
        </is>
      </c>
      <c r="AV186" t="inlineStr">
        <is>
          <t>34721686</t>
        </is>
      </c>
      <c r="AW186" t="inlineStr">
        <is>
          <t>991003743229702656</t>
        </is>
      </c>
      <c r="AX186" t="inlineStr">
        <is>
          <t>991003743229702656</t>
        </is>
      </c>
      <c r="AY186" t="inlineStr">
        <is>
          <t>2260729280002656</t>
        </is>
      </c>
      <c r="AZ186" t="inlineStr">
        <is>
          <t>BOOK</t>
        </is>
      </c>
      <c r="BB186" t="inlineStr">
        <is>
          <t>9783540592679</t>
        </is>
      </c>
      <c r="BC186" t="inlineStr">
        <is>
          <t>32285004486295</t>
        </is>
      </c>
      <c r="BD186" t="inlineStr">
        <is>
          <t>893512307</t>
        </is>
      </c>
    </row>
    <row r="187">
      <c r="A187" t="inlineStr">
        <is>
          <t>No</t>
        </is>
      </c>
      <c r="B187" t="inlineStr">
        <is>
          <t>QK926 .M418 1984</t>
        </is>
      </c>
      <c r="C187" t="inlineStr">
        <is>
          <t>0                      QK 0926000M  418         1984</t>
        </is>
      </c>
      <c r="D187" t="inlineStr">
        <is>
          <t>The sex life of flowers / Bastiaan Meeuse and Sean Morris ; photographs by Oxford Scientific Films ; drawings by Michael Woods.</t>
        </is>
      </c>
      <c r="F187" t="inlineStr">
        <is>
          <t>No</t>
        </is>
      </c>
      <c r="G187" t="inlineStr">
        <is>
          <t>1</t>
        </is>
      </c>
      <c r="H187" t="inlineStr">
        <is>
          <t>No</t>
        </is>
      </c>
      <c r="I187" t="inlineStr">
        <is>
          <t>No</t>
        </is>
      </c>
      <c r="J187" t="inlineStr">
        <is>
          <t>0</t>
        </is>
      </c>
      <c r="K187" t="inlineStr">
        <is>
          <t>Meeuse, Bastiaan.</t>
        </is>
      </c>
      <c r="L187" t="inlineStr">
        <is>
          <t>New York, NY : Facts on File, 1984.</t>
        </is>
      </c>
      <c r="M187" t="inlineStr">
        <is>
          <t>1984</t>
        </is>
      </c>
      <c r="O187" t="inlineStr">
        <is>
          <t>eng</t>
        </is>
      </c>
      <c r="P187" t="inlineStr">
        <is>
          <t>nyu</t>
        </is>
      </c>
      <c r="R187" t="inlineStr">
        <is>
          <t xml:space="preserve">QK </t>
        </is>
      </c>
      <c r="S187" t="n">
        <v>6</v>
      </c>
      <c r="T187" t="n">
        <v>6</v>
      </c>
      <c r="U187" t="inlineStr">
        <is>
          <t>2008-03-25</t>
        </is>
      </c>
      <c r="V187" t="inlineStr">
        <is>
          <t>2008-03-25</t>
        </is>
      </c>
      <c r="W187" t="inlineStr">
        <is>
          <t>1993-05-17</t>
        </is>
      </c>
      <c r="X187" t="inlineStr">
        <is>
          <t>1993-05-17</t>
        </is>
      </c>
      <c r="Y187" t="n">
        <v>1062</v>
      </c>
      <c r="Z187" t="n">
        <v>997</v>
      </c>
      <c r="AA187" t="n">
        <v>1028</v>
      </c>
      <c r="AB187" t="n">
        <v>5</v>
      </c>
      <c r="AC187" t="n">
        <v>6</v>
      </c>
      <c r="AD187" t="n">
        <v>19</v>
      </c>
      <c r="AE187" t="n">
        <v>20</v>
      </c>
      <c r="AF187" t="n">
        <v>8</v>
      </c>
      <c r="AG187" t="n">
        <v>8</v>
      </c>
      <c r="AH187" t="n">
        <v>5</v>
      </c>
      <c r="AI187" t="n">
        <v>5</v>
      </c>
      <c r="AJ187" t="n">
        <v>9</v>
      </c>
      <c r="AK187" t="n">
        <v>9</v>
      </c>
      <c r="AL187" t="n">
        <v>2</v>
      </c>
      <c r="AM187" t="n">
        <v>3</v>
      </c>
      <c r="AN187" t="n">
        <v>0</v>
      </c>
      <c r="AO187" t="n">
        <v>0</v>
      </c>
      <c r="AP187" t="inlineStr">
        <is>
          <t>No</t>
        </is>
      </c>
      <c r="AQ187" t="inlineStr">
        <is>
          <t>Yes</t>
        </is>
      </c>
      <c r="AR187">
        <f>HYPERLINK("http://catalog.hathitrust.org/Record/000336303","HathiTrust Record")</f>
        <v/>
      </c>
      <c r="AS187">
        <f>HYPERLINK("https://creighton-primo.hosted.exlibrisgroup.com/primo-explore/search?tab=default_tab&amp;search_scope=EVERYTHING&amp;vid=01CRU&amp;lang=en_US&amp;offset=0&amp;query=any,contains,991000378609702656","Catalog Record")</f>
        <v/>
      </c>
      <c r="AT187">
        <f>HYPERLINK("http://www.worldcat.org/oclc/10483411","WorldCat Record")</f>
        <v/>
      </c>
      <c r="AU187" t="inlineStr">
        <is>
          <t>3333730:eng</t>
        </is>
      </c>
      <c r="AV187" t="inlineStr">
        <is>
          <t>10483411</t>
        </is>
      </c>
      <c r="AW187" t="inlineStr">
        <is>
          <t>991000378609702656</t>
        </is>
      </c>
      <c r="AX187" t="inlineStr">
        <is>
          <t>991000378609702656</t>
        </is>
      </c>
      <c r="AY187" t="inlineStr">
        <is>
          <t>2263342860002656</t>
        </is>
      </c>
      <c r="AZ187" t="inlineStr">
        <is>
          <t>BOOK</t>
        </is>
      </c>
      <c r="BB187" t="inlineStr">
        <is>
          <t>9780871969071</t>
        </is>
      </c>
      <c r="BC187" t="inlineStr">
        <is>
          <t>32285001644862</t>
        </is>
      </c>
      <c r="BD187" t="inlineStr">
        <is>
          <t>893502427</t>
        </is>
      </c>
    </row>
    <row r="188">
      <c r="A188" t="inlineStr">
        <is>
          <t>No</t>
        </is>
      </c>
      <c r="B188" t="inlineStr">
        <is>
          <t>QK929 .G67 2003</t>
        </is>
      </c>
      <c r="C188" t="inlineStr">
        <is>
          <t>0                      QK 0929000G  67          2003</t>
        </is>
      </c>
      <c r="D188" t="inlineStr">
        <is>
          <t>Seed dispersal by ants in a deciduous forest ecosystem : mechanisms, strategies, adaptations / by Elena Gorb, Stanislav Gorb.</t>
        </is>
      </c>
      <c r="F188" t="inlineStr">
        <is>
          <t>No</t>
        </is>
      </c>
      <c r="G188" t="inlineStr">
        <is>
          <t>1</t>
        </is>
      </c>
      <c r="H188" t="inlineStr">
        <is>
          <t>No</t>
        </is>
      </c>
      <c r="I188" t="inlineStr">
        <is>
          <t>No</t>
        </is>
      </c>
      <c r="J188" t="inlineStr">
        <is>
          <t>0</t>
        </is>
      </c>
      <c r="K188" t="inlineStr">
        <is>
          <t>Gorb, Elena.</t>
        </is>
      </c>
      <c r="L188" t="inlineStr">
        <is>
          <t>Dordrecht Boston : Kluwer Academic Publishers, c2003.</t>
        </is>
      </c>
      <c r="M188" t="inlineStr">
        <is>
          <t>2003</t>
        </is>
      </c>
      <c r="O188" t="inlineStr">
        <is>
          <t>eng</t>
        </is>
      </c>
      <c r="P188" t="inlineStr">
        <is>
          <t xml:space="preserve">na </t>
        </is>
      </c>
      <c r="R188" t="inlineStr">
        <is>
          <t xml:space="preserve">QK </t>
        </is>
      </c>
      <c r="S188" t="n">
        <v>1</v>
      </c>
      <c r="T188" t="n">
        <v>1</v>
      </c>
      <c r="U188" t="inlineStr">
        <is>
          <t>2008-02-22</t>
        </is>
      </c>
      <c r="V188" t="inlineStr">
        <is>
          <t>2008-02-22</t>
        </is>
      </c>
      <c r="W188" t="inlineStr">
        <is>
          <t>2008-02-22</t>
        </is>
      </c>
      <c r="X188" t="inlineStr">
        <is>
          <t>2008-02-22</t>
        </is>
      </c>
      <c r="Y188" t="n">
        <v>175</v>
      </c>
      <c r="Z188" t="n">
        <v>124</v>
      </c>
      <c r="AA188" t="n">
        <v>145</v>
      </c>
      <c r="AB188" t="n">
        <v>2</v>
      </c>
      <c r="AC188" t="n">
        <v>2</v>
      </c>
      <c r="AD188" t="n">
        <v>4</v>
      </c>
      <c r="AE188" t="n">
        <v>6</v>
      </c>
      <c r="AF188" t="n">
        <v>1</v>
      </c>
      <c r="AG188" t="n">
        <v>3</v>
      </c>
      <c r="AH188" t="n">
        <v>1</v>
      </c>
      <c r="AI188" t="n">
        <v>2</v>
      </c>
      <c r="AJ188" t="n">
        <v>3</v>
      </c>
      <c r="AK188" t="n">
        <v>4</v>
      </c>
      <c r="AL188" t="n">
        <v>1</v>
      </c>
      <c r="AM188" t="n">
        <v>1</v>
      </c>
      <c r="AN188" t="n">
        <v>0</v>
      </c>
      <c r="AO188" t="n">
        <v>0</v>
      </c>
      <c r="AP188" t="inlineStr">
        <is>
          <t>No</t>
        </is>
      </c>
      <c r="AQ188" t="inlineStr">
        <is>
          <t>No</t>
        </is>
      </c>
      <c r="AS188">
        <f>HYPERLINK("https://creighton-primo.hosted.exlibrisgroup.com/primo-explore/search?tab=default_tab&amp;search_scope=EVERYTHING&amp;vid=01CRU&amp;lang=en_US&amp;offset=0&amp;query=any,contains,991005158489702656","Catalog Record")</f>
        <v/>
      </c>
      <c r="AT188">
        <f>HYPERLINK("http://www.worldcat.org/oclc/52208437","WorldCat Record")</f>
        <v/>
      </c>
      <c r="AU188" t="inlineStr">
        <is>
          <t>838980731:eng</t>
        </is>
      </c>
      <c r="AV188" t="inlineStr">
        <is>
          <t>52208437</t>
        </is>
      </c>
      <c r="AW188" t="inlineStr">
        <is>
          <t>991005158489702656</t>
        </is>
      </c>
      <c r="AX188" t="inlineStr">
        <is>
          <t>991005158489702656</t>
        </is>
      </c>
      <c r="AY188" t="inlineStr">
        <is>
          <t>2255158340002656</t>
        </is>
      </c>
      <c r="AZ188" t="inlineStr">
        <is>
          <t>BOOK</t>
        </is>
      </c>
      <c r="BB188" t="inlineStr">
        <is>
          <t>9781402013799</t>
        </is>
      </c>
      <c r="BC188" t="inlineStr">
        <is>
          <t>32285005393912</t>
        </is>
      </c>
      <c r="BD188" t="inlineStr">
        <is>
          <t>893619559</t>
        </is>
      </c>
    </row>
    <row r="189">
      <c r="A189" t="inlineStr">
        <is>
          <t>No</t>
        </is>
      </c>
      <c r="B189" t="inlineStr">
        <is>
          <t>QK929 .S443 2007</t>
        </is>
      </c>
      <c r="C189" t="inlineStr">
        <is>
          <t>0                      QK 0929000S  443         2007</t>
        </is>
      </c>
      <c r="D189" t="inlineStr">
        <is>
          <t>Seed dispersal : theory and its application in a changing world / edited by Andrew J. Dennis ... [et al.].</t>
        </is>
      </c>
      <c r="F189" t="inlineStr">
        <is>
          <t>No</t>
        </is>
      </c>
      <c r="G189" t="inlineStr">
        <is>
          <t>1</t>
        </is>
      </c>
      <c r="H189" t="inlineStr">
        <is>
          <t>No</t>
        </is>
      </c>
      <c r="I189" t="inlineStr">
        <is>
          <t>No</t>
        </is>
      </c>
      <c r="J189" t="inlineStr">
        <is>
          <t>0</t>
        </is>
      </c>
      <c r="L189" t="inlineStr">
        <is>
          <t>Oxfordshire ; Cambridge, MA : CABI, c2007.</t>
        </is>
      </c>
      <c r="M189" t="inlineStr">
        <is>
          <t>2007</t>
        </is>
      </c>
      <c r="O189" t="inlineStr">
        <is>
          <t>eng</t>
        </is>
      </c>
      <c r="P189" t="inlineStr">
        <is>
          <t>enk</t>
        </is>
      </c>
      <c r="R189" t="inlineStr">
        <is>
          <t xml:space="preserve">QK </t>
        </is>
      </c>
      <c r="S189" t="n">
        <v>3</v>
      </c>
      <c r="T189" t="n">
        <v>3</v>
      </c>
      <c r="U189" t="inlineStr">
        <is>
          <t>2008-03-19</t>
        </is>
      </c>
      <c r="V189" t="inlineStr">
        <is>
          <t>2008-03-19</t>
        </is>
      </c>
      <c r="W189" t="inlineStr">
        <is>
          <t>2008-01-29</t>
        </is>
      </c>
      <c r="X189" t="inlineStr">
        <is>
          <t>2008-01-29</t>
        </is>
      </c>
      <c r="Y189" t="n">
        <v>172</v>
      </c>
      <c r="Z189" t="n">
        <v>97</v>
      </c>
      <c r="AA189" t="n">
        <v>519</v>
      </c>
      <c r="AB189" t="n">
        <v>2</v>
      </c>
      <c r="AC189" t="n">
        <v>6</v>
      </c>
      <c r="AD189" t="n">
        <v>2</v>
      </c>
      <c r="AE189" t="n">
        <v>23</v>
      </c>
      <c r="AF189" t="n">
        <v>0</v>
      </c>
      <c r="AG189" t="n">
        <v>7</v>
      </c>
      <c r="AH189" t="n">
        <v>1</v>
      </c>
      <c r="AI189" t="n">
        <v>7</v>
      </c>
      <c r="AJ189" t="n">
        <v>0</v>
      </c>
      <c r="AK189" t="n">
        <v>5</v>
      </c>
      <c r="AL189" t="n">
        <v>1</v>
      </c>
      <c r="AM189" t="n">
        <v>5</v>
      </c>
      <c r="AN189" t="n">
        <v>0</v>
      </c>
      <c r="AO189" t="n">
        <v>1</v>
      </c>
      <c r="AP189" t="inlineStr">
        <is>
          <t>No</t>
        </is>
      </c>
      <c r="AQ189" t="inlineStr">
        <is>
          <t>No</t>
        </is>
      </c>
      <c r="AS189">
        <f>HYPERLINK("https://creighton-primo.hosted.exlibrisgroup.com/primo-explore/search?tab=default_tab&amp;search_scope=EVERYTHING&amp;vid=01CRU&amp;lang=en_US&amp;offset=0&amp;query=any,contains,991005158509702656","Catalog Record")</f>
        <v/>
      </c>
      <c r="AT189">
        <f>HYPERLINK("http://www.worldcat.org/oclc/80359216","WorldCat Record")</f>
        <v/>
      </c>
      <c r="AU189" t="inlineStr">
        <is>
          <t>799356823:eng</t>
        </is>
      </c>
      <c r="AV189" t="inlineStr">
        <is>
          <t>80359216</t>
        </is>
      </c>
      <c r="AW189" t="inlineStr">
        <is>
          <t>991005158509702656</t>
        </is>
      </c>
      <c r="AX189" t="inlineStr">
        <is>
          <t>991005158509702656</t>
        </is>
      </c>
      <c r="AY189" t="inlineStr">
        <is>
          <t>2257528420002656</t>
        </is>
      </c>
      <c r="AZ189" t="inlineStr">
        <is>
          <t>BOOK</t>
        </is>
      </c>
      <c r="BB189" t="inlineStr">
        <is>
          <t>9781845931650</t>
        </is>
      </c>
      <c r="BC189" t="inlineStr">
        <is>
          <t>32285005390819</t>
        </is>
      </c>
      <c r="BD189" t="inlineStr">
        <is>
          <t>893527014</t>
        </is>
      </c>
    </row>
    <row r="190">
      <c r="A190" t="inlineStr">
        <is>
          <t>No</t>
        </is>
      </c>
      <c r="B190" t="inlineStr">
        <is>
          <t>QK929 .S444 2002</t>
        </is>
      </c>
      <c r="C190" t="inlineStr">
        <is>
          <t>0                      QK 0929000S  444         2002</t>
        </is>
      </c>
      <c r="D190" t="inlineStr">
        <is>
          <t>Seed dispersal and frugivory : ecology, evolution, and conservation / edited by Douglas J. Levey, Wesley R. Silva, and Mauro Galetti.</t>
        </is>
      </c>
      <c r="F190" t="inlineStr">
        <is>
          <t>No</t>
        </is>
      </c>
      <c r="G190" t="inlineStr">
        <is>
          <t>1</t>
        </is>
      </c>
      <c r="H190" t="inlineStr">
        <is>
          <t>No</t>
        </is>
      </c>
      <c r="I190" t="inlineStr">
        <is>
          <t>No</t>
        </is>
      </c>
      <c r="J190" t="inlineStr">
        <is>
          <t>0</t>
        </is>
      </c>
      <c r="L190" t="inlineStr">
        <is>
          <t>New York : CABI Pub., c2002.</t>
        </is>
      </c>
      <c r="M190" t="inlineStr">
        <is>
          <t>2002</t>
        </is>
      </c>
      <c r="O190" t="inlineStr">
        <is>
          <t>eng</t>
        </is>
      </c>
      <c r="P190" t="inlineStr">
        <is>
          <t>nyu</t>
        </is>
      </c>
      <c r="R190" t="inlineStr">
        <is>
          <t xml:space="preserve">QK </t>
        </is>
      </c>
      <c r="S190" t="n">
        <v>1</v>
      </c>
      <c r="T190" t="n">
        <v>1</v>
      </c>
      <c r="U190" t="inlineStr">
        <is>
          <t>2008-02-25</t>
        </is>
      </c>
      <c r="V190" t="inlineStr">
        <is>
          <t>2008-02-25</t>
        </is>
      </c>
      <c r="W190" t="inlineStr">
        <is>
          <t>2008-02-25</t>
        </is>
      </c>
      <c r="X190" t="inlineStr">
        <is>
          <t>2008-02-25</t>
        </is>
      </c>
      <c r="Y190" t="n">
        <v>223</v>
      </c>
      <c r="Z190" t="n">
        <v>159</v>
      </c>
      <c r="AA190" t="n">
        <v>492</v>
      </c>
      <c r="AB190" t="n">
        <v>3</v>
      </c>
      <c r="AC190" t="n">
        <v>32</v>
      </c>
      <c r="AD190" t="n">
        <v>8</v>
      </c>
      <c r="AE190" t="n">
        <v>21</v>
      </c>
      <c r="AF190" t="n">
        <v>5</v>
      </c>
      <c r="AG190" t="n">
        <v>6</v>
      </c>
      <c r="AH190" t="n">
        <v>1</v>
      </c>
      <c r="AI190" t="n">
        <v>1</v>
      </c>
      <c r="AJ190" t="n">
        <v>2</v>
      </c>
      <c r="AK190" t="n">
        <v>3</v>
      </c>
      <c r="AL190" t="n">
        <v>2</v>
      </c>
      <c r="AM190" t="n">
        <v>13</v>
      </c>
      <c r="AN190" t="n">
        <v>0</v>
      </c>
      <c r="AO190" t="n">
        <v>0</v>
      </c>
      <c r="AP190" t="inlineStr">
        <is>
          <t>No</t>
        </is>
      </c>
      <c r="AQ190" t="inlineStr">
        <is>
          <t>No</t>
        </is>
      </c>
      <c r="AS190">
        <f>HYPERLINK("https://creighton-primo.hosted.exlibrisgroup.com/primo-explore/search?tab=default_tab&amp;search_scope=EVERYTHING&amp;vid=01CRU&amp;lang=en_US&amp;offset=0&amp;query=any,contains,991005158469702656","Catalog Record")</f>
        <v/>
      </c>
      <c r="AT190">
        <f>HYPERLINK("http://www.worldcat.org/oclc/46769562","WorldCat Record")</f>
        <v/>
      </c>
      <c r="AU190" t="inlineStr">
        <is>
          <t>797214363:eng</t>
        </is>
      </c>
      <c r="AV190" t="inlineStr">
        <is>
          <t>46769562</t>
        </is>
      </c>
      <c r="AW190" t="inlineStr">
        <is>
          <t>991005158469702656</t>
        </is>
      </c>
      <c r="AX190" t="inlineStr">
        <is>
          <t>991005158469702656</t>
        </is>
      </c>
      <c r="AY190" t="inlineStr">
        <is>
          <t>2271839570002656</t>
        </is>
      </c>
      <c r="AZ190" t="inlineStr">
        <is>
          <t>BOOK</t>
        </is>
      </c>
      <c r="BB190" t="inlineStr">
        <is>
          <t>9780851995250</t>
        </is>
      </c>
      <c r="BC190" t="inlineStr">
        <is>
          <t>32285005394100</t>
        </is>
      </c>
      <c r="BD190" t="inlineStr">
        <is>
          <t>893694837</t>
        </is>
      </c>
    </row>
    <row r="191">
      <c r="A191" t="inlineStr">
        <is>
          <t>No</t>
        </is>
      </c>
      <c r="B191" t="inlineStr">
        <is>
          <t>QK93 .L38</t>
        </is>
      </c>
      <c r="C191" t="inlineStr">
        <is>
          <t>0                      QK 0093000L  38</t>
        </is>
      </c>
      <c r="D191" t="inlineStr">
        <is>
          <t>Taxonomy of vascular plants.</t>
        </is>
      </c>
      <c r="F191" t="inlineStr">
        <is>
          <t>No</t>
        </is>
      </c>
      <c r="G191" t="inlineStr">
        <is>
          <t>1</t>
        </is>
      </c>
      <c r="H191" t="inlineStr">
        <is>
          <t>No</t>
        </is>
      </c>
      <c r="I191" t="inlineStr">
        <is>
          <t>No</t>
        </is>
      </c>
      <c r="J191" t="inlineStr">
        <is>
          <t>0</t>
        </is>
      </c>
      <c r="K191" t="inlineStr">
        <is>
          <t>Lawrence, George H. M. (George Hill Mathewson), 1910-1978.</t>
        </is>
      </c>
      <c r="L191" t="inlineStr">
        <is>
          <t>New York, Macmillan [1951]</t>
        </is>
      </c>
      <c r="M191" t="inlineStr">
        <is>
          <t>1951</t>
        </is>
      </c>
      <c r="O191" t="inlineStr">
        <is>
          <t>eng</t>
        </is>
      </c>
      <c r="P191" t="inlineStr">
        <is>
          <t>nyu</t>
        </is>
      </c>
      <c r="R191" t="inlineStr">
        <is>
          <t xml:space="preserve">QK </t>
        </is>
      </c>
      <c r="S191" t="n">
        <v>2</v>
      </c>
      <c r="T191" t="n">
        <v>2</v>
      </c>
      <c r="U191" t="inlineStr">
        <is>
          <t>2003-12-11</t>
        </is>
      </c>
      <c r="V191" t="inlineStr">
        <is>
          <t>2003-12-11</t>
        </is>
      </c>
      <c r="W191" t="inlineStr">
        <is>
          <t>1997-07-15</t>
        </is>
      </c>
      <c r="X191" t="inlineStr">
        <is>
          <t>1997-07-15</t>
        </is>
      </c>
      <c r="Y191" t="n">
        <v>981</v>
      </c>
      <c r="Z191" t="n">
        <v>797</v>
      </c>
      <c r="AA191" t="n">
        <v>820</v>
      </c>
      <c r="AB191" t="n">
        <v>8</v>
      </c>
      <c r="AC191" t="n">
        <v>8</v>
      </c>
      <c r="AD191" t="n">
        <v>30</v>
      </c>
      <c r="AE191" t="n">
        <v>30</v>
      </c>
      <c r="AF191" t="n">
        <v>10</v>
      </c>
      <c r="AG191" t="n">
        <v>10</v>
      </c>
      <c r="AH191" t="n">
        <v>4</v>
      </c>
      <c r="AI191" t="n">
        <v>4</v>
      </c>
      <c r="AJ191" t="n">
        <v>14</v>
      </c>
      <c r="AK191" t="n">
        <v>14</v>
      </c>
      <c r="AL191" t="n">
        <v>7</v>
      </c>
      <c r="AM191" t="n">
        <v>7</v>
      </c>
      <c r="AN191" t="n">
        <v>0</v>
      </c>
      <c r="AO191" t="n">
        <v>0</v>
      </c>
      <c r="AP191" t="inlineStr">
        <is>
          <t>No</t>
        </is>
      </c>
      <c r="AQ191" t="inlineStr">
        <is>
          <t>Yes</t>
        </is>
      </c>
      <c r="AR191">
        <f>HYPERLINK("http://catalog.hathitrust.org/Record/001493775","HathiTrust Record")</f>
        <v/>
      </c>
      <c r="AS191">
        <f>HYPERLINK("https://creighton-primo.hosted.exlibrisgroup.com/primo-explore/search?tab=default_tab&amp;search_scope=EVERYTHING&amp;vid=01CRU&amp;lang=en_US&amp;offset=0&amp;query=any,contains,991002976719702656","Catalog Record")</f>
        <v/>
      </c>
      <c r="AT191">
        <f>HYPERLINK("http://www.worldcat.org/oclc/552233","WorldCat Record")</f>
        <v/>
      </c>
      <c r="AU191" t="inlineStr">
        <is>
          <t>153381826:eng</t>
        </is>
      </c>
      <c r="AV191" t="inlineStr">
        <is>
          <t>552233</t>
        </is>
      </c>
      <c r="AW191" t="inlineStr">
        <is>
          <t>991002976719702656</t>
        </is>
      </c>
      <c r="AX191" t="inlineStr">
        <is>
          <t>991002976719702656</t>
        </is>
      </c>
      <c r="AY191" t="inlineStr">
        <is>
          <t>2259795640002656</t>
        </is>
      </c>
      <c r="AZ191" t="inlineStr">
        <is>
          <t>BOOK</t>
        </is>
      </c>
      <c r="BC191" t="inlineStr">
        <is>
          <t>32285002936804</t>
        </is>
      </c>
      <c r="BD191" t="inlineStr">
        <is>
          <t>893434516</t>
        </is>
      </c>
    </row>
    <row r="192">
      <c r="A192" t="inlineStr">
        <is>
          <t>No</t>
        </is>
      </c>
      <c r="B192" t="inlineStr">
        <is>
          <t>QK932 .R54 1984</t>
        </is>
      </c>
      <c r="C192" t="inlineStr">
        <is>
          <t>0                      QK 0932000R  54          1984</t>
        </is>
      </c>
      <c r="D192" t="inlineStr">
        <is>
          <t>Introduction to freshwater vegetation / Donald N. Riemer.</t>
        </is>
      </c>
      <c r="F192" t="inlineStr">
        <is>
          <t>No</t>
        </is>
      </c>
      <c r="G192" t="inlineStr">
        <is>
          <t>1</t>
        </is>
      </c>
      <c r="H192" t="inlineStr">
        <is>
          <t>No</t>
        </is>
      </c>
      <c r="I192" t="inlineStr">
        <is>
          <t>No</t>
        </is>
      </c>
      <c r="J192" t="inlineStr">
        <is>
          <t>0</t>
        </is>
      </c>
      <c r="K192" t="inlineStr">
        <is>
          <t>Riemer, Donald N.</t>
        </is>
      </c>
      <c r="L192" t="inlineStr">
        <is>
          <t>Westport, Conn. : AVI Pub. Co., c1984.</t>
        </is>
      </c>
      <c r="M192" t="inlineStr">
        <is>
          <t>1984</t>
        </is>
      </c>
      <c r="O192" t="inlineStr">
        <is>
          <t>eng</t>
        </is>
      </c>
      <c r="P192" t="inlineStr">
        <is>
          <t>ctu</t>
        </is>
      </c>
      <c r="R192" t="inlineStr">
        <is>
          <t xml:space="preserve">QK </t>
        </is>
      </c>
      <c r="S192" t="n">
        <v>3</v>
      </c>
      <c r="T192" t="n">
        <v>3</v>
      </c>
      <c r="U192" t="inlineStr">
        <is>
          <t>2000-05-22</t>
        </is>
      </c>
      <c r="V192" t="inlineStr">
        <is>
          <t>2000-05-22</t>
        </is>
      </c>
      <c r="W192" t="inlineStr">
        <is>
          <t>1993-05-17</t>
        </is>
      </c>
      <c r="X192" t="inlineStr">
        <is>
          <t>1993-05-17</t>
        </is>
      </c>
      <c r="Y192" t="n">
        <v>622</v>
      </c>
      <c r="Z192" t="n">
        <v>540</v>
      </c>
      <c r="AA192" t="n">
        <v>567</v>
      </c>
      <c r="AB192" t="n">
        <v>5</v>
      </c>
      <c r="AC192" t="n">
        <v>5</v>
      </c>
      <c r="AD192" t="n">
        <v>14</v>
      </c>
      <c r="AE192" t="n">
        <v>16</v>
      </c>
      <c r="AF192" t="n">
        <v>9</v>
      </c>
      <c r="AG192" t="n">
        <v>10</v>
      </c>
      <c r="AH192" t="n">
        <v>2</v>
      </c>
      <c r="AI192" t="n">
        <v>2</v>
      </c>
      <c r="AJ192" t="n">
        <v>5</v>
      </c>
      <c r="AK192" t="n">
        <v>7</v>
      </c>
      <c r="AL192" t="n">
        <v>3</v>
      </c>
      <c r="AM192" t="n">
        <v>3</v>
      </c>
      <c r="AN192" t="n">
        <v>0</v>
      </c>
      <c r="AO192" t="n">
        <v>0</v>
      </c>
      <c r="AP192" t="inlineStr">
        <is>
          <t>No</t>
        </is>
      </c>
      <c r="AQ192" t="inlineStr">
        <is>
          <t>Yes</t>
        </is>
      </c>
      <c r="AR192">
        <f>HYPERLINK("http://catalog.hathitrust.org/Record/000323334","HathiTrust Record")</f>
        <v/>
      </c>
      <c r="AS192">
        <f>HYPERLINK("https://creighton-primo.hosted.exlibrisgroup.com/primo-explore/search?tab=default_tab&amp;search_scope=EVERYTHING&amp;vid=01CRU&amp;lang=en_US&amp;offset=0&amp;query=any,contains,991005403609702656","Catalog Record")</f>
        <v/>
      </c>
      <c r="AT192">
        <f>HYPERLINK("http://www.worldcat.org/oclc/10162508","WorldCat Record")</f>
        <v/>
      </c>
      <c r="AU192" t="inlineStr">
        <is>
          <t>3008066:eng</t>
        </is>
      </c>
      <c r="AV192" t="inlineStr">
        <is>
          <t>10162508</t>
        </is>
      </c>
      <c r="AW192" t="inlineStr">
        <is>
          <t>991005403609702656</t>
        </is>
      </c>
      <c r="AX192" t="inlineStr">
        <is>
          <t>991005403609702656</t>
        </is>
      </c>
      <c r="AY192" t="inlineStr">
        <is>
          <t>2267881940002656</t>
        </is>
      </c>
      <c r="AZ192" t="inlineStr">
        <is>
          <t>BOOK</t>
        </is>
      </c>
      <c r="BB192" t="inlineStr">
        <is>
          <t>9780870554483</t>
        </is>
      </c>
      <c r="BC192" t="inlineStr">
        <is>
          <t>32285001644896</t>
        </is>
      </c>
      <c r="BD192" t="inlineStr">
        <is>
          <t>893594996</t>
        </is>
      </c>
    </row>
    <row r="193">
      <c r="A193" t="inlineStr">
        <is>
          <t>No</t>
        </is>
      </c>
      <c r="B193" t="inlineStr">
        <is>
          <t>QK932.7 .H37</t>
        </is>
      </c>
      <c r="C193" t="inlineStr">
        <is>
          <t>0                      QK 0932700H  37</t>
        </is>
      </c>
      <c r="D193" t="inlineStr">
        <is>
          <t>River plants : the macrophytic vegetation of watercourses / S. M. Haslam ; illustrated by P. A. Wolseley.</t>
        </is>
      </c>
      <c r="F193" t="inlineStr">
        <is>
          <t>No</t>
        </is>
      </c>
      <c r="G193" t="inlineStr">
        <is>
          <t>1</t>
        </is>
      </c>
      <c r="H193" t="inlineStr">
        <is>
          <t>No</t>
        </is>
      </c>
      <c r="I193" t="inlineStr">
        <is>
          <t>No</t>
        </is>
      </c>
      <c r="J193" t="inlineStr">
        <is>
          <t>0</t>
        </is>
      </c>
      <c r="K193" t="inlineStr">
        <is>
          <t>Haslam, S. M. (Sylvia Mary), 1934-</t>
        </is>
      </c>
      <c r="L193" t="inlineStr">
        <is>
          <t>Cambridge ; New York : Cambridge University Press, 1978.</t>
        </is>
      </c>
      <c r="M193" t="inlineStr">
        <is>
          <t>1977</t>
        </is>
      </c>
      <c r="O193" t="inlineStr">
        <is>
          <t>eng</t>
        </is>
      </c>
      <c r="P193" t="inlineStr">
        <is>
          <t>mau</t>
        </is>
      </c>
      <c r="R193" t="inlineStr">
        <is>
          <t xml:space="preserve">QK </t>
        </is>
      </c>
      <c r="S193" t="n">
        <v>1</v>
      </c>
      <c r="T193" t="n">
        <v>1</v>
      </c>
      <c r="U193" t="inlineStr">
        <is>
          <t>2000-05-22</t>
        </is>
      </c>
      <c r="V193" t="inlineStr">
        <is>
          <t>2000-05-22</t>
        </is>
      </c>
      <c r="W193" t="inlineStr">
        <is>
          <t>1993-05-17</t>
        </is>
      </c>
      <c r="X193" t="inlineStr">
        <is>
          <t>1993-05-17</t>
        </is>
      </c>
      <c r="Y193" t="n">
        <v>551</v>
      </c>
      <c r="Z193" t="n">
        <v>424</v>
      </c>
      <c r="AA193" t="n">
        <v>448</v>
      </c>
      <c r="AB193" t="n">
        <v>3</v>
      </c>
      <c r="AC193" t="n">
        <v>4</v>
      </c>
      <c r="AD193" t="n">
        <v>9</v>
      </c>
      <c r="AE193" t="n">
        <v>9</v>
      </c>
      <c r="AF193" t="n">
        <v>2</v>
      </c>
      <c r="AG193" t="n">
        <v>2</v>
      </c>
      <c r="AH193" t="n">
        <v>2</v>
      </c>
      <c r="AI193" t="n">
        <v>2</v>
      </c>
      <c r="AJ193" t="n">
        <v>5</v>
      </c>
      <c r="AK193" t="n">
        <v>5</v>
      </c>
      <c r="AL193" t="n">
        <v>2</v>
      </c>
      <c r="AM193" t="n">
        <v>2</v>
      </c>
      <c r="AN193" t="n">
        <v>0</v>
      </c>
      <c r="AO193" t="n">
        <v>0</v>
      </c>
      <c r="AP193" t="inlineStr">
        <is>
          <t>No</t>
        </is>
      </c>
      <c r="AQ193" t="inlineStr">
        <is>
          <t>No</t>
        </is>
      </c>
      <c r="AS193">
        <f>HYPERLINK("https://creighton-primo.hosted.exlibrisgroup.com/primo-explore/search?tab=default_tab&amp;search_scope=EVERYTHING&amp;vid=01CRU&amp;lang=en_US&amp;offset=0&amp;query=any,contains,991005370639702656","Catalog Record")</f>
        <v/>
      </c>
      <c r="AT193">
        <f>HYPERLINK("http://www.worldcat.org/oclc/3072459","WorldCat Record")</f>
        <v/>
      </c>
      <c r="AU193" t="inlineStr">
        <is>
          <t>836663554:eng</t>
        </is>
      </c>
      <c r="AV193" t="inlineStr">
        <is>
          <t>3072459</t>
        </is>
      </c>
      <c r="AW193" t="inlineStr">
        <is>
          <t>991005370639702656</t>
        </is>
      </c>
      <c r="AX193" t="inlineStr">
        <is>
          <t>991005370639702656</t>
        </is>
      </c>
      <c r="AY193" t="inlineStr">
        <is>
          <t>2265230190002656</t>
        </is>
      </c>
      <c r="AZ193" t="inlineStr">
        <is>
          <t>BOOK</t>
        </is>
      </c>
      <c r="BB193" t="inlineStr">
        <is>
          <t>9780521214933</t>
        </is>
      </c>
      <c r="BC193" t="inlineStr">
        <is>
          <t>32285001644904</t>
        </is>
      </c>
      <c r="BD193" t="inlineStr">
        <is>
          <t>893508142</t>
        </is>
      </c>
    </row>
    <row r="194">
      <c r="A194" t="inlineStr">
        <is>
          <t>No</t>
        </is>
      </c>
      <c r="B194" t="inlineStr">
        <is>
          <t>QK938.D4 V44 1991</t>
        </is>
      </c>
      <c r="C194" t="inlineStr">
        <is>
          <t>0                      QK 0938000D  4                  V  44          1991</t>
        </is>
      </c>
      <c r="D194" t="inlineStr">
        <is>
          <t>Vegetation and climate interactions in semi-arid regions / edited by A. Henderson-Sellers and A.J. Pitman.</t>
        </is>
      </c>
      <c r="F194" t="inlineStr">
        <is>
          <t>No</t>
        </is>
      </c>
      <c r="G194" t="inlineStr">
        <is>
          <t>1</t>
        </is>
      </c>
      <c r="H194" t="inlineStr">
        <is>
          <t>No</t>
        </is>
      </c>
      <c r="I194" t="inlineStr">
        <is>
          <t>No</t>
        </is>
      </c>
      <c r="J194" t="inlineStr">
        <is>
          <t>0</t>
        </is>
      </c>
      <c r="L194" t="inlineStr">
        <is>
          <t>Dordrecht ; Boston : Kluwer Academic Publishers, 1991.</t>
        </is>
      </c>
      <c r="M194" t="inlineStr">
        <is>
          <t>1991</t>
        </is>
      </c>
      <c r="O194" t="inlineStr">
        <is>
          <t>eng</t>
        </is>
      </c>
      <c r="P194" t="inlineStr">
        <is>
          <t xml:space="preserve">ne </t>
        </is>
      </c>
      <c r="Q194" t="inlineStr">
        <is>
          <t>Advances in vegetation science ; v. 12</t>
        </is>
      </c>
      <c r="R194" t="inlineStr">
        <is>
          <t xml:space="preserve">QK </t>
        </is>
      </c>
      <c r="S194" t="n">
        <v>2</v>
      </c>
      <c r="T194" t="n">
        <v>2</v>
      </c>
      <c r="U194" t="inlineStr">
        <is>
          <t>2010-03-01</t>
        </is>
      </c>
      <c r="V194" t="inlineStr">
        <is>
          <t>2010-03-01</t>
        </is>
      </c>
      <c r="W194" t="inlineStr">
        <is>
          <t>1991-11-18</t>
        </is>
      </c>
      <c r="X194" t="inlineStr">
        <is>
          <t>1991-11-18</t>
        </is>
      </c>
      <c r="Y194" t="n">
        <v>110</v>
      </c>
      <c r="Z194" t="n">
        <v>47</v>
      </c>
      <c r="AA194" t="n">
        <v>74</v>
      </c>
      <c r="AB194" t="n">
        <v>1</v>
      </c>
      <c r="AC194" t="n">
        <v>1</v>
      </c>
      <c r="AD194" t="n">
        <v>0</v>
      </c>
      <c r="AE194" t="n">
        <v>1</v>
      </c>
      <c r="AF194" t="n">
        <v>0</v>
      </c>
      <c r="AG194" t="n">
        <v>1</v>
      </c>
      <c r="AH194" t="n">
        <v>0</v>
      </c>
      <c r="AI194" t="n">
        <v>0</v>
      </c>
      <c r="AJ194" t="n">
        <v>0</v>
      </c>
      <c r="AK194" t="n">
        <v>1</v>
      </c>
      <c r="AL194" t="n">
        <v>0</v>
      </c>
      <c r="AM194" t="n">
        <v>0</v>
      </c>
      <c r="AN194" t="n">
        <v>0</v>
      </c>
      <c r="AO194" t="n">
        <v>0</v>
      </c>
      <c r="AP194" t="inlineStr">
        <is>
          <t>No</t>
        </is>
      </c>
      <c r="AQ194" t="inlineStr">
        <is>
          <t>No</t>
        </is>
      </c>
      <c r="AS194">
        <f>HYPERLINK("https://creighton-primo.hosted.exlibrisgroup.com/primo-explore/search?tab=default_tab&amp;search_scope=EVERYTHING&amp;vid=01CRU&amp;lang=en_US&amp;offset=0&amp;query=any,contains,991001807649702656","Catalog Record")</f>
        <v/>
      </c>
      <c r="AT194">
        <f>HYPERLINK("http://www.worldcat.org/oclc/22710887","WorldCat Record")</f>
        <v/>
      </c>
      <c r="AU194" t="inlineStr">
        <is>
          <t>350555295:eng</t>
        </is>
      </c>
      <c r="AV194" t="inlineStr">
        <is>
          <t>22710887</t>
        </is>
      </c>
      <c r="AW194" t="inlineStr">
        <is>
          <t>991001807649702656</t>
        </is>
      </c>
      <c r="AX194" t="inlineStr">
        <is>
          <t>991001807649702656</t>
        </is>
      </c>
      <c r="AY194" t="inlineStr">
        <is>
          <t>2255127100002656</t>
        </is>
      </c>
      <c r="AZ194" t="inlineStr">
        <is>
          <t>BOOK</t>
        </is>
      </c>
      <c r="BB194" t="inlineStr">
        <is>
          <t>9780792310617</t>
        </is>
      </c>
      <c r="BC194" t="inlineStr">
        <is>
          <t>32285000816941</t>
        </is>
      </c>
      <c r="BD194" t="inlineStr">
        <is>
          <t>893503722</t>
        </is>
      </c>
    </row>
    <row r="195">
      <c r="A195" t="inlineStr">
        <is>
          <t>No</t>
        </is>
      </c>
      <c r="B195" t="inlineStr">
        <is>
          <t>QK938.F6 A6</t>
        </is>
      </c>
      <c r="C195" t="inlineStr">
        <is>
          <t>0                      QK 0938000F  6                  A  6</t>
        </is>
      </c>
      <c r="D195" t="inlineStr">
        <is>
          <t>Analysis of temperate forest ecosystems / edited by David E. Reichle.</t>
        </is>
      </c>
      <c r="F195" t="inlineStr">
        <is>
          <t>No</t>
        </is>
      </c>
      <c r="G195" t="inlineStr">
        <is>
          <t>1</t>
        </is>
      </c>
      <c r="H195" t="inlineStr">
        <is>
          <t>No</t>
        </is>
      </c>
      <c r="I195" t="inlineStr">
        <is>
          <t>No</t>
        </is>
      </c>
      <c r="J195" t="inlineStr">
        <is>
          <t>0</t>
        </is>
      </c>
      <c r="L195" t="inlineStr">
        <is>
          <t>Berlin ; New York : Springer-Verlag, 1970.</t>
        </is>
      </c>
      <c r="M195" t="inlineStr">
        <is>
          <t>1970</t>
        </is>
      </c>
      <c r="O195" t="inlineStr">
        <is>
          <t>eng</t>
        </is>
      </c>
      <c r="P195" t="inlineStr">
        <is>
          <t xml:space="preserve">gw </t>
        </is>
      </c>
      <c r="Q195" t="inlineStr">
        <is>
          <t>Ecological studies ; v. 1</t>
        </is>
      </c>
      <c r="R195" t="inlineStr">
        <is>
          <t xml:space="preserve">QK </t>
        </is>
      </c>
      <c r="S195" t="n">
        <v>17</v>
      </c>
      <c r="T195" t="n">
        <v>17</v>
      </c>
      <c r="U195" t="inlineStr">
        <is>
          <t>2002-11-08</t>
        </is>
      </c>
      <c r="V195" t="inlineStr">
        <is>
          <t>2002-11-08</t>
        </is>
      </c>
      <c r="W195" t="inlineStr">
        <is>
          <t>1991-11-13</t>
        </is>
      </c>
      <c r="X195" t="inlineStr">
        <is>
          <t>1991-11-13</t>
        </is>
      </c>
      <c r="Y195" t="n">
        <v>655</v>
      </c>
      <c r="Z195" t="n">
        <v>528</v>
      </c>
      <c r="AA195" t="n">
        <v>617</v>
      </c>
      <c r="AB195" t="n">
        <v>5</v>
      </c>
      <c r="AC195" t="n">
        <v>5</v>
      </c>
      <c r="AD195" t="n">
        <v>23</v>
      </c>
      <c r="AE195" t="n">
        <v>24</v>
      </c>
      <c r="AF195" t="n">
        <v>9</v>
      </c>
      <c r="AG195" t="n">
        <v>10</v>
      </c>
      <c r="AH195" t="n">
        <v>3</v>
      </c>
      <c r="AI195" t="n">
        <v>3</v>
      </c>
      <c r="AJ195" t="n">
        <v>11</v>
      </c>
      <c r="AK195" t="n">
        <v>12</v>
      </c>
      <c r="AL195" t="n">
        <v>4</v>
      </c>
      <c r="AM195" t="n">
        <v>4</v>
      </c>
      <c r="AN195" t="n">
        <v>0</v>
      </c>
      <c r="AO195" t="n">
        <v>0</v>
      </c>
      <c r="AP195" t="inlineStr">
        <is>
          <t>No</t>
        </is>
      </c>
      <c r="AQ195" t="inlineStr">
        <is>
          <t>Yes</t>
        </is>
      </c>
      <c r="AR195">
        <f>HYPERLINK("http://catalog.hathitrust.org/Record/001498421","HathiTrust Record")</f>
        <v/>
      </c>
      <c r="AS195">
        <f>HYPERLINK("https://creighton-primo.hosted.exlibrisgroup.com/primo-explore/search?tab=default_tab&amp;search_scope=EVERYTHING&amp;vid=01CRU&amp;lang=en_US&amp;offset=0&amp;query=any,contains,991000621599702656","Catalog Record")</f>
        <v/>
      </c>
      <c r="AT195">
        <f>HYPERLINK("http://www.worldcat.org/oclc/102449","WorldCat Record")</f>
        <v/>
      </c>
      <c r="AU195" t="inlineStr">
        <is>
          <t>762359767:eng</t>
        </is>
      </c>
      <c r="AV195" t="inlineStr">
        <is>
          <t>102449</t>
        </is>
      </c>
      <c r="AW195" t="inlineStr">
        <is>
          <t>991000621599702656</t>
        </is>
      </c>
      <c r="AX195" t="inlineStr">
        <is>
          <t>991000621599702656</t>
        </is>
      </c>
      <c r="AY195" t="inlineStr">
        <is>
          <t>2259653710002656</t>
        </is>
      </c>
      <c r="AZ195" t="inlineStr">
        <is>
          <t>BOOK</t>
        </is>
      </c>
      <c r="BC195" t="inlineStr">
        <is>
          <t>32285000824267</t>
        </is>
      </c>
      <c r="BD195" t="inlineStr">
        <is>
          <t>893515443</t>
        </is>
      </c>
    </row>
    <row r="196">
      <c r="A196" t="inlineStr">
        <is>
          <t>No</t>
        </is>
      </c>
      <c r="B196" t="inlineStr">
        <is>
          <t>QK938.F6 B7</t>
        </is>
      </c>
      <c r="C196" t="inlineStr">
        <is>
          <t>0                      QK 0938000F  6                  B  7</t>
        </is>
      </c>
      <c r="D196" t="inlineStr">
        <is>
          <t>Deciduous forests of eastern North America.</t>
        </is>
      </c>
      <c r="F196" t="inlineStr">
        <is>
          <t>No</t>
        </is>
      </c>
      <c r="G196" t="inlineStr">
        <is>
          <t>1</t>
        </is>
      </c>
      <c r="H196" t="inlineStr">
        <is>
          <t>No</t>
        </is>
      </c>
      <c r="I196" t="inlineStr">
        <is>
          <t>No</t>
        </is>
      </c>
      <c r="J196" t="inlineStr">
        <is>
          <t>0</t>
        </is>
      </c>
      <c r="K196" t="inlineStr">
        <is>
          <t>Braun, E. Lucy (Emma Lucy), 1889-1971.</t>
        </is>
      </c>
      <c r="L196" t="inlineStr">
        <is>
          <t>Philadelphia : Blakiston, 1950.</t>
        </is>
      </c>
      <c r="M196" t="inlineStr">
        <is>
          <t>1950</t>
        </is>
      </c>
      <c r="O196" t="inlineStr">
        <is>
          <t>eng</t>
        </is>
      </c>
      <c r="P196" t="inlineStr">
        <is>
          <t>pau</t>
        </is>
      </c>
      <c r="R196" t="inlineStr">
        <is>
          <t xml:space="preserve">QK </t>
        </is>
      </c>
      <c r="S196" t="n">
        <v>24</v>
      </c>
      <c r="T196" t="n">
        <v>24</v>
      </c>
      <c r="U196" t="inlineStr">
        <is>
          <t>2006-01-30</t>
        </is>
      </c>
      <c r="V196" t="inlineStr">
        <is>
          <t>2006-01-30</t>
        </is>
      </c>
      <c r="W196" t="inlineStr">
        <is>
          <t>1991-11-19</t>
        </is>
      </c>
      <c r="X196" t="inlineStr">
        <is>
          <t>1991-11-19</t>
        </is>
      </c>
      <c r="Y196" t="n">
        <v>354</v>
      </c>
      <c r="Z196" t="n">
        <v>320</v>
      </c>
      <c r="AA196" t="n">
        <v>870</v>
      </c>
      <c r="AB196" t="n">
        <v>1</v>
      </c>
      <c r="AC196" t="n">
        <v>7</v>
      </c>
      <c r="AD196" t="n">
        <v>8</v>
      </c>
      <c r="AE196" t="n">
        <v>29</v>
      </c>
      <c r="AF196" t="n">
        <v>4</v>
      </c>
      <c r="AG196" t="n">
        <v>11</v>
      </c>
      <c r="AH196" t="n">
        <v>2</v>
      </c>
      <c r="AI196" t="n">
        <v>5</v>
      </c>
      <c r="AJ196" t="n">
        <v>6</v>
      </c>
      <c r="AK196" t="n">
        <v>12</v>
      </c>
      <c r="AL196" t="n">
        <v>0</v>
      </c>
      <c r="AM196" t="n">
        <v>6</v>
      </c>
      <c r="AN196" t="n">
        <v>0</v>
      </c>
      <c r="AO196" t="n">
        <v>0</v>
      </c>
      <c r="AP196" t="inlineStr">
        <is>
          <t>Yes</t>
        </is>
      </c>
      <c r="AQ196" t="inlineStr">
        <is>
          <t>No</t>
        </is>
      </c>
      <c r="AR196">
        <f>HYPERLINK("http://catalog.hathitrust.org/Record/001498422","HathiTrust Record")</f>
        <v/>
      </c>
      <c r="AS196">
        <f>HYPERLINK("https://creighton-primo.hosted.exlibrisgroup.com/primo-explore/search?tab=default_tab&amp;search_scope=EVERYTHING&amp;vid=01CRU&amp;lang=en_US&amp;offset=0&amp;query=any,contains,991003291869702656","Catalog Record")</f>
        <v/>
      </c>
      <c r="AT196">
        <f>HYPERLINK("http://www.worldcat.org/oclc/814026","WorldCat Record")</f>
        <v/>
      </c>
      <c r="AU196" t="inlineStr">
        <is>
          <t>1329104:eng</t>
        </is>
      </c>
      <c r="AV196" t="inlineStr">
        <is>
          <t>814026</t>
        </is>
      </c>
      <c r="AW196" t="inlineStr">
        <is>
          <t>991003291869702656</t>
        </is>
      </c>
      <c r="AX196" t="inlineStr">
        <is>
          <t>991003291869702656</t>
        </is>
      </c>
      <c r="AY196" t="inlineStr">
        <is>
          <t>2270201710002656</t>
        </is>
      </c>
      <c r="AZ196" t="inlineStr">
        <is>
          <t>BOOK</t>
        </is>
      </c>
      <c r="BC196" t="inlineStr">
        <is>
          <t>32285000824572</t>
        </is>
      </c>
      <c r="BD196" t="inlineStr">
        <is>
          <t>893422403</t>
        </is>
      </c>
    </row>
    <row r="197">
      <c r="A197" t="inlineStr">
        <is>
          <t>No</t>
        </is>
      </c>
      <c r="B197" t="inlineStr">
        <is>
          <t>QK938.F6 M19</t>
        </is>
      </c>
      <c r="C197" t="inlineStr">
        <is>
          <t>0                      QK 0938000F  6                  M  19</t>
        </is>
      </c>
      <c r="D197" t="inlineStr">
        <is>
          <t>The life of the forest.</t>
        </is>
      </c>
      <c r="F197" t="inlineStr">
        <is>
          <t>No</t>
        </is>
      </c>
      <c r="G197" t="inlineStr">
        <is>
          <t>1</t>
        </is>
      </c>
      <c r="H197" t="inlineStr">
        <is>
          <t>No</t>
        </is>
      </c>
      <c r="I197" t="inlineStr">
        <is>
          <t>No</t>
        </is>
      </c>
      <c r="J197" t="inlineStr">
        <is>
          <t>0</t>
        </is>
      </c>
      <c r="K197" t="inlineStr">
        <is>
          <t>McCormick, Jack.</t>
        </is>
      </c>
      <c r="L197" t="inlineStr">
        <is>
          <t>New York : McGraw-Hill, [1966]</t>
        </is>
      </c>
      <c r="M197" t="inlineStr">
        <is>
          <t>1966</t>
        </is>
      </c>
      <c r="O197" t="inlineStr">
        <is>
          <t>eng</t>
        </is>
      </c>
      <c r="P197" t="inlineStr">
        <is>
          <t>nyu</t>
        </is>
      </c>
      <c r="Q197" t="inlineStr">
        <is>
          <t>Our living world of nature</t>
        </is>
      </c>
      <c r="R197" t="inlineStr">
        <is>
          <t xml:space="preserve">QK </t>
        </is>
      </c>
      <c r="S197" t="n">
        <v>7</v>
      </c>
      <c r="T197" t="n">
        <v>7</v>
      </c>
      <c r="U197" t="inlineStr">
        <is>
          <t>2001-11-06</t>
        </is>
      </c>
      <c r="V197" t="inlineStr">
        <is>
          <t>2001-11-06</t>
        </is>
      </c>
      <c r="W197" t="inlineStr">
        <is>
          <t>1991-11-19</t>
        </is>
      </c>
      <c r="X197" t="inlineStr">
        <is>
          <t>1991-11-19</t>
        </is>
      </c>
      <c r="Y197" t="n">
        <v>1016</v>
      </c>
      <c r="Z197" t="n">
        <v>944</v>
      </c>
      <c r="AA197" t="n">
        <v>951</v>
      </c>
      <c r="AB197" t="n">
        <v>14</v>
      </c>
      <c r="AC197" t="n">
        <v>14</v>
      </c>
      <c r="AD197" t="n">
        <v>18</v>
      </c>
      <c r="AE197" t="n">
        <v>18</v>
      </c>
      <c r="AF197" t="n">
        <v>7</v>
      </c>
      <c r="AG197" t="n">
        <v>7</v>
      </c>
      <c r="AH197" t="n">
        <v>3</v>
      </c>
      <c r="AI197" t="n">
        <v>3</v>
      </c>
      <c r="AJ197" t="n">
        <v>4</v>
      </c>
      <c r="AK197" t="n">
        <v>4</v>
      </c>
      <c r="AL197" t="n">
        <v>7</v>
      </c>
      <c r="AM197" t="n">
        <v>7</v>
      </c>
      <c r="AN197" t="n">
        <v>0</v>
      </c>
      <c r="AO197" t="n">
        <v>0</v>
      </c>
      <c r="AP197" t="inlineStr">
        <is>
          <t>No</t>
        </is>
      </c>
      <c r="AQ197" t="inlineStr">
        <is>
          <t>Yes</t>
        </is>
      </c>
      <c r="AR197">
        <f>HYPERLINK("http://catalog.hathitrust.org/Record/001507689","HathiTrust Record")</f>
        <v/>
      </c>
      <c r="AS197">
        <f>HYPERLINK("https://creighton-primo.hosted.exlibrisgroup.com/primo-explore/search?tab=default_tab&amp;search_scope=EVERYTHING&amp;vid=01CRU&amp;lang=en_US&amp;offset=0&amp;query=any,contains,991002990309702656","Catalog Record")</f>
        <v/>
      </c>
      <c r="AT197">
        <f>HYPERLINK("http://www.worldcat.org/oclc/560283","WorldCat Record")</f>
        <v/>
      </c>
      <c r="AU197" t="inlineStr">
        <is>
          <t>406034:eng</t>
        </is>
      </c>
      <c r="AV197" t="inlineStr">
        <is>
          <t>560283</t>
        </is>
      </c>
      <c r="AW197" t="inlineStr">
        <is>
          <t>991002990309702656</t>
        </is>
      </c>
      <c r="AX197" t="inlineStr">
        <is>
          <t>991002990309702656</t>
        </is>
      </c>
      <c r="AY197" t="inlineStr">
        <is>
          <t>2256477820002656</t>
        </is>
      </c>
      <c r="AZ197" t="inlineStr">
        <is>
          <t>BOOK</t>
        </is>
      </c>
      <c r="BC197" t="inlineStr">
        <is>
          <t>32285000824564</t>
        </is>
      </c>
      <c r="BD197" t="inlineStr">
        <is>
          <t>893415894</t>
        </is>
      </c>
    </row>
    <row r="198">
      <c r="A198" t="inlineStr">
        <is>
          <t>No</t>
        </is>
      </c>
      <c r="B198" t="inlineStr">
        <is>
          <t>QK938.F6 S47 1984</t>
        </is>
      </c>
      <c r="C198" t="inlineStr">
        <is>
          <t>0                      QK 0938000F  6                  S  47          1984</t>
        </is>
      </c>
      <c r="D198" t="inlineStr">
        <is>
          <t>A theory of forest dynamics : the ecological implications of forest succession models / Herman H. Shugart.</t>
        </is>
      </c>
      <c r="F198" t="inlineStr">
        <is>
          <t>No</t>
        </is>
      </c>
      <c r="G198" t="inlineStr">
        <is>
          <t>1</t>
        </is>
      </c>
      <c r="H198" t="inlineStr">
        <is>
          <t>No</t>
        </is>
      </c>
      <c r="I198" t="inlineStr">
        <is>
          <t>No</t>
        </is>
      </c>
      <c r="J198" t="inlineStr">
        <is>
          <t>0</t>
        </is>
      </c>
      <c r="K198" t="inlineStr">
        <is>
          <t>Shugart, Herman H. (Herman Henry), 1944-</t>
        </is>
      </c>
      <c r="L198" t="inlineStr">
        <is>
          <t>New York : Springer-Verlag, c1984.</t>
        </is>
      </c>
      <c r="M198" t="inlineStr">
        <is>
          <t>1984</t>
        </is>
      </c>
      <c r="O198" t="inlineStr">
        <is>
          <t>eng</t>
        </is>
      </c>
      <c r="P198" t="inlineStr">
        <is>
          <t>nyu</t>
        </is>
      </c>
      <c r="R198" t="inlineStr">
        <is>
          <t xml:space="preserve">QK </t>
        </is>
      </c>
      <c r="S198" t="n">
        <v>10</v>
      </c>
      <c r="T198" t="n">
        <v>10</v>
      </c>
      <c r="U198" t="inlineStr">
        <is>
          <t>2002-11-08</t>
        </is>
      </c>
      <c r="V198" t="inlineStr">
        <is>
          <t>2002-11-08</t>
        </is>
      </c>
      <c r="W198" t="inlineStr">
        <is>
          <t>1991-11-25</t>
        </is>
      </c>
      <c r="X198" t="inlineStr">
        <is>
          <t>1991-11-25</t>
        </is>
      </c>
      <c r="Y198" t="n">
        <v>485</v>
      </c>
      <c r="Z198" t="n">
        <v>367</v>
      </c>
      <c r="AA198" t="n">
        <v>374</v>
      </c>
      <c r="AB198" t="n">
        <v>1</v>
      </c>
      <c r="AC198" t="n">
        <v>1</v>
      </c>
      <c r="AD198" t="n">
        <v>11</v>
      </c>
      <c r="AE198" t="n">
        <v>11</v>
      </c>
      <c r="AF198" t="n">
        <v>7</v>
      </c>
      <c r="AG198" t="n">
        <v>7</v>
      </c>
      <c r="AH198" t="n">
        <v>4</v>
      </c>
      <c r="AI198" t="n">
        <v>4</v>
      </c>
      <c r="AJ198" t="n">
        <v>4</v>
      </c>
      <c r="AK198" t="n">
        <v>4</v>
      </c>
      <c r="AL198" t="n">
        <v>0</v>
      </c>
      <c r="AM198" t="n">
        <v>0</v>
      </c>
      <c r="AN198" t="n">
        <v>0</v>
      </c>
      <c r="AO198" t="n">
        <v>0</v>
      </c>
      <c r="AP198" t="inlineStr">
        <is>
          <t>No</t>
        </is>
      </c>
      <c r="AQ198" t="inlineStr">
        <is>
          <t>Yes</t>
        </is>
      </c>
      <c r="AR198">
        <f>HYPERLINK("http://catalog.hathitrust.org/Record/000336934","HathiTrust Record")</f>
        <v/>
      </c>
      <c r="AS198">
        <f>HYPERLINK("https://creighton-primo.hosted.exlibrisgroup.com/primo-explore/search?tab=default_tab&amp;search_scope=EVERYTHING&amp;vid=01CRU&amp;lang=en_US&amp;offset=0&amp;query=any,contains,991000393559702656","Catalog Record")</f>
        <v/>
      </c>
      <c r="AT198">
        <f>HYPERLINK("http://www.worldcat.org/oclc/10559031","WorldCat Record")</f>
        <v/>
      </c>
      <c r="AU198" t="inlineStr">
        <is>
          <t>846041300:eng</t>
        </is>
      </c>
      <c r="AV198" t="inlineStr">
        <is>
          <t>10559031</t>
        </is>
      </c>
      <c r="AW198" t="inlineStr">
        <is>
          <t>991000393559702656</t>
        </is>
      </c>
      <c r="AX198" t="inlineStr">
        <is>
          <t>991000393559702656</t>
        </is>
      </c>
      <c r="AY198" t="inlineStr">
        <is>
          <t>2272068850002656</t>
        </is>
      </c>
      <c r="AZ198" t="inlineStr">
        <is>
          <t>BOOK</t>
        </is>
      </c>
      <c r="BB198" t="inlineStr">
        <is>
          <t>9780387960005</t>
        </is>
      </c>
      <c r="BC198" t="inlineStr">
        <is>
          <t>32285000844893</t>
        </is>
      </c>
      <c r="BD198" t="inlineStr">
        <is>
          <t>893890625</t>
        </is>
      </c>
    </row>
    <row r="199">
      <c r="A199" t="inlineStr">
        <is>
          <t>No</t>
        </is>
      </c>
      <c r="B199" t="inlineStr">
        <is>
          <t>QK938.F6 S68 1980</t>
        </is>
      </c>
      <c r="C199" t="inlineStr">
        <is>
          <t>0                      QK 0938000F  6                  S  68          1980</t>
        </is>
      </c>
      <c r="D199" t="inlineStr">
        <is>
          <t>Forest ecology / Stephen H. Spurr, Burton V. Barnes.</t>
        </is>
      </c>
      <c r="F199" t="inlineStr">
        <is>
          <t>No</t>
        </is>
      </c>
      <c r="G199" t="inlineStr">
        <is>
          <t>1</t>
        </is>
      </c>
      <c r="H199" t="inlineStr">
        <is>
          <t>No</t>
        </is>
      </c>
      <c r="I199" t="inlineStr">
        <is>
          <t>No</t>
        </is>
      </c>
      <c r="J199" t="inlineStr">
        <is>
          <t>0</t>
        </is>
      </c>
      <c r="K199" t="inlineStr">
        <is>
          <t>Spurr, Stephen H., 1918-1990.</t>
        </is>
      </c>
      <c r="L199" t="inlineStr">
        <is>
          <t>New York : Wiley, c1980.</t>
        </is>
      </c>
      <c r="M199" t="inlineStr">
        <is>
          <t>1980</t>
        </is>
      </c>
      <c r="N199" t="inlineStr">
        <is>
          <t>3d ed.</t>
        </is>
      </c>
      <c r="O199" t="inlineStr">
        <is>
          <t>eng</t>
        </is>
      </c>
      <c r="P199" t="inlineStr">
        <is>
          <t>nyu</t>
        </is>
      </c>
      <c r="R199" t="inlineStr">
        <is>
          <t xml:space="preserve">QK </t>
        </is>
      </c>
      <c r="S199" t="n">
        <v>21</v>
      </c>
      <c r="T199" t="n">
        <v>21</v>
      </c>
      <c r="U199" t="inlineStr">
        <is>
          <t>2002-11-08</t>
        </is>
      </c>
      <c r="V199" t="inlineStr">
        <is>
          <t>2002-11-08</t>
        </is>
      </c>
      <c r="W199" t="inlineStr">
        <is>
          <t>1991-12-09</t>
        </is>
      </c>
      <c r="X199" t="inlineStr">
        <is>
          <t>1991-12-09</t>
        </is>
      </c>
      <c r="Y199" t="n">
        <v>393</v>
      </c>
      <c r="Z199" t="n">
        <v>272</v>
      </c>
      <c r="AA199" t="n">
        <v>835</v>
      </c>
      <c r="AB199" t="n">
        <v>2</v>
      </c>
      <c r="AC199" t="n">
        <v>7</v>
      </c>
      <c r="AD199" t="n">
        <v>8</v>
      </c>
      <c r="AE199" t="n">
        <v>30</v>
      </c>
      <c r="AF199" t="n">
        <v>5</v>
      </c>
      <c r="AG199" t="n">
        <v>13</v>
      </c>
      <c r="AH199" t="n">
        <v>2</v>
      </c>
      <c r="AI199" t="n">
        <v>6</v>
      </c>
      <c r="AJ199" t="n">
        <v>4</v>
      </c>
      <c r="AK199" t="n">
        <v>14</v>
      </c>
      <c r="AL199" t="n">
        <v>1</v>
      </c>
      <c r="AM199" t="n">
        <v>6</v>
      </c>
      <c r="AN199" t="n">
        <v>0</v>
      </c>
      <c r="AO199" t="n">
        <v>0</v>
      </c>
      <c r="AP199" t="inlineStr">
        <is>
          <t>No</t>
        </is>
      </c>
      <c r="AQ199" t="inlineStr">
        <is>
          <t>Yes</t>
        </is>
      </c>
      <c r="AR199">
        <f>HYPERLINK("http://catalog.hathitrust.org/Record/000032133","HathiTrust Record")</f>
        <v/>
      </c>
      <c r="AS199">
        <f>HYPERLINK("https://creighton-primo.hosted.exlibrisgroup.com/primo-explore/search?tab=default_tab&amp;search_scope=EVERYTHING&amp;vid=01CRU&amp;lang=en_US&amp;offset=0&amp;query=any,contains,991004713869702656","Catalog Record")</f>
        <v/>
      </c>
      <c r="AT199">
        <f>HYPERLINK("http://www.worldcat.org/oclc/4775339","WorldCat Record")</f>
        <v/>
      </c>
      <c r="AU199" t="inlineStr">
        <is>
          <t>4925492515:eng</t>
        </is>
      </c>
      <c r="AV199" t="inlineStr">
        <is>
          <t>4775339</t>
        </is>
      </c>
      <c r="AW199" t="inlineStr">
        <is>
          <t>991004713869702656</t>
        </is>
      </c>
      <c r="AX199" t="inlineStr">
        <is>
          <t>991004713869702656</t>
        </is>
      </c>
      <c r="AY199" t="inlineStr">
        <is>
          <t>2255372740002656</t>
        </is>
      </c>
      <c r="AZ199" t="inlineStr">
        <is>
          <t>BOOK</t>
        </is>
      </c>
      <c r="BB199" t="inlineStr">
        <is>
          <t>9780471047322</t>
        </is>
      </c>
      <c r="BC199" t="inlineStr">
        <is>
          <t>32285000885896</t>
        </is>
      </c>
      <c r="BD199" t="inlineStr">
        <is>
          <t>893889176</t>
        </is>
      </c>
    </row>
    <row r="200">
      <c r="A200" t="inlineStr">
        <is>
          <t>No</t>
        </is>
      </c>
      <c r="B200" t="inlineStr">
        <is>
          <t>QK938.P7 W37</t>
        </is>
      </c>
      <c r="C200" t="inlineStr">
        <is>
          <t>0                      QK 0938000P  7                  W  37</t>
        </is>
      </c>
      <c r="D200" t="inlineStr">
        <is>
          <t>Grasslands of the Great Plains : their nature and use / by J.E. Weaver and F.W. Albertson, with special chapters by B.W. Allred and Arnold Heerwagen.</t>
        </is>
      </c>
      <c r="F200" t="inlineStr">
        <is>
          <t>No</t>
        </is>
      </c>
      <c r="G200" t="inlineStr">
        <is>
          <t>1</t>
        </is>
      </c>
      <c r="H200" t="inlineStr">
        <is>
          <t>No</t>
        </is>
      </c>
      <c r="I200" t="inlineStr">
        <is>
          <t>No</t>
        </is>
      </c>
      <c r="J200" t="inlineStr">
        <is>
          <t>0</t>
        </is>
      </c>
      <c r="K200" t="inlineStr">
        <is>
          <t>Weaver, John E. (John Ernest), 1884-1966.</t>
        </is>
      </c>
      <c r="L200" t="inlineStr">
        <is>
          <t>Lincoln, Neb. : Johnsen Pub. Co., [1956]</t>
        </is>
      </c>
      <c r="M200" t="inlineStr">
        <is>
          <t>1956</t>
        </is>
      </c>
      <c r="O200" t="inlineStr">
        <is>
          <t>eng</t>
        </is>
      </c>
      <c r="P200" t="inlineStr">
        <is>
          <t>nbu</t>
        </is>
      </c>
      <c r="R200" t="inlineStr">
        <is>
          <t xml:space="preserve">QK </t>
        </is>
      </c>
      <c r="S200" t="n">
        <v>14</v>
      </c>
      <c r="T200" t="n">
        <v>14</v>
      </c>
      <c r="U200" t="inlineStr">
        <is>
          <t>1999-09-26</t>
        </is>
      </c>
      <c r="V200" t="inlineStr">
        <is>
          <t>1999-09-26</t>
        </is>
      </c>
      <c r="W200" t="inlineStr">
        <is>
          <t>1991-12-11</t>
        </is>
      </c>
      <c r="X200" t="inlineStr">
        <is>
          <t>1991-12-11</t>
        </is>
      </c>
      <c r="Y200" t="n">
        <v>608</v>
      </c>
      <c r="Z200" t="n">
        <v>539</v>
      </c>
      <c r="AA200" t="n">
        <v>545</v>
      </c>
      <c r="AB200" t="n">
        <v>13</v>
      </c>
      <c r="AC200" t="n">
        <v>13</v>
      </c>
      <c r="AD200" t="n">
        <v>24</v>
      </c>
      <c r="AE200" t="n">
        <v>24</v>
      </c>
      <c r="AF200" t="n">
        <v>8</v>
      </c>
      <c r="AG200" t="n">
        <v>8</v>
      </c>
      <c r="AH200" t="n">
        <v>3</v>
      </c>
      <c r="AI200" t="n">
        <v>3</v>
      </c>
      <c r="AJ200" t="n">
        <v>6</v>
      </c>
      <c r="AK200" t="n">
        <v>6</v>
      </c>
      <c r="AL200" t="n">
        <v>10</v>
      </c>
      <c r="AM200" t="n">
        <v>10</v>
      </c>
      <c r="AN200" t="n">
        <v>0</v>
      </c>
      <c r="AO200" t="n">
        <v>0</v>
      </c>
      <c r="AP200" t="inlineStr">
        <is>
          <t>No</t>
        </is>
      </c>
      <c r="AQ200" t="inlineStr">
        <is>
          <t>No</t>
        </is>
      </c>
      <c r="AR200">
        <f>HYPERLINK("http://catalog.hathitrust.org/Record/001996533","HathiTrust Record")</f>
        <v/>
      </c>
      <c r="AS200">
        <f>HYPERLINK("https://creighton-primo.hosted.exlibrisgroup.com/primo-explore/search?tab=default_tab&amp;search_scope=EVERYTHING&amp;vid=01CRU&amp;lang=en_US&amp;offset=0&amp;query=any,contains,991002266239702656","Catalog Record")</f>
        <v/>
      </c>
      <c r="AT200">
        <f>HYPERLINK("http://www.worldcat.org/oclc/307076","WorldCat Record")</f>
        <v/>
      </c>
      <c r="AU200" t="inlineStr">
        <is>
          <t>308601448:eng</t>
        </is>
      </c>
      <c r="AV200" t="inlineStr">
        <is>
          <t>307076</t>
        </is>
      </c>
      <c r="AW200" t="inlineStr">
        <is>
          <t>991002266239702656</t>
        </is>
      </c>
      <c r="AX200" t="inlineStr">
        <is>
          <t>991002266239702656</t>
        </is>
      </c>
      <c r="AY200" t="inlineStr">
        <is>
          <t>2265638530002656</t>
        </is>
      </c>
      <c r="AZ200" t="inlineStr">
        <is>
          <t>BOOK</t>
        </is>
      </c>
      <c r="BC200" t="inlineStr">
        <is>
          <t>32285000875525</t>
        </is>
      </c>
      <c r="BD200" t="inlineStr">
        <is>
          <t>893622086</t>
        </is>
      </c>
    </row>
    <row r="201">
      <c r="A201" t="inlineStr">
        <is>
          <t>No</t>
        </is>
      </c>
      <c r="B201" t="inlineStr">
        <is>
          <t>QK938.P7 W4</t>
        </is>
      </c>
      <c r="C201" t="inlineStr">
        <is>
          <t>0                      QK 0938000P  7                  W  4</t>
        </is>
      </c>
      <c r="D201" t="inlineStr">
        <is>
          <t>North American prairie / by J. E. Weaver.</t>
        </is>
      </c>
      <c r="F201" t="inlineStr">
        <is>
          <t>No</t>
        </is>
      </c>
      <c r="G201" t="inlineStr">
        <is>
          <t>1</t>
        </is>
      </c>
      <c r="H201" t="inlineStr">
        <is>
          <t>No</t>
        </is>
      </c>
      <c r="I201" t="inlineStr">
        <is>
          <t>No</t>
        </is>
      </c>
      <c r="J201" t="inlineStr">
        <is>
          <t>0</t>
        </is>
      </c>
      <c r="K201" t="inlineStr">
        <is>
          <t>Weaver, John E. (John Ernest), 1884-1966.</t>
        </is>
      </c>
      <c r="L201" t="inlineStr">
        <is>
          <t>Lincoln, Neb. : Johnsen Pub. Co., 1954.</t>
        </is>
      </c>
      <c r="M201" t="inlineStr">
        <is>
          <t>1954</t>
        </is>
      </c>
      <c r="O201" t="inlineStr">
        <is>
          <t>eng</t>
        </is>
      </c>
      <c r="P201" t="inlineStr">
        <is>
          <t>nbu</t>
        </is>
      </c>
      <c r="R201" t="inlineStr">
        <is>
          <t xml:space="preserve">QK </t>
        </is>
      </c>
      <c r="S201" t="n">
        <v>19</v>
      </c>
      <c r="T201" t="n">
        <v>19</v>
      </c>
      <c r="U201" t="inlineStr">
        <is>
          <t>1999-09-17</t>
        </is>
      </c>
      <c r="V201" t="inlineStr">
        <is>
          <t>1999-09-17</t>
        </is>
      </c>
      <c r="W201" t="inlineStr">
        <is>
          <t>1993-05-17</t>
        </is>
      </c>
      <c r="X201" t="inlineStr">
        <is>
          <t>1993-05-17</t>
        </is>
      </c>
      <c r="Y201" t="n">
        <v>664</v>
      </c>
      <c r="Z201" t="n">
        <v>580</v>
      </c>
      <c r="AA201" t="n">
        <v>587</v>
      </c>
      <c r="AB201" t="n">
        <v>14</v>
      </c>
      <c r="AC201" t="n">
        <v>14</v>
      </c>
      <c r="AD201" t="n">
        <v>21</v>
      </c>
      <c r="AE201" t="n">
        <v>21</v>
      </c>
      <c r="AF201" t="n">
        <v>4</v>
      </c>
      <c r="AG201" t="n">
        <v>4</v>
      </c>
      <c r="AH201" t="n">
        <v>4</v>
      </c>
      <c r="AI201" t="n">
        <v>4</v>
      </c>
      <c r="AJ201" t="n">
        <v>7</v>
      </c>
      <c r="AK201" t="n">
        <v>7</v>
      </c>
      <c r="AL201" t="n">
        <v>9</v>
      </c>
      <c r="AM201" t="n">
        <v>9</v>
      </c>
      <c r="AN201" t="n">
        <v>0</v>
      </c>
      <c r="AO201" t="n">
        <v>0</v>
      </c>
      <c r="AP201" t="inlineStr">
        <is>
          <t>No</t>
        </is>
      </c>
      <c r="AQ201" t="inlineStr">
        <is>
          <t>Yes</t>
        </is>
      </c>
      <c r="AR201">
        <f>HYPERLINK("http://catalog.hathitrust.org/Record/001498454","HathiTrust Record")</f>
        <v/>
      </c>
      <c r="AS201">
        <f>HYPERLINK("https://creighton-primo.hosted.exlibrisgroup.com/primo-explore/search?tab=default_tab&amp;search_scope=EVERYTHING&amp;vid=01CRU&amp;lang=en_US&amp;offset=0&amp;query=any,contains,991003370189702656","Catalog Record")</f>
        <v/>
      </c>
      <c r="AT201">
        <f>HYPERLINK("http://www.worldcat.org/oclc/905972","WorldCat Record")</f>
        <v/>
      </c>
      <c r="AU201" t="inlineStr">
        <is>
          <t>1842381:eng</t>
        </is>
      </c>
      <c r="AV201" t="inlineStr">
        <is>
          <t>905972</t>
        </is>
      </c>
      <c r="AW201" t="inlineStr">
        <is>
          <t>991003370189702656</t>
        </is>
      </c>
      <c r="AX201" t="inlineStr">
        <is>
          <t>991003370189702656</t>
        </is>
      </c>
      <c r="AY201" t="inlineStr">
        <is>
          <t>2264177680002656</t>
        </is>
      </c>
      <c r="AZ201" t="inlineStr">
        <is>
          <t>BOOK</t>
        </is>
      </c>
      <c r="BC201" t="inlineStr">
        <is>
          <t>32285001644920</t>
        </is>
      </c>
      <c r="BD201" t="inlineStr">
        <is>
          <t>893422514</t>
        </is>
      </c>
    </row>
    <row r="202">
      <c r="A202" t="inlineStr">
        <is>
          <t>No</t>
        </is>
      </c>
      <c r="B202" t="inlineStr">
        <is>
          <t>QK938.P7 W42</t>
        </is>
      </c>
      <c r="C202" t="inlineStr">
        <is>
          <t>0                      QK 0938000P  7                  W  42</t>
        </is>
      </c>
      <c r="D202" t="inlineStr">
        <is>
          <t>Prairie plants and their environment : a fifty-year study in the Midwest.</t>
        </is>
      </c>
      <c r="F202" t="inlineStr">
        <is>
          <t>No</t>
        </is>
      </c>
      <c r="G202" t="inlineStr">
        <is>
          <t>1</t>
        </is>
      </c>
      <c r="H202" t="inlineStr">
        <is>
          <t>No</t>
        </is>
      </c>
      <c r="I202" t="inlineStr">
        <is>
          <t>No</t>
        </is>
      </c>
      <c r="J202" t="inlineStr">
        <is>
          <t>0</t>
        </is>
      </c>
      <c r="K202" t="inlineStr">
        <is>
          <t>Weaver, John E. (John Ernest), 1884-1966.</t>
        </is>
      </c>
      <c r="L202" t="inlineStr">
        <is>
          <t>Lincoln : University of Nebraska Press, [1968]</t>
        </is>
      </c>
      <c r="M202" t="inlineStr">
        <is>
          <t>1968</t>
        </is>
      </c>
      <c r="O202" t="inlineStr">
        <is>
          <t>eng</t>
        </is>
      </c>
      <c r="P202" t="inlineStr">
        <is>
          <t>nbu</t>
        </is>
      </c>
      <c r="R202" t="inlineStr">
        <is>
          <t xml:space="preserve">QK </t>
        </is>
      </c>
      <c r="S202" t="n">
        <v>12</v>
      </c>
      <c r="T202" t="n">
        <v>12</v>
      </c>
      <c r="U202" t="inlineStr">
        <is>
          <t>2001-10-19</t>
        </is>
      </c>
      <c r="V202" t="inlineStr">
        <is>
          <t>2001-10-19</t>
        </is>
      </c>
      <c r="W202" t="inlineStr">
        <is>
          <t>1994-10-17</t>
        </is>
      </c>
      <c r="X202" t="inlineStr">
        <is>
          <t>1994-10-17</t>
        </is>
      </c>
      <c r="Y202" t="n">
        <v>619</v>
      </c>
      <c r="Z202" t="n">
        <v>564</v>
      </c>
      <c r="AA202" t="n">
        <v>620</v>
      </c>
      <c r="AB202" t="n">
        <v>22</v>
      </c>
      <c r="AC202" t="n">
        <v>24</v>
      </c>
      <c r="AD202" t="n">
        <v>20</v>
      </c>
      <c r="AE202" t="n">
        <v>21</v>
      </c>
      <c r="AF202" t="n">
        <v>4</v>
      </c>
      <c r="AG202" t="n">
        <v>4</v>
      </c>
      <c r="AH202" t="n">
        <v>5</v>
      </c>
      <c r="AI202" t="n">
        <v>5</v>
      </c>
      <c r="AJ202" t="n">
        <v>4</v>
      </c>
      <c r="AK202" t="n">
        <v>4</v>
      </c>
      <c r="AL202" t="n">
        <v>10</v>
      </c>
      <c r="AM202" t="n">
        <v>11</v>
      </c>
      <c r="AN202" t="n">
        <v>0</v>
      </c>
      <c r="AO202" t="n">
        <v>0</v>
      </c>
      <c r="AP202" t="inlineStr">
        <is>
          <t>No</t>
        </is>
      </c>
      <c r="AQ202" t="inlineStr">
        <is>
          <t>No</t>
        </is>
      </c>
      <c r="AS202">
        <f>HYPERLINK("https://creighton-primo.hosted.exlibrisgroup.com/primo-explore/search?tab=default_tab&amp;search_scope=EVERYTHING&amp;vid=01CRU&amp;lang=en_US&amp;offset=0&amp;query=any,contains,991002977749702656","Catalog Record")</f>
        <v/>
      </c>
      <c r="AT202">
        <f>HYPERLINK("http://www.worldcat.org/oclc/553026","WorldCat Record")</f>
        <v/>
      </c>
      <c r="AU202" t="inlineStr">
        <is>
          <t>1602278:eng</t>
        </is>
      </c>
      <c r="AV202" t="inlineStr">
        <is>
          <t>553026</t>
        </is>
      </c>
      <c r="AW202" t="inlineStr">
        <is>
          <t>991002977749702656</t>
        </is>
      </c>
      <c r="AX202" t="inlineStr">
        <is>
          <t>991002977749702656</t>
        </is>
      </c>
      <c r="AY202" t="inlineStr">
        <is>
          <t>2259103570002656</t>
        </is>
      </c>
      <c r="AZ202" t="inlineStr">
        <is>
          <t>BOOK</t>
        </is>
      </c>
      <c r="BC202" t="inlineStr">
        <is>
          <t>32285001961779</t>
        </is>
      </c>
      <c r="BD202" t="inlineStr">
        <is>
          <t>893434517</t>
        </is>
      </c>
    </row>
    <row r="203">
      <c r="A203" t="inlineStr">
        <is>
          <t>No</t>
        </is>
      </c>
      <c r="B203" t="inlineStr">
        <is>
          <t>QK95 .P548 1999</t>
        </is>
      </c>
      <c r="C203" t="inlineStr">
        <is>
          <t>0                      QK 0095000P  548         1999</t>
        </is>
      </c>
      <c r="D203" t="inlineStr">
        <is>
          <t>Plant systematics : a phylogenetic approach / Walter S. Judd ... [et al.].</t>
        </is>
      </c>
      <c r="F203" t="inlineStr">
        <is>
          <t>No</t>
        </is>
      </c>
      <c r="G203" t="inlineStr">
        <is>
          <t>1</t>
        </is>
      </c>
      <c r="H203" t="inlineStr">
        <is>
          <t>No</t>
        </is>
      </c>
      <c r="I203" t="inlineStr">
        <is>
          <t>No</t>
        </is>
      </c>
      <c r="J203" t="inlineStr">
        <is>
          <t>0</t>
        </is>
      </c>
      <c r="L203" t="inlineStr">
        <is>
          <t>Sunderland, Mass. : Sinauer Associates, c1999.</t>
        </is>
      </c>
      <c r="M203" t="inlineStr">
        <is>
          <t>1999</t>
        </is>
      </c>
      <c r="O203" t="inlineStr">
        <is>
          <t>eng</t>
        </is>
      </c>
      <c r="P203" t="inlineStr">
        <is>
          <t>mau</t>
        </is>
      </c>
      <c r="R203" t="inlineStr">
        <is>
          <t xml:space="preserve">QK </t>
        </is>
      </c>
      <c r="S203" t="n">
        <v>2</v>
      </c>
      <c r="T203" t="n">
        <v>2</v>
      </c>
      <c r="U203" t="inlineStr">
        <is>
          <t>2000-01-14</t>
        </is>
      </c>
      <c r="V203" t="inlineStr">
        <is>
          <t>2000-01-14</t>
        </is>
      </c>
      <c r="W203" t="inlineStr">
        <is>
          <t>1999-11-10</t>
        </is>
      </c>
      <c r="X203" t="inlineStr">
        <is>
          <t>1999-11-10</t>
        </is>
      </c>
      <c r="Y203" t="n">
        <v>451</v>
      </c>
      <c r="Z203" t="n">
        <v>333</v>
      </c>
      <c r="AA203" t="n">
        <v>624</v>
      </c>
      <c r="AB203" t="n">
        <v>3</v>
      </c>
      <c r="AC203" t="n">
        <v>7</v>
      </c>
      <c r="AD203" t="n">
        <v>17</v>
      </c>
      <c r="AE203" t="n">
        <v>34</v>
      </c>
      <c r="AF203" t="n">
        <v>7</v>
      </c>
      <c r="AG203" t="n">
        <v>15</v>
      </c>
      <c r="AH203" t="n">
        <v>3</v>
      </c>
      <c r="AI203" t="n">
        <v>6</v>
      </c>
      <c r="AJ203" t="n">
        <v>10</v>
      </c>
      <c r="AK203" t="n">
        <v>15</v>
      </c>
      <c r="AL203" t="n">
        <v>2</v>
      </c>
      <c r="AM203" t="n">
        <v>6</v>
      </c>
      <c r="AN203" t="n">
        <v>0</v>
      </c>
      <c r="AO203" t="n">
        <v>0</v>
      </c>
      <c r="AP203" t="inlineStr">
        <is>
          <t>No</t>
        </is>
      </c>
      <c r="AQ203" t="inlineStr">
        <is>
          <t>No</t>
        </is>
      </c>
      <c r="AS203">
        <f>HYPERLINK("https://creighton-primo.hosted.exlibrisgroup.com/primo-explore/search?tab=default_tab&amp;search_scope=EVERYTHING&amp;vid=01CRU&amp;lang=en_US&amp;offset=0&amp;query=any,contains,991004678799702656","Catalog Record")</f>
        <v/>
      </c>
      <c r="AT203">
        <f>HYPERLINK("http://www.worldcat.org/oclc/40805511","WorldCat Record")</f>
        <v/>
      </c>
      <c r="AU203" t="inlineStr">
        <is>
          <t>840618698:eng</t>
        </is>
      </c>
      <c r="AV203" t="inlineStr">
        <is>
          <t>40805511</t>
        </is>
      </c>
      <c r="AW203" t="inlineStr">
        <is>
          <t>991004678799702656</t>
        </is>
      </c>
      <c r="AX203" t="inlineStr">
        <is>
          <t>991004678799702656</t>
        </is>
      </c>
      <c r="AY203" t="inlineStr">
        <is>
          <t>2260150800002656</t>
        </is>
      </c>
      <c r="AZ203" t="inlineStr">
        <is>
          <t>BOOK</t>
        </is>
      </c>
      <c r="BB203" t="inlineStr">
        <is>
          <t>9780878934041</t>
        </is>
      </c>
      <c r="BC203" t="inlineStr">
        <is>
          <t>32285003563821</t>
        </is>
      </c>
      <c r="BD203" t="inlineStr">
        <is>
          <t>893810641</t>
        </is>
      </c>
    </row>
    <row r="204">
      <c r="A204" t="inlineStr">
        <is>
          <t>No</t>
        </is>
      </c>
      <c r="B204" t="inlineStr">
        <is>
          <t>QK95.4 .C73 1990</t>
        </is>
      </c>
      <c r="C204" t="inlineStr">
        <is>
          <t>0                      QK 0095400C  73          1990</t>
        </is>
      </c>
      <c r="D204" t="inlineStr">
        <is>
          <t>Plant molecular systematics : macromolecular approaches / Daniel J. Crawford.</t>
        </is>
      </c>
      <c r="F204" t="inlineStr">
        <is>
          <t>No</t>
        </is>
      </c>
      <c r="G204" t="inlineStr">
        <is>
          <t>1</t>
        </is>
      </c>
      <c r="H204" t="inlineStr">
        <is>
          <t>No</t>
        </is>
      </c>
      <c r="I204" t="inlineStr">
        <is>
          <t>No</t>
        </is>
      </c>
      <c r="J204" t="inlineStr">
        <is>
          <t>0</t>
        </is>
      </c>
      <c r="K204" t="inlineStr">
        <is>
          <t>Crawford, Daniel J.</t>
        </is>
      </c>
      <c r="L204" t="inlineStr">
        <is>
          <t>New York : Wiley, c1990.</t>
        </is>
      </c>
      <c r="M204" t="inlineStr">
        <is>
          <t>1990</t>
        </is>
      </c>
      <c r="O204" t="inlineStr">
        <is>
          <t>eng</t>
        </is>
      </c>
      <c r="P204" t="inlineStr">
        <is>
          <t>nyu</t>
        </is>
      </c>
      <c r="R204" t="inlineStr">
        <is>
          <t xml:space="preserve">QK </t>
        </is>
      </c>
      <c r="S204" t="n">
        <v>1</v>
      </c>
      <c r="T204" t="n">
        <v>1</v>
      </c>
      <c r="U204" t="inlineStr">
        <is>
          <t>2001-02-21</t>
        </is>
      </c>
      <c r="V204" t="inlineStr">
        <is>
          <t>2001-02-21</t>
        </is>
      </c>
      <c r="W204" t="inlineStr">
        <is>
          <t>1991-05-30</t>
        </is>
      </c>
      <c r="X204" t="inlineStr">
        <is>
          <t>1991-05-30</t>
        </is>
      </c>
      <c r="Y204" t="n">
        <v>449</v>
      </c>
      <c r="Z204" t="n">
        <v>352</v>
      </c>
      <c r="AA204" t="n">
        <v>353</v>
      </c>
      <c r="AB204" t="n">
        <v>4</v>
      </c>
      <c r="AC204" t="n">
        <v>4</v>
      </c>
      <c r="AD204" t="n">
        <v>15</v>
      </c>
      <c r="AE204" t="n">
        <v>15</v>
      </c>
      <c r="AF204" t="n">
        <v>5</v>
      </c>
      <c r="AG204" t="n">
        <v>5</v>
      </c>
      <c r="AH204" t="n">
        <v>3</v>
      </c>
      <c r="AI204" t="n">
        <v>3</v>
      </c>
      <c r="AJ204" t="n">
        <v>8</v>
      </c>
      <c r="AK204" t="n">
        <v>8</v>
      </c>
      <c r="AL204" t="n">
        <v>3</v>
      </c>
      <c r="AM204" t="n">
        <v>3</v>
      </c>
      <c r="AN204" t="n">
        <v>0</v>
      </c>
      <c r="AO204" t="n">
        <v>0</v>
      </c>
      <c r="AP204" t="inlineStr">
        <is>
          <t>No</t>
        </is>
      </c>
      <c r="AQ204" t="inlineStr">
        <is>
          <t>Yes</t>
        </is>
      </c>
      <c r="AR204">
        <f>HYPERLINK("http://catalog.hathitrust.org/Record/002063271","HathiTrust Record")</f>
        <v/>
      </c>
      <c r="AS204">
        <f>HYPERLINK("https://creighton-primo.hosted.exlibrisgroup.com/primo-explore/search?tab=default_tab&amp;search_scope=EVERYTHING&amp;vid=01CRU&amp;lang=en_US&amp;offset=0&amp;query=any,contains,991001542289702656","Catalog Record")</f>
        <v/>
      </c>
      <c r="AT204">
        <f>HYPERLINK("http://www.worldcat.org/oclc/20132552","WorldCat Record")</f>
        <v/>
      </c>
      <c r="AU204" t="inlineStr">
        <is>
          <t>836719627:eng</t>
        </is>
      </c>
      <c r="AV204" t="inlineStr">
        <is>
          <t>20132552</t>
        </is>
      </c>
      <c r="AW204" t="inlineStr">
        <is>
          <t>991001542289702656</t>
        </is>
      </c>
      <c r="AX204" t="inlineStr">
        <is>
          <t>991001542289702656</t>
        </is>
      </c>
      <c r="AY204" t="inlineStr">
        <is>
          <t>2262223450002656</t>
        </is>
      </c>
      <c r="AZ204" t="inlineStr">
        <is>
          <t>BOOK</t>
        </is>
      </c>
      <c r="BB204" t="inlineStr">
        <is>
          <t>9780471807605</t>
        </is>
      </c>
      <c r="BC204" t="inlineStr">
        <is>
          <t>32285000590645</t>
        </is>
      </c>
      <c r="BD204" t="inlineStr">
        <is>
          <t>893346584</t>
        </is>
      </c>
    </row>
    <row r="205">
      <c r="A205" t="inlineStr">
        <is>
          <t>No</t>
        </is>
      </c>
      <c r="B205" t="inlineStr">
        <is>
          <t>QK98.183.L4 H37 2008</t>
        </is>
      </c>
      <c r="C205" t="inlineStr">
        <is>
          <t>0                      QK 0098183L  4                  H  37          2008</t>
        </is>
      </c>
      <c r="D205" t="inlineStr">
        <is>
          <t>Painter in a savage land : the strange saga of the first European artist in North America / Miles Harvey.</t>
        </is>
      </c>
      <c r="F205" t="inlineStr">
        <is>
          <t>No</t>
        </is>
      </c>
      <c r="G205" t="inlineStr">
        <is>
          <t>1</t>
        </is>
      </c>
      <c r="H205" t="inlineStr">
        <is>
          <t>No</t>
        </is>
      </c>
      <c r="I205" t="inlineStr">
        <is>
          <t>No</t>
        </is>
      </c>
      <c r="J205" t="inlineStr">
        <is>
          <t>0</t>
        </is>
      </c>
      <c r="K205" t="inlineStr">
        <is>
          <t>Harvey, Miles, 1960-</t>
        </is>
      </c>
      <c r="L205" t="inlineStr">
        <is>
          <t>New York : Random House, c2008.</t>
        </is>
      </c>
      <c r="M205" t="inlineStr">
        <is>
          <t>2008</t>
        </is>
      </c>
      <c r="N205" t="inlineStr">
        <is>
          <t>1st ed.</t>
        </is>
      </c>
      <c r="O205" t="inlineStr">
        <is>
          <t>eng</t>
        </is>
      </c>
      <c r="P205" t="inlineStr">
        <is>
          <t>nyu</t>
        </is>
      </c>
      <c r="R205" t="inlineStr">
        <is>
          <t xml:space="preserve">QK </t>
        </is>
      </c>
      <c r="S205" t="n">
        <v>1</v>
      </c>
      <c r="T205" t="n">
        <v>1</v>
      </c>
      <c r="U205" t="inlineStr">
        <is>
          <t>2008-09-30</t>
        </is>
      </c>
      <c r="V205" t="inlineStr">
        <is>
          <t>2008-09-30</t>
        </is>
      </c>
      <c r="W205" t="inlineStr">
        <is>
          <t>2008-09-30</t>
        </is>
      </c>
      <c r="X205" t="inlineStr">
        <is>
          <t>2008-09-30</t>
        </is>
      </c>
      <c r="Y205" t="n">
        <v>718</v>
      </c>
      <c r="Z205" t="n">
        <v>669</v>
      </c>
      <c r="AA205" t="n">
        <v>694</v>
      </c>
      <c r="AB205" t="n">
        <v>4</v>
      </c>
      <c r="AC205" t="n">
        <v>4</v>
      </c>
      <c r="AD205" t="n">
        <v>14</v>
      </c>
      <c r="AE205" t="n">
        <v>14</v>
      </c>
      <c r="AF205" t="n">
        <v>4</v>
      </c>
      <c r="AG205" t="n">
        <v>4</v>
      </c>
      <c r="AH205" t="n">
        <v>5</v>
      </c>
      <c r="AI205" t="n">
        <v>5</v>
      </c>
      <c r="AJ205" t="n">
        <v>8</v>
      </c>
      <c r="AK205" t="n">
        <v>8</v>
      </c>
      <c r="AL205" t="n">
        <v>1</v>
      </c>
      <c r="AM205" t="n">
        <v>1</v>
      </c>
      <c r="AN205" t="n">
        <v>0</v>
      </c>
      <c r="AO205" t="n">
        <v>0</v>
      </c>
      <c r="AP205" t="inlineStr">
        <is>
          <t>No</t>
        </is>
      </c>
      <c r="AQ205" t="inlineStr">
        <is>
          <t>No</t>
        </is>
      </c>
      <c r="AS205">
        <f>HYPERLINK("https://creighton-primo.hosted.exlibrisgroup.com/primo-explore/search?tab=default_tab&amp;search_scope=EVERYTHING&amp;vid=01CRU&amp;lang=en_US&amp;offset=0&amp;query=any,contains,991005266859702656","Catalog Record")</f>
        <v/>
      </c>
      <c r="AT205">
        <f>HYPERLINK("http://www.worldcat.org/oclc/174134006","WorldCat Record")</f>
        <v/>
      </c>
      <c r="AU205" t="inlineStr">
        <is>
          <t>196713737:eng</t>
        </is>
      </c>
      <c r="AV205" t="inlineStr">
        <is>
          <t>174134006</t>
        </is>
      </c>
      <c r="AW205" t="inlineStr">
        <is>
          <t>991005266859702656</t>
        </is>
      </c>
      <c r="AX205" t="inlineStr">
        <is>
          <t>991005266859702656</t>
        </is>
      </c>
      <c r="AY205" t="inlineStr">
        <is>
          <t>2271041920002656</t>
        </is>
      </c>
      <c r="AZ205" t="inlineStr">
        <is>
          <t>BOOK</t>
        </is>
      </c>
      <c r="BB205" t="inlineStr">
        <is>
          <t>9781400061204</t>
        </is>
      </c>
      <c r="BC205" t="inlineStr">
        <is>
          <t>32285005461123</t>
        </is>
      </c>
      <c r="BD205" t="inlineStr">
        <is>
          <t>893326498</t>
        </is>
      </c>
    </row>
    <row r="206">
      <c r="A206" t="inlineStr">
        <is>
          <t>No</t>
        </is>
      </c>
      <c r="B206" t="inlineStr">
        <is>
          <t>QK98.4.A1 H63 2004</t>
        </is>
      </c>
      <c r="C206" t="inlineStr">
        <is>
          <t>0                      QK 0098400A  1                  H  63          2004</t>
        </is>
      </c>
      <c r="D206" t="inlineStr">
        <is>
          <t>Seeds of wealth : four plants that made men rich / Henry Hobhouse.</t>
        </is>
      </c>
      <c r="F206" t="inlineStr">
        <is>
          <t>No</t>
        </is>
      </c>
      <c r="G206" t="inlineStr">
        <is>
          <t>1</t>
        </is>
      </c>
      <c r="H206" t="inlineStr">
        <is>
          <t>No</t>
        </is>
      </c>
      <c r="I206" t="inlineStr">
        <is>
          <t>No</t>
        </is>
      </c>
      <c r="J206" t="inlineStr">
        <is>
          <t>0</t>
        </is>
      </c>
      <c r="K206" t="inlineStr">
        <is>
          <t>Hobhouse, Henry.</t>
        </is>
      </c>
      <c r="L206" t="inlineStr">
        <is>
          <t>Washington, DC : Shoemaker &amp; Hoard, 2004.</t>
        </is>
      </c>
      <c r="M206" t="inlineStr">
        <is>
          <t>2004</t>
        </is>
      </c>
      <c r="N206" t="inlineStr">
        <is>
          <t>1st Shoemaker &amp; Hoard ed.</t>
        </is>
      </c>
      <c r="O206" t="inlineStr">
        <is>
          <t>eng</t>
        </is>
      </c>
      <c r="P206" t="inlineStr">
        <is>
          <t>dcu</t>
        </is>
      </c>
      <c r="R206" t="inlineStr">
        <is>
          <t xml:space="preserve">QK </t>
        </is>
      </c>
      <c r="S206" t="n">
        <v>2</v>
      </c>
      <c r="T206" t="n">
        <v>2</v>
      </c>
      <c r="U206" t="inlineStr">
        <is>
          <t>2005-01-17</t>
        </is>
      </c>
      <c r="V206" t="inlineStr">
        <is>
          <t>2005-01-17</t>
        </is>
      </c>
      <c r="W206" t="inlineStr">
        <is>
          <t>2005-01-17</t>
        </is>
      </c>
      <c r="X206" t="inlineStr">
        <is>
          <t>2005-01-17</t>
        </is>
      </c>
      <c r="Y206" t="n">
        <v>362</v>
      </c>
      <c r="Z206" t="n">
        <v>352</v>
      </c>
      <c r="AA206" t="n">
        <v>447</v>
      </c>
      <c r="AB206" t="n">
        <v>4</v>
      </c>
      <c r="AC206" t="n">
        <v>4</v>
      </c>
      <c r="AD206" t="n">
        <v>9</v>
      </c>
      <c r="AE206" t="n">
        <v>10</v>
      </c>
      <c r="AF206" t="n">
        <v>1</v>
      </c>
      <c r="AG206" t="n">
        <v>2</v>
      </c>
      <c r="AH206" t="n">
        <v>1</v>
      </c>
      <c r="AI206" t="n">
        <v>1</v>
      </c>
      <c r="AJ206" t="n">
        <v>5</v>
      </c>
      <c r="AK206" t="n">
        <v>5</v>
      </c>
      <c r="AL206" t="n">
        <v>2</v>
      </c>
      <c r="AM206" t="n">
        <v>2</v>
      </c>
      <c r="AN206" t="n">
        <v>0</v>
      </c>
      <c r="AO206" t="n">
        <v>0</v>
      </c>
      <c r="AP206" t="inlineStr">
        <is>
          <t>No</t>
        </is>
      </c>
      <c r="AQ206" t="inlineStr">
        <is>
          <t>No</t>
        </is>
      </c>
      <c r="AS206">
        <f>HYPERLINK("https://creighton-primo.hosted.exlibrisgroup.com/primo-explore/search?tab=default_tab&amp;search_scope=EVERYTHING&amp;vid=01CRU&amp;lang=en_US&amp;offset=0&amp;query=any,contains,991004440199702656","Catalog Record")</f>
        <v/>
      </c>
      <c r="AT206">
        <f>HYPERLINK("http://www.worldcat.org/oclc/56979874","WorldCat Record")</f>
        <v/>
      </c>
      <c r="AU206" t="inlineStr">
        <is>
          <t>49022143:eng</t>
        </is>
      </c>
      <c r="AV206" t="inlineStr">
        <is>
          <t>56979874</t>
        </is>
      </c>
      <c r="AW206" t="inlineStr">
        <is>
          <t>991004440199702656</t>
        </is>
      </c>
      <c r="AX206" t="inlineStr">
        <is>
          <t>991004440199702656</t>
        </is>
      </c>
      <c r="AY206" t="inlineStr">
        <is>
          <t>2255855850002656</t>
        </is>
      </c>
      <c r="AZ206" t="inlineStr">
        <is>
          <t>BOOK</t>
        </is>
      </c>
      <c r="BB206" t="inlineStr">
        <is>
          <t>9781593760441</t>
        </is>
      </c>
      <c r="BC206" t="inlineStr">
        <is>
          <t>32285005021240</t>
        </is>
      </c>
      <c r="BD206" t="inlineStr">
        <is>
          <t>893782247</t>
        </is>
      </c>
    </row>
    <row r="207">
      <c r="A207" t="inlineStr">
        <is>
          <t>No</t>
        </is>
      </c>
      <c r="B207" t="inlineStr">
        <is>
          <t>QK980 .C3</t>
        </is>
      </c>
      <c r="C207" t="inlineStr">
        <is>
          <t>0                      QK 0980000C  3</t>
        </is>
      </c>
      <c r="D207" t="inlineStr">
        <is>
          <t>Lectures on the evolution of plants, by Douglas Houghton Campbell ...</t>
        </is>
      </c>
      <c r="F207" t="inlineStr">
        <is>
          <t>No</t>
        </is>
      </c>
      <c r="G207" t="inlineStr">
        <is>
          <t>1</t>
        </is>
      </c>
      <c r="H207" t="inlineStr">
        <is>
          <t>No</t>
        </is>
      </c>
      <c r="I207" t="inlineStr">
        <is>
          <t>No</t>
        </is>
      </c>
      <c r="J207" t="inlineStr">
        <is>
          <t>0</t>
        </is>
      </c>
      <c r="K207" t="inlineStr">
        <is>
          <t>Campbell, Douglas Houghton, 1859-1953.</t>
        </is>
      </c>
      <c r="L207" t="inlineStr">
        <is>
          <t>New York, The Macmillan company; London, Macmillan &amp; co., ltd., 1899.</t>
        </is>
      </c>
      <c r="M207" t="inlineStr">
        <is>
          <t>1899</t>
        </is>
      </c>
      <c r="O207" t="inlineStr">
        <is>
          <t>eng</t>
        </is>
      </c>
      <c r="P207" t="inlineStr">
        <is>
          <t>nyu</t>
        </is>
      </c>
      <c r="R207" t="inlineStr">
        <is>
          <t xml:space="preserve">QK </t>
        </is>
      </c>
      <c r="S207" t="n">
        <v>3</v>
      </c>
      <c r="T207" t="n">
        <v>3</v>
      </c>
      <c r="U207" t="inlineStr">
        <is>
          <t>2001-02-21</t>
        </is>
      </c>
      <c r="V207" t="inlineStr">
        <is>
          <t>2001-02-21</t>
        </is>
      </c>
      <c r="W207" t="inlineStr">
        <is>
          <t>1997-07-17</t>
        </is>
      </c>
      <c r="X207" t="inlineStr">
        <is>
          <t>1997-07-17</t>
        </is>
      </c>
      <c r="Y207" t="n">
        <v>138</v>
      </c>
      <c r="Z207" t="n">
        <v>108</v>
      </c>
      <c r="AA207" t="n">
        <v>173</v>
      </c>
      <c r="AB207" t="n">
        <v>1</v>
      </c>
      <c r="AC207" t="n">
        <v>2</v>
      </c>
      <c r="AD207" t="n">
        <v>1</v>
      </c>
      <c r="AE207" t="n">
        <v>2</v>
      </c>
      <c r="AF207" t="n">
        <v>1</v>
      </c>
      <c r="AG207" t="n">
        <v>1</v>
      </c>
      <c r="AH207" t="n">
        <v>0</v>
      </c>
      <c r="AI207" t="n">
        <v>0</v>
      </c>
      <c r="AJ207" t="n">
        <v>1</v>
      </c>
      <c r="AK207" t="n">
        <v>1</v>
      </c>
      <c r="AL207" t="n">
        <v>0</v>
      </c>
      <c r="AM207" t="n">
        <v>1</v>
      </c>
      <c r="AN207" t="n">
        <v>0</v>
      </c>
      <c r="AO207" t="n">
        <v>0</v>
      </c>
      <c r="AP207" t="inlineStr">
        <is>
          <t>Yes</t>
        </is>
      </c>
      <c r="AQ207" t="inlineStr">
        <is>
          <t>No</t>
        </is>
      </c>
      <c r="AR207">
        <f>HYPERLINK("http://catalog.hathitrust.org/Record/006517415","HathiTrust Record")</f>
        <v/>
      </c>
      <c r="AS207">
        <f>HYPERLINK("https://creighton-primo.hosted.exlibrisgroup.com/primo-explore/search?tab=default_tab&amp;search_scope=EVERYTHING&amp;vid=01CRU&amp;lang=en_US&amp;offset=0&amp;query=any,contains,991003150679702656","Catalog Record")</f>
        <v/>
      </c>
      <c r="AT207">
        <f>HYPERLINK("http://www.worldcat.org/oclc/690013","WorldCat Record")</f>
        <v/>
      </c>
      <c r="AU207" t="inlineStr">
        <is>
          <t>1782581:eng</t>
        </is>
      </c>
      <c r="AV207" t="inlineStr">
        <is>
          <t>690013</t>
        </is>
      </c>
      <c r="AW207" t="inlineStr">
        <is>
          <t>991003150679702656</t>
        </is>
      </c>
      <c r="AX207" t="inlineStr">
        <is>
          <t>991003150679702656</t>
        </is>
      </c>
      <c r="AY207" t="inlineStr">
        <is>
          <t>2260630930002656</t>
        </is>
      </c>
      <c r="AZ207" t="inlineStr">
        <is>
          <t>BOOK</t>
        </is>
      </c>
      <c r="BC207" t="inlineStr">
        <is>
          <t>32285002938404</t>
        </is>
      </c>
      <c r="BD207" t="inlineStr">
        <is>
          <t>893604490</t>
        </is>
      </c>
    </row>
    <row r="208">
      <c r="A208" t="inlineStr">
        <is>
          <t>No</t>
        </is>
      </c>
      <c r="B208" t="inlineStr">
        <is>
          <t>QK980 .S8</t>
        </is>
      </c>
      <c r="C208" t="inlineStr">
        <is>
          <t>0                      QK 0980000S  8</t>
        </is>
      </c>
      <c r="D208" t="inlineStr">
        <is>
          <t>Variation and evolution in plants.</t>
        </is>
      </c>
      <c r="F208" t="inlineStr">
        <is>
          <t>No</t>
        </is>
      </c>
      <c r="G208" t="inlineStr">
        <is>
          <t>1</t>
        </is>
      </c>
      <c r="H208" t="inlineStr">
        <is>
          <t>No</t>
        </is>
      </c>
      <c r="I208" t="inlineStr">
        <is>
          <t>No</t>
        </is>
      </c>
      <c r="J208" t="inlineStr">
        <is>
          <t>0</t>
        </is>
      </c>
      <c r="K208" t="inlineStr">
        <is>
          <t>Stebbins, G. Ledyard (George Ledyard), 1906-2000.</t>
        </is>
      </c>
      <c r="L208" t="inlineStr">
        <is>
          <t>New York : Columbia University Press, 1950.</t>
        </is>
      </c>
      <c r="M208" t="inlineStr">
        <is>
          <t>1950</t>
        </is>
      </c>
      <c r="O208" t="inlineStr">
        <is>
          <t>eng</t>
        </is>
      </c>
      <c r="P208" t="inlineStr">
        <is>
          <t>nyu</t>
        </is>
      </c>
      <c r="Q208" t="inlineStr">
        <is>
          <t>Columbia biological series ; no. 16</t>
        </is>
      </c>
      <c r="R208" t="inlineStr">
        <is>
          <t xml:space="preserve">QK </t>
        </is>
      </c>
      <c r="S208" t="n">
        <v>1</v>
      </c>
      <c r="T208" t="n">
        <v>1</v>
      </c>
      <c r="U208" t="inlineStr">
        <is>
          <t>2001-02-18</t>
        </is>
      </c>
      <c r="V208" t="inlineStr">
        <is>
          <t>2001-02-18</t>
        </is>
      </c>
      <c r="W208" t="inlineStr">
        <is>
          <t>1995-03-07</t>
        </is>
      </c>
      <c r="X208" t="inlineStr">
        <is>
          <t>1995-03-07</t>
        </is>
      </c>
      <c r="Y208" t="n">
        <v>961</v>
      </c>
      <c r="Z208" t="n">
        <v>806</v>
      </c>
      <c r="AA208" t="n">
        <v>841</v>
      </c>
      <c r="AB208" t="n">
        <v>12</v>
      </c>
      <c r="AC208" t="n">
        <v>12</v>
      </c>
      <c r="AD208" t="n">
        <v>35</v>
      </c>
      <c r="AE208" t="n">
        <v>36</v>
      </c>
      <c r="AF208" t="n">
        <v>11</v>
      </c>
      <c r="AG208" t="n">
        <v>11</v>
      </c>
      <c r="AH208" t="n">
        <v>4</v>
      </c>
      <c r="AI208" t="n">
        <v>5</v>
      </c>
      <c r="AJ208" t="n">
        <v>14</v>
      </c>
      <c r="AK208" t="n">
        <v>15</v>
      </c>
      <c r="AL208" t="n">
        <v>11</v>
      </c>
      <c r="AM208" t="n">
        <v>11</v>
      </c>
      <c r="AN208" t="n">
        <v>0</v>
      </c>
      <c r="AO208" t="n">
        <v>0</v>
      </c>
      <c r="AP208" t="inlineStr">
        <is>
          <t>No</t>
        </is>
      </c>
      <c r="AQ208" t="inlineStr">
        <is>
          <t>Yes</t>
        </is>
      </c>
      <c r="AR208">
        <f>HYPERLINK("http://catalog.hathitrust.org/Record/000401811","HathiTrust Record")</f>
        <v/>
      </c>
      <c r="AS208">
        <f>HYPERLINK("https://creighton-primo.hosted.exlibrisgroup.com/primo-explore/search?tab=default_tab&amp;search_scope=EVERYTHING&amp;vid=01CRU&amp;lang=en_US&amp;offset=0&amp;query=any,contains,991002231079702656","Catalog Record")</f>
        <v/>
      </c>
      <c r="AT208">
        <f>HYPERLINK("http://www.worldcat.org/oclc/294016","WorldCat Record")</f>
        <v/>
      </c>
      <c r="AU208" t="inlineStr">
        <is>
          <t>133775511:eng</t>
        </is>
      </c>
      <c r="AV208" t="inlineStr">
        <is>
          <t>294016</t>
        </is>
      </c>
      <c r="AW208" t="inlineStr">
        <is>
          <t>991002231079702656</t>
        </is>
      </c>
      <c r="AX208" t="inlineStr">
        <is>
          <t>991002231079702656</t>
        </is>
      </c>
      <c r="AY208" t="inlineStr">
        <is>
          <t>2268409990002656</t>
        </is>
      </c>
      <c r="AZ208" t="inlineStr">
        <is>
          <t>BOOK</t>
        </is>
      </c>
      <c r="BC208" t="inlineStr">
        <is>
          <t>32285002011467</t>
        </is>
      </c>
      <c r="BD208" t="inlineStr">
        <is>
          <t>893244919</t>
        </is>
      </c>
    </row>
    <row r="209">
      <c r="A209" t="inlineStr">
        <is>
          <t>No</t>
        </is>
      </c>
      <c r="B209" t="inlineStr">
        <is>
          <t>QK980 .W56 2002</t>
        </is>
      </c>
      <c r="C209" t="inlineStr">
        <is>
          <t>0                      QK 0980000W  56          2002</t>
        </is>
      </c>
      <c r="D209" t="inlineStr">
        <is>
          <t>The evolution of plants / K.J. Willis, J.C. McElwain.</t>
        </is>
      </c>
      <c r="F209" t="inlineStr">
        <is>
          <t>No</t>
        </is>
      </c>
      <c r="G209" t="inlineStr">
        <is>
          <t>1</t>
        </is>
      </c>
      <c r="H209" t="inlineStr">
        <is>
          <t>No</t>
        </is>
      </c>
      <c r="I209" t="inlineStr">
        <is>
          <t>No</t>
        </is>
      </c>
      <c r="J209" t="inlineStr">
        <is>
          <t>0</t>
        </is>
      </c>
      <c r="K209" t="inlineStr">
        <is>
          <t>Willis, K. J.</t>
        </is>
      </c>
      <c r="L209" t="inlineStr">
        <is>
          <t>New York : Oxford University Press, c2002.</t>
        </is>
      </c>
      <c r="M209" t="inlineStr">
        <is>
          <t>2002</t>
        </is>
      </c>
      <c r="O209" t="inlineStr">
        <is>
          <t>eng</t>
        </is>
      </c>
      <c r="P209" t="inlineStr">
        <is>
          <t>nyu</t>
        </is>
      </c>
      <c r="R209" t="inlineStr">
        <is>
          <t xml:space="preserve">QK </t>
        </is>
      </c>
      <c r="S209" t="n">
        <v>3</v>
      </c>
      <c r="T209" t="n">
        <v>3</v>
      </c>
      <c r="U209" t="inlineStr">
        <is>
          <t>2004-05-03</t>
        </is>
      </c>
      <c r="V209" t="inlineStr">
        <is>
          <t>2004-05-03</t>
        </is>
      </c>
      <c r="W209" t="inlineStr">
        <is>
          <t>2004-05-03</t>
        </is>
      </c>
      <c r="X209" t="inlineStr">
        <is>
          <t>2004-05-03</t>
        </is>
      </c>
      <c r="Y209" t="n">
        <v>660</v>
      </c>
      <c r="Z209" t="n">
        <v>505</v>
      </c>
      <c r="AA209" t="n">
        <v>723</v>
      </c>
      <c r="AB209" t="n">
        <v>5</v>
      </c>
      <c r="AC209" t="n">
        <v>5</v>
      </c>
      <c r="AD209" t="n">
        <v>25</v>
      </c>
      <c r="AE209" t="n">
        <v>38</v>
      </c>
      <c r="AF209" t="n">
        <v>12</v>
      </c>
      <c r="AG209" t="n">
        <v>20</v>
      </c>
      <c r="AH209" t="n">
        <v>6</v>
      </c>
      <c r="AI209" t="n">
        <v>9</v>
      </c>
      <c r="AJ209" t="n">
        <v>11</v>
      </c>
      <c r="AK209" t="n">
        <v>16</v>
      </c>
      <c r="AL209" t="n">
        <v>4</v>
      </c>
      <c r="AM209" t="n">
        <v>4</v>
      </c>
      <c r="AN209" t="n">
        <v>0</v>
      </c>
      <c r="AO209" t="n">
        <v>0</v>
      </c>
      <c r="AP209" t="inlineStr">
        <is>
          <t>No</t>
        </is>
      </c>
      <c r="AQ209" t="inlineStr">
        <is>
          <t>No</t>
        </is>
      </c>
      <c r="AS209">
        <f>HYPERLINK("https://creighton-primo.hosted.exlibrisgroup.com/primo-explore/search?tab=default_tab&amp;search_scope=EVERYTHING&amp;vid=01CRU&amp;lang=en_US&amp;offset=0&amp;query=any,contains,991004276629702656","Catalog Record")</f>
        <v/>
      </c>
      <c r="AT209">
        <f>HYPERLINK("http://www.worldcat.org/oclc/49520001","WorldCat Record")</f>
        <v/>
      </c>
      <c r="AU209" t="inlineStr">
        <is>
          <t>856800:eng</t>
        </is>
      </c>
      <c r="AV209" t="inlineStr">
        <is>
          <t>49520001</t>
        </is>
      </c>
      <c r="AW209" t="inlineStr">
        <is>
          <t>991004276629702656</t>
        </is>
      </c>
      <c r="AX209" t="inlineStr">
        <is>
          <t>991004276629702656</t>
        </is>
      </c>
      <c r="AY209" t="inlineStr">
        <is>
          <t>2267139020002656</t>
        </is>
      </c>
      <c r="AZ209" t="inlineStr">
        <is>
          <t>BOOK</t>
        </is>
      </c>
      <c r="BB209" t="inlineStr">
        <is>
          <t>9780198500650</t>
        </is>
      </c>
      <c r="BC209" t="inlineStr">
        <is>
          <t>32285004903174</t>
        </is>
      </c>
      <c r="BD209" t="inlineStr">
        <is>
          <t>893331397</t>
        </is>
      </c>
    </row>
    <row r="210">
      <c r="A210" t="inlineStr">
        <is>
          <t>No</t>
        </is>
      </c>
      <c r="B210" t="inlineStr">
        <is>
          <t>QK981 .K54 1988</t>
        </is>
      </c>
      <c r="C210" t="inlineStr">
        <is>
          <t>0                      QK 0981000K  54          1988</t>
        </is>
      </c>
      <c r="D210" t="inlineStr">
        <is>
          <t>Mutation, developmental selection, and plant evolution / Edward J. Klekowski, Jr.</t>
        </is>
      </c>
      <c r="F210" t="inlineStr">
        <is>
          <t>No</t>
        </is>
      </c>
      <c r="G210" t="inlineStr">
        <is>
          <t>1</t>
        </is>
      </c>
      <c r="H210" t="inlineStr">
        <is>
          <t>No</t>
        </is>
      </c>
      <c r="I210" t="inlineStr">
        <is>
          <t>No</t>
        </is>
      </c>
      <c r="J210" t="inlineStr">
        <is>
          <t>0</t>
        </is>
      </c>
      <c r="K210" t="inlineStr">
        <is>
          <t>Klekowski, Edward J.</t>
        </is>
      </c>
      <c r="L210" t="inlineStr">
        <is>
          <t>New York : Columbia University Press, 1988.</t>
        </is>
      </c>
      <c r="M210" t="inlineStr">
        <is>
          <t>1988</t>
        </is>
      </c>
      <c r="O210" t="inlineStr">
        <is>
          <t>eng</t>
        </is>
      </c>
      <c r="P210" t="inlineStr">
        <is>
          <t>nyu</t>
        </is>
      </c>
      <c r="R210" t="inlineStr">
        <is>
          <t xml:space="preserve">QK </t>
        </is>
      </c>
      <c r="S210" t="n">
        <v>5</v>
      </c>
      <c r="T210" t="n">
        <v>5</v>
      </c>
      <c r="U210" t="inlineStr">
        <is>
          <t>2001-11-20</t>
        </is>
      </c>
      <c r="V210" t="inlineStr">
        <is>
          <t>2001-11-20</t>
        </is>
      </c>
      <c r="W210" t="inlineStr">
        <is>
          <t>1993-02-24</t>
        </is>
      </c>
      <c r="X210" t="inlineStr">
        <is>
          <t>1993-02-24</t>
        </is>
      </c>
      <c r="Y210" t="n">
        <v>439</v>
      </c>
      <c r="Z210" t="n">
        <v>344</v>
      </c>
      <c r="AA210" t="n">
        <v>351</v>
      </c>
      <c r="AB210" t="n">
        <v>2</v>
      </c>
      <c r="AC210" t="n">
        <v>2</v>
      </c>
      <c r="AD210" t="n">
        <v>10</v>
      </c>
      <c r="AE210" t="n">
        <v>10</v>
      </c>
      <c r="AF210" t="n">
        <v>3</v>
      </c>
      <c r="AG210" t="n">
        <v>3</v>
      </c>
      <c r="AH210" t="n">
        <v>2</v>
      </c>
      <c r="AI210" t="n">
        <v>2</v>
      </c>
      <c r="AJ210" t="n">
        <v>6</v>
      </c>
      <c r="AK210" t="n">
        <v>6</v>
      </c>
      <c r="AL210" t="n">
        <v>1</v>
      </c>
      <c r="AM210" t="n">
        <v>1</v>
      </c>
      <c r="AN210" t="n">
        <v>0</v>
      </c>
      <c r="AO210" t="n">
        <v>0</v>
      </c>
      <c r="AP210" t="inlineStr">
        <is>
          <t>No</t>
        </is>
      </c>
      <c r="AQ210" t="inlineStr">
        <is>
          <t>No</t>
        </is>
      </c>
      <c r="AS210">
        <f>HYPERLINK("https://creighton-primo.hosted.exlibrisgroup.com/primo-explore/search?tab=default_tab&amp;search_scope=EVERYTHING&amp;vid=01CRU&amp;lang=en_US&amp;offset=0&amp;query=any,contains,991001219699702656","Catalog Record")</f>
        <v/>
      </c>
      <c r="AT210">
        <f>HYPERLINK("http://www.worldcat.org/oclc/17441640","WorldCat Record")</f>
        <v/>
      </c>
      <c r="AU210" t="inlineStr">
        <is>
          <t>16078875:eng</t>
        </is>
      </c>
      <c r="AV210" t="inlineStr">
        <is>
          <t>17441640</t>
        </is>
      </c>
      <c r="AW210" t="inlineStr">
        <is>
          <t>991001219699702656</t>
        </is>
      </c>
      <c r="AX210" t="inlineStr">
        <is>
          <t>991001219699702656</t>
        </is>
      </c>
      <c r="AY210" t="inlineStr">
        <is>
          <t>2260629080002656</t>
        </is>
      </c>
      <c r="AZ210" t="inlineStr">
        <is>
          <t>BOOK</t>
        </is>
      </c>
      <c r="BB210" t="inlineStr">
        <is>
          <t>9780231065283</t>
        </is>
      </c>
      <c r="BC210" t="inlineStr">
        <is>
          <t>32285001496545</t>
        </is>
      </c>
      <c r="BD210" t="inlineStr">
        <is>
          <t>893256112</t>
        </is>
      </c>
    </row>
    <row r="211">
      <c r="A211" t="inlineStr">
        <is>
          <t>No</t>
        </is>
      </c>
      <c r="B211" t="inlineStr">
        <is>
          <t>QK981 .V75 1988</t>
        </is>
      </c>
      <c r="C211" t="inlineStr">
        <is>
          <t>0                      QK 0981000V  75          1988</t>
        </is>
      </c>
      <c r="D211" t="inlineStr">
        <is>
          <t>Species and varieties : their origin by mutation : lectures delivered at the University of California / Hugo DeVries.</t>
        </is>
      </c>
      <c r="F211" t="inlineStr">
        <is>
          <t>No</t>
        </is>
      </c>
      <c r="G211" t="inlineStr">
        <is>
          <t>1</t>
        </is>
      </c>
      <c r="H211" t="inlineStr">
        <is>
          <t>No</t>
        </is>
      </c>
      <c r="I211" t="inlineStr">
        <is>
          <t>No</t>
        </is>
      </c>
      <c r="J211" t="inlineStr">
        <is>
          <t>0</t>
        </is>
      </c>
      <c r="K211" t="inlineStr">
        <is>
          <t>Vries, Hugo de, 1848-1935.</t>
        </is>
      </c>
      <c r="L211" t="inlineStr">
        <is>
          <t>New York : Garland Pub., 1988, c1904.</t>
        </is>
      </c>
      <c r="M211" t="inlineStr">
        <is>
          <t>1988</t>
        </is>
      </c>
      <c r="O211" t="inlineStr">
        <is>
          <t>eng</t>
        </is>
      </c>
      <c r="P211" t="inlineStr">
        <is>
          <t>nyu</t>
        </is>
      </c>
      <c r="Q211" t="inlineStr">
        <is>
          <t>Genes, cells, and organisms</t>
        </is>
      </c>
      <c r="R211" t="inlineStr">
        <is>
          <t xml:space="preserve">QK </t>
        </is>
      </c>
      <c r="S211" t="n">
        <v>8</v>
      </c>
      <c r="T211" t="n">
        <v>8</v>
      </c>
      <c r="U211" t="inlineStr">
        <is>
          <t>2001-02-21</t>
        </is>
      </c>
      <c r="V211" t="inlineStr">
        <is>
          <t>2001-02-21</t>
        </is>
      </c>
      <c r="W211" t="inlineStr">
        <is>
          <t>1993-05-17</t>
        </is>
      </c>
      <c r="X211" t="inlineStr">
        <is>
          <t>1993-05-17</t>
        </is>
      </c>
      <c r="Y211" t="n">
        <v>77</v>
      </c>
      <c r="Z211" t="n">
        <v>62</v>
      </c>
      <c r="AA211" t="n">
        <v>165</v>
      </c>
      <c r="AB211" t="n">
        <v>2</v>
      </c>
      <c r="AC211" t="n">
        <v>3</v>
      </c>
      <c r="AD211" t="n">
        <v>2</v>
      </c>
      <c r="AE211" t="n">
        <v>5</v>
      </c>
      <c r="AF211" t="n">
        <v>1</v>
      </c>
      <c r="AG211" t="n">
        <v>1</v>
      </c>
      <c r="AH211" t="n">
        <v>0</v>
      </c>
      <c r="AI211" t="n">
        <v>1</v>
      </c>
      <c r="AJ211" t="n">
        <v>0</v>
      </c>
      <c r="AK211" t="n">
        <v>2</v>
      </c>
      <c r="AL211" t="n">
        <v>1</v>
      </c>
      <c r="AM211" t="n">
        <v>2</v>
      </c>
      <c r="AN211" t="n">
        <v>0</v>
      </c>
      <c r="AO211" t="n">
        <v>0</v>
      </c>
      <c r="AP211" t="inlineStr">
        <is>
          <t>No</t>
        </is>
      </c>
      <c r="AQ211" t="inlineStr">
        <is>
          <t>Yes</t>
        </is>
      </c>
      <c r="AR211">
        <f>HYPERLINK("http://catalog.hathitrust.org/Record/000926940","HathiTrust Record")</f>
        <v/>
      </c>
      <c r="AS211">
        <f>HYPERLINK("https://creighton-primo.hosted.exlibrisgroup.com/primo-explore/search?tab=default_tab&amp;search_scope=EVERYTHING&amp;vid=01CRU&amp;lang=en_US&amp;offset=0&amp;query=any,contains,991001276549702656","Catalog Record")</f>
        <v/>
      </c>
      <c r="AT211">
        <f>HYPERLINK("http://www.worldcat.org/oclc/17875290","WorldCat Record")</f>
        <v/>
      </c>
      <c r="AU211" t="inlineStr">
        <is>
          <t>8378849:eng</t>
        </is>
      </c>
      <c r="AV211" t="inlineStr">
        <is>
          <t>17875290</t>
        </is>
      </c>
      <c r="AW211" t="inlineStr">
        <is>
          <t>991001276549702656</t>
        </is>
      </c>
      <c r="AX211" t="inlineStr">
        <is>
          <t>991001276549702656</t>
        </is>
      </c>
      <c r="AY211" t="inlineStr">
        <is>
          <t>2270064870002656</t>
        </is>
      </c>
      <c r="AZ211" t="inlineStr">
        <is>
          <t>BOOK</t>
        </is>
      </c>
      <c r="BB211" t="inlineStr">
        <is>
          <t>9780824013875</t>
        </is>
      </c>
      <c r="BC211" t="inlineStr">
        <is>
          <t>32285001644946</t>
        </is>
      </c>
      <c r="BD211" t="inlineStr">
        <is>
          <t>893420221</t>
        </is>
      </c>
    </row>
    <row r="212">
      <c r="A212" t="inlineStr">
        <is>
          <t>No</t>
        </is>
      </c>
      <c r="B212" t="inlineStr">
        <is>
          <t>QK983 .B73 1984</t>
        </is>
      </c>
      <c r="C212" t="inlineStr">
        <is>
          <t>0                      QK 0983000B  73          1984</t>
        </is>
      </c>
      <c r="D212" t="inlineStr">
        <is>
          <t>Plant variation and evolution / D. Briggs, S.M. Walters.</t>
        </is>
      </c>
      <c r="F212" t="inlineStr">
        <is>
          <t>No</t>
        </is>
      </c>
      <c r="G212" t="inlineStr">
        <is>
          <t>1</t>
        </is>
      </c>
      <c r="H212" t="inlineStr">
        <is>
          <t>No</t>
        </is>
      </c>
      <c r="I212" t="inlineStr">
        <is>
          <t>No</t>
        </is>
      </c>
      <c r="J212" t="inlineStr">
        <is>
          <t>0</t>
        </is>
      </c>
      <c r="K212" t="inlineStr">
        <is>
          <t>Briggs, D. (David), 1936-</t>
        </is>
      </c>
      <c r="L212" t="inlineStr">
        <is>
          <t>Cambridge [Cambridgeshire] ; New York : Cambridge University, 1984.</t>
        </is>
      </c>
      <c r="M212" t="inlineStr">
        <is>
          <t>1984</t>
        </is>
      </c>
      <c r="N212" t="inlineStr">
        <is>
          <t>2nd ed.</t>
        </is>
      </c>
      <c r="O212" t="inlineStr">
        <is>
          <t>eng</t>
        </is>
      </c>
      <c r="P212" t="inlineStr">
        <is>
          <t>enk</t>
        </is>
      </c>
      <c r="R212" t="inlineStr">
        <is>
          <t xml:space="preserve">QK </t>
        </is>
      </c>
      <c r="S212" t="n">
        <v>3</v>
      </c>
      <c r="T212" t="n">
        <v>3</v>
      </c>
      <c r="U212" t="inlineStr">
        <is>
          <t>2001-11-20</t>
        </is>
      </c>
      <c r="V212" t="inlineStr">
        <is>
          <t>2001-11-20</t>
        </is>
      </c>
      <c r="W212" t="inlineStr">
        <is>
          <t>1993-05-17</t>
        </is>
      </c>
      <c r="X212" t="inlineStr">
        <is>
          <t>1993-05-17</t>
        </is>
      </c>
      <c r="Y212" t="n">
        <v>534</v>
      </c>
      <c r="Z212" t="n">
        <v>375</v>
      </c>
      <c r="AA212" t="n">
        <v>920</v>
      </c>
      <c r="AB212" t="n">
        <v>2</v>
      </c>
      <c r="AC212" t="n">
        <v>6</v>
      </c>
      <c r="AD212" t="n">
        <v>15</v>
      </c>
      <c r="AE212" t="n">
        <v>32</v>
      </c>
      <c r="AF212" t="n">
        <v>7</v>
      </c>
      <c r="AG212" t="n">
        <v>12</v>
      </c>
      <c r="AH212" t="n">
        <v>4</v>
      </c>
      <c r="AI212" t="n">
        <v>6</v>
      </c>
      <c r="AJ212" t="n">
        <v>8</v>
      </c>
      <c r="AK212" t="n">
        <v>17</v>
      </c>
      <c r="AL212" t="n">
        <v>1</v>
      </c>
      <c r="AM212" t="n">
        <v>5</v>
      </c>
      <c r="AN212" t="n">
        <v>0</v>
      </c>
      <c r="AO212" t="n">
        <v>0</v>
      </c>
      <c r="AP212" t="inlineStr">
        <is>
          <t>No</t>
        </is>
      </c>
      <c r="AQ212" t="inlineStr">
        <is>
          <t>No</t>
        </is>
      </c>
      <c r="AS212">
        <f>HYPERLINK("https://creighton-primo.hosted.exlibrisgroup.com/primo-explore/search?tab=default_tab&amp;search_scope=EVERYTHING&amp;vid=01CRU&amp;lang=en_US&amp;offset=0&amp;query=any,contains,991000247939702656","Catalog Record")</f>
        <v/>
      </c>
      <c r="AT212">
        <f>HYPERLINK("http://www.worldcat.org/oclc/9731545","WorldCat Record")</f>
        <v/>
      </c>
      <c r="AU212" t="inlineStr">
        <is>
          <t>1143594:eng</t>
        </is>
      </c>
      <c r="AV212" t="inlineStr">
        <is>
          <t>9731545</t>
        </is>
      </c>
      <c r="AW212" t="inlineStr">
        <is>
          <t>991000247939702656</t>
        </is>
      </c>
      <c r="AX212" t="inlineStr">
        <is>
          <t>991000247939702656</t>
        </is>
      </c>
      <c r="AY212" t="inlineStr">
        <is>
          <t>2272484170002656</t>
        </is>
      </c>
      <c r="AZ212" t="inlineStr">
        <is>
          <t>BOOK</t>
        </is>
      </c>
      <c r="BB212" t="inlineStr">
        <is>
          <t>9780521276658</t>
        </is>
      </c>
      <c r="BC212" t="inlineStr">
        <is>
          <t>32285001644953</t>
        </is>
      </c>
      <c r="BD212" t="inlineStr">
        <is>
          <t>893339419</t>
        </is>
      </c>
    </row>
    <row r="213">
      <c r="A213" t="inlineStr">
        <is>
          <t>No</t>
        </is>
      </c>
      <c r="B213" t="inlineStr">
        <is>
          <t>QK99.A1 I5 1985</t>
        </is>
      </c>
      <c r="C213" t="inlineStr">
        <is>
          <t>0                      QK 0099000A  1                  I  5           1985</t>
        </is>
      </c>
      <c r="D213" t="inlineStr">
        <is>
          <t>Advances in medicinal phytochemistry / [editors], Sir Derek Barton, W.D. Ollis.</t>
        </is>
      </c>
      <c r="F213" t="inlineStr">
        <is>
          <t>No</t>
        </is>
      </c>
      <c r="G213" t="inlineStr">
        <is>
          <t>1</t>
        </is>
      </c>
      <c r="H213" t="inlineStr">
        <is>
          <t>No</t>
        </is>
      </c>
      <c r="I213" t="inlineStr">
        <is>
          <t>No</t>
        </is>
      </c>
      <c r="J213" t="inlineStr">
        <is>
          <t>0</t>
        </is>
      </c>
      <c r="K213" t="inlineStr">
        <is>
          <t>International Symposium on Medicinal Photochemistry (1985 : Marrakech, Morocco)</t>
        </is>
      </c>
      <c r="L213" t="inlineStr">
        <is>
          <t>London, England : J. Libbey Eurotext, c1986.</t>
        </is>
      </c>
      <c r="M213" t="inlineStr">
        <is>
          <t>1986</t>
        </is>
      </c>
      <c r="O213" t="inlineStr">
        <is>
          <t>eng</t>
        </is>
      </c>
      <c r="P213" t="inlineStr">
        <is>
          <t>enk</t>
        </is>
      </c>
      <c r="R213" t="inlineStr">
        <is>
          <t xml:space="preserve">QK </t>
        </is>
      </c>
      <c r="S213" t="n">
        <v>3</v>
      </c>
      <c r="T213" t="n">
        <v>3</v>
      </c>
      <c r="U213" t="inlineStr">
        <is>
          <t>2002-01-24</t>
        </is>
      </c>
      <c r="V213" t="inlineStr">
        <is>
          <t>2002-01-24</t>
        </is>
      </c>
      <c r="W213" t="inlineStr">
        <is>
          <t>1993-05-12</t>
        </is>
      </c>
      <c r="X213" t="inlineStr">
        <is>
          <t>1993-05-12</t>
        </is>
      </c>
      <c r="Y213" t="n">
        <v>128</v>
      </c>
      <c r="Z213" t="n">
        <v>56</v>
      </c>
      <c r="AA213" t="n">
        <v>58</v>
      </c>
      <c r="AB213" t="n">
        <v>2</v>
      </c>
      <c r="AC213" t="n">
        <v>2</v>
      </c>
      <c r="AD213" t="n">
        <v>3</v>
      </c>
      <c r="AE213" t="n">
        <v>3</v>
      </c>
      <c r="AF213" t="n">
        <v>0</v>
      </c>
      <c r="AG213" t="n">
        <v>0</v>
      </c>
      <c r="AH213" t="n">
        <v>1</v>
      </c>
      <c r="AI213" t="n">
        <v>1</v>
      </c>
      <c r="AJ213" t="n">
        <v>1</v>
      </c>
      <c r="AK213" t="n">
        <v>1</v>
      </c>
      <c r="AL213" t="n">
        <v>1</v>
      </c>
      <c r="AM213" t="n">
        <v>1</v>
      </c>
      <c r="AN213" t="n">
        <v>0</v>
      </c>
      <c r="AO213" t="n">
        <v>0</v>
      </c>
      <c r="AP213" t="inlineStr">
        <is>
          <t>No</t>
        </is>
      </c>
      <c r="AQ213" t="inlineStr">
        <is>
          <t>Yes</t>
        </is>
      </c>
      <c r="AR213">
        <f>HYPERLINK("http://catalog.hathitrust.org/Record/000445480","HathiTrust Record")</f>
        <v/>
      </c>
      <c r="AS213">
        <f>HYPERLINK("https://creighton-primo.hosted.exlibrisgroup.com/primo-explore/search?tab=default_tab&amp;search_scope=EVERYTHING&amp;vid=01CRU&amp;lang=en_US&amp;offset=0&amp;query=any,contains,991000905159702656","Catalog Record")</f>
        <v/>
      </c>
      <c r="AT213">
        <f>HYPERLINK("http://www.worldcat.org/oclc/16278560","WorldCat Record")</f>
        <v/>
      </c>
      <c r="AU213" t="inlineStr">
        <is>
          <t>428862313:eng</t>
        </is>
      </c>
      <c r="AV213" t="inlineStr">
        <is>
          <t>16278560</t>
        </is>
      </c>
      <c r="AW213" t="inlineStr">
        <is>
          <t>991000905159702656</t>
        </is>
      </c>
      <c r="AX213" t="inlineStr">
        <is>
          <t>991000905159702656</t>
        </is>
      </c>
      <c r="AY213" t="inlineStr">
        <is>
          <t>2265765920002656</t>
        </is>
      </c>
      <c r="AZ213" t="inlineStr">
        <is>
          <t>BOOK</t>
        </is>
      </c>
      <c r="BB213" t="inlineStr">
        <is>
          <t>9780861960927</t>
        </is>
      </c>
      <c r="BC213" t="inlineStr">
        <is>
          <t>32285001643922</t>
        </is>
      </c>
      <c r="BD213" t="inlineStr">
        <is>
          <t>893903205</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2022-07-15T00:43:46Z</dcterms:created>
  <dcterms:modified xsi:type="dcterms:W3CDTF">2022-07-15T00:43:46Z</dcterms:modified>
</cp:coreProperties>
</file>