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2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CURAL</t>
        </is>
      </c>
      <c r="C2" t="inlineStr">
        <is>
          <t>SHELVES</t>
        </is>
      </c>
      <c r="D2" t="inlineStr">
        <is>
          <t>QM100 .C34 2010</t>
        </is>
      </c>
      <c r="E2" t="inlineStr">
        <is>
          <t>0                      QM 0100000C  34          2010</t>
        </is>
      </c>
      <c r="F2" t="inlineStr">
        <is>
          <t>Functional anatomy : musculoskeletal anatomy, kinesiology, and palpation for manual therapists / Christy Cael.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Cael, Christy.</t>
        </is>
      </c>
      <c r="N2" t="inlineStr">
        <is>
          <t>Philadelphia : Lippincott, Williams &amp; Wilkins, c2010.</t>
        </is>
      </c>
      <c r="O2" t="inlineStr">
        <is>
          <t>2010</t>
        </is>
      </c>
      <c r="Q2" t="inlineStr">
        <is>
          <t>eng</t>
        </is>
      </c>
      <c r="R2" t="inlineStr">
        <is>
          <t>pau</t>
        </is>
      </c>
      <c r="S2" t="inlineStr">
        <is>
          <t>LWW massage therapy &amp; Bodywork educational series</t>
        </is>
      </c>
      <c r="T2" t="inlineStr">
        <is>
          <t xml:space="preserve">QM </t>
        </is>
      </c>
      <c r="U2" t="n">
        <v>2</v>
      </c>
      <c r="V2" t="n">
        <v>2</v>
      </c>
      <c r="W2" t="inlineStr">
        <is>
          <t>2010-04-16</t>
        </is>
      </c>
      <c r="X2" t="inlineStr">
        <is>
          <t>2010-04-16</t>
        </is>
      </c>
      <c r="Y2" t="inlineStr">
        <is>
          <t>2009-12-10</t>
        </is>
      </c>
      <c r="Z2" t="inlineStr">
        <is>
          <t>2009-12-10</t>
        </is>
      </c>
      <c r="AA2" t="n">
        <v>161</v>
      </c>
      <c r="AB2" t="n">
        <v>86</v>
      </c>
      <c r="AC2" t="n">
        <v>122</v>
      </c>
      <c r="AD2" t="n">
        <v>1</v>
      </c>
      <c r="AE2" t="n">
        <v>1</v>
      </c>
      <c r="AF2" t="n">
        <v>4</v>
      </c>
      <c r="AG2" t="n">
        <v>5</v>
      </c>
      <c r="AH2" t="n">
        <v>2</v>
      </c>
      <c r="AI2" t="n">
        <v>3</v>
      </c>
      <c r="AJ2" t="n">
        <v>2</v>
      </c>
      <c r="AK2" t="n">
        <v>2</v>
      </c>
      <c r="AL2" t="n">
        <v>1</v>
      </c>
      <c r="AM2" t="n">
        <v>2</v>
      </c>
      <c r="AN2" t="n">
        <v>0</v>
      </c>
      <c r="AO2" t="n">
        <v>0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HYPERLINK("https://creighton-primo.hosted.exlibrisgroup.com/primo-explore/search?tab=default_tab&amp;search_scope=EVERYTHING&amp;vid=01CRU&amp;lang=en_US&amp;offset=0&amp;query=any,contains,991005344809702656","Catalog Record")</f>
        <v/>
      </c>
      <c r="AV2">
        <f>HYPERLINK("http://www.worldcat.org/oclc/316421053","WorldCat Record")</f>
        <v/>
      </c>
      <c r="AW2" t="inlineStr">
        <is>
          <t>892370109:eng</t>
        </is>
      </c>
      <c r="AX2" t="inlineStr">
        <is>
          <t>316421053</t>
        </is>
      </c>
      <c r="AY2" t="inlineStr">
        <is>
          <t>991005344809702656</t>
        </is>
      </c>
      <c r="AZ2" t="inlineStr">
        <is>
          <t>991005344809702656</t>
        </is>
      </c>
      <c r="BA2" t="inlineStr">
        <is>
          <t>2263567850002656</t>
        </is>
      </c>
      <c r="BB2" t="inlineStr">
        <is>
          <t>BOOK</t>
        </is>
      </c>
      <c r="BD2" t="inlineStr">
        <is>
          <t>9780781774048</t>
        </is>
      </c>
      <c r="BE2" t="inlineStr">
        <is>
          <t>32285005554455</t>
        </is>
      </c>
      <c r="BF2" t="inlineStr">
        <is>
          <t>893701415</t>
        </is>
      </c>
    </row>
    <row r="3">
      <c r="B3" t="inlineStr">
        <is>
          <t>CURAL</t>
        </is>
      </c>
      <c r="C3" t="inlineStr">
        <is>
          <t>SHELVES</t>
        </is>
      </c>
      <c r="D3" t="inlineStr">
        <is>
          <t>QM101 .A38 1994b</t>
        </is>
      </c>
      <c r="E3" t="inlineStr">
        <is>
          <t>0                      QM 0101000A  38          1994b</t>
        </is>
      </c>
      <c r="F3" t="inlineStr">
        <is>
          <t>Bones : the unity of form and function / R. McNeill Alexander ; photography by Brian Kosoff ; foreword by Mark A. Norell ; illustrations by Edward Heck.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Alexander, R. McNeill.</t>
        </is>
      </c>
      <c r="N3" t="inlineStr">
        <is>
          <t>London : Weidenfeld &amp; Nicholson, 1994.</t>
        </is>
      </c>
      <c r="O3" t="inlineStr">
        <is>
          <t>1994</t>
        </is>
      </c>
      <c r="Q3" t="inlineStr">
        <is>
          <t>eng</t>
        </is>
      </c>
      <c r="R3" t="inlineStr">
        <is>
          <t>enk</t>
        </is>
      </c>
      <c r="T3" t="inlineStr">
        <is>
          <t xml:space="preserve">QM </t>
        </is>
      </c>
      <c r="U3" t="n">
        <v>11</v>
      </c>
      <c r="V3" t="n">
        <v>11</v>
      </c>
      <c r="W3" t="inlineStr">
        <is>
          <t>2006-08-11</t>
        </is>
      </c>
      <c r="X3" t="inlineStr">
        <is>
          <t>2006-08-11</t>
        </is>
      </c>
      <c r="Y3" t="inlineStr">
        <is>
          <t>1996-12-16</t>
        </is>
      </c>
      <c r="Z3" t="inlineStr">
        <is>
          <t>1996-12-16</t>
        </is>
      </c>
      <c r="AA3" t="n">
        <v>83</v>
      </c>
      <c r="AB3" t="n">
        <v>20</v>
      </c>
      <c r="AC3" t="n">
        <v>863</v>
      </c>
      <c r="AD3" t="n">
        <v>1</v>
      </c>
      <c r="AE3" t="n">
        <v>4</v>
      </c>
      <c r="AF3" t="n">
        <v>0</v>
      </c>
      <c r="AG3" t="n">
        <v>13</v>
      </c>
      <c r="AH3" t="n">
        <v>0</v>
      </c>
      <c r="AI3" t="n">
        <v>7</v>
      </c>
      <c r="AJ3" t="n">
        <v>0</v>
      </c>
      <c r="AK3" t="n">
        <v>3</v>
      </c>
      <c r="AL3" t="n">
        <v>0</v>
      </c>
      <c r="AM3" t="n">
        <v>6</v>
      </c>
      <c r="AN3" t="n">
        <v>0</v>
      </c>
      <c r="AO3" t="n">
        <v>1</v>
      </c>
      <c r="AP3" t="n">
        <v>0</v>
      </c>
      <c r="AQ3" t="n">
        <v>0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HYPERLINK("https://creighton-primo.hosted.exlibrisgroup.com/primo-explore/search?tab=default_tab&amp;search_scope=EVERYTHING&amp;vid=01CRU&amp;lang=en_US&amp;offset=0&amp;query=any,contains,991002457829702656","Catalog Record")</f>
        <v/>
      </c>
      <c r="AV3">
        <f>HYPERLINK("http://www.worldcat.org/oclc/32029176","WorldCat Record")</f>
        <v/>
      </c>
      <c r="AW3" t="inlineStr">
        <is>
          <t>51302:eng</t>
        </is>
      </c>
      <c r="AX3" t="inlineStr">
        <is>
          <t>32029176</t>
        </is>
      </c>
      <c r="AY3" t="inlineStr">
        <is>
          <t>991002457829702656</t>
        </is>
      </c>
      <c r="AZ3" t="inlineStr">
        <is>
          <t>991002457829702656</t>
        </is>
      </c>
      <c r="BA3" t="inlineStr">
        <is>
          <t>2262296000002656</t>
        </is>
      </c>
      <c r="BB3" t="inlineStr">
        <is>
          <t>BOOK</t>
        </is>
      </c>
      <c r="BE3" t="inlineStr">
        <is>
          <t>32285002393683</t>
        </is>
      </c>
      <c r="BF3" t="inlineStr">
        <is>
          <t>893616140</t>
        </is>
      </c>
    </row>
    <row r="4">
      <c r="B4" t="inlineStr">
        <is>
          <t>CURAL</t>
        </is>
      </c>
      <c r="C4" t="inlineStr">
        <is>
          <t>SHELVES</t>
        </is>
      </c>
      <c r="D4" t="inlineStr">
        <is>
          <t>QM101 .G63 1982</t>
        </is>
      </c>
      <c r="E4" t="inlineStr">
        <is>
          <t>0                      QM 0101000G  63          1982</t>
        </is>
      </c>
      <c r="F4" t="inlineStr">
        <is>
          <t>The skeleton : fantastic framework / by Kathy E. Goldberg and the editors of U.S. News Books.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M4" t="inlineStr">
        <is>
          <t>Goldberg, Kathy E. (Kathy Ellen), 1953-</t>
        </is>
      </c>
      <c r="N4" t="inlineStr">
        <is>
          <t>Washington, D.C. : U.S. News Books, c1982.</t>
        </is>
      </c>
      <c r="O4" t="inlineStr">
        <is>
          <t>1982</t>
        </is>
      </c>
      <c r="Q4" t="inlineStr">
        <is>
          <t>eng</t>
        </is>
      </c>
      <c r="R4" t="inlineStr">
        <is>
          <t>dcu</t>
        </is>
      </c>
      <c r="S4" t="inlineStr">
        <is>
          <t>The Human body</t>
        </is>
      </c>
      <c r="T4" t="inlineStr">
        <is>
          <t xml:space="preserve">QM </t>
        </is>
      </c>
      <c r="U4" t="n">
        <v>5</v>
      </c>
      <c r="V4" t="n">
        <v>5</v>
      </c>
      <c r="W4" t="inlineStr">
        <is>
          <t>2005-01-25</t>
        </is>
      </c>
      <c r="X4" t="inlineStr">
        <is>
          <t>2005-01-25</t>
        </is>
      </c>
      <c r="Y4" t="inlineStr">
        <is>
          <t>1993-02-22</t>
        </is>
      </c>
      <c r="Z4" t="inlineStr">
        <is>
          <t>1993-02-22</t>
        </is>
      </c>
      <c r="AA4" t="n">
        <v>773</v>
      </c>
      <c r="AB4" t="n">
        <v>736</v>
      </c>
      <c r="AC4" t="n">
        <v>840</v>
      </c>
      <c r="AD4" t="n">
        <v>5</v>
      </c>
      <c r="AE4" t="n">
        <v>6</v>
      </c>
      <c r="AF4" t="n">
        <v>11</v>
      </c>
      <c r="AG4" t="n">
        <v>11</v>
      </c>
      <c r="AH4" t="n">
        <v>4</v>
      </c>
      <c r="AI4" t="n">
        <v>4</v>
      </c>
      <c r="AJ4" t="n">
        <v>1</v>
      </c>
      <c r="AK4" t="n">
        <v>1</v>
      </c>
      <c r="AL4" t="n">
        <v>4</v>
      </c>
      <c r="AM4" t="n">
        <v>4</v>
      </c>
      <c r="AN4" t="n">
        <v>3</v>
      </c>
      <c r="AO4" t="n">
        <v>3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HYPERLINK("http://catalog.hathitrust.org/Record/000761045","HathiTrust Record")</f>
        <v/>
      </c>
      <c r="AU4">
        <f>HYPERLINK("https://creighton-primo.hosted.exlibrisgroup.com/primo-explore/search?tab=default_tab&amp;search_scope=EVERYTHING&amp;vid=01CRU&amp;lang=en_US&amp;offset=0&amp;query=any,contains,991005205169702656","Catalog Record")</f>
        <v/>
      </c>
      <c r="AV4">
        <f>HYPERLINK("http://www.worldcat.org/oclc/8113163","WorldCat Record")</f>
        <v/>
      </c>
      <c r="AW4" t="inlineStr">
        <is>
          <t>54477337:eng</t>
        </is>
      </c>
      <c r="AX4" t="inlineStr">
        <is>
          <t>8113163</t>
        </is>
      </c>
      <c r="AY4" t="inlineStr">
        <is>
          <t>991005205169702656</t>
        </is>
      </c>
      <c r="AZ4" t="inlineStr">
        <is>
          <t>991005205169702656</t>
        </is>
      </c>
      <c r="BA4" t="inlineStr">
        <is>
          <t>2256632640002656</t>
        </is>
      </c>
      <c r="BB4" t="inlineStr">
        <is>
          <t>BOOK</t>
        </is>
      </c>
      <c r="BD4" t="inlineStr">
        <is>
          <t>9780891936053</t>
        </is>
      </c>
      <c r="BE4" t="inlineStr">
        <is>
          <t>32285001547917</t>
        </is>
      </c>
      <c r="BF4" t="inlineStr">
        <is>
          <t>893801912</t>
        </is>
      </c>
    </row>
    <row r="5">
      <c r="B5" t="inlineStr">
        <is>
          <t>CURAL</t>
        </is>
      </c>
      <c r="C5" t="inlineStr">
        <is>
          <t>SHELVES</t>
        </is>
      </c>
      <c r="D5" t="inlineStr">
        <is>
          <t>QM101 .W3</t>
        </is>
      </c>
      <c r="E5" t="inlineStr">
        <is>
          <t>0                      QM 0101000W  3</t>
        </is>
      </c>
      <c r="F5" t="inlineStr">
        <is>
          <t>The human skeleton, an interpretation.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Walter, Herbert Eugene, 1867-1945.</t>
        </is>
      </c>
      <c r="N5" t="inlineStr">
        <is>
          <t>New York, Macmillan, 1918.</t>
        </is>
      </c>
      <c r="O5" t="inlineStr">
        <is>
          <t>1918</t>
        </is>
      </c>
      <c r="Q5" t="inlineStr">
        <is>
          <t>eng</t>
        </is>
      </c>
      <c r="R5" t="inlineStr">
        <is>
          <t xml:space="preserve">xx </t>
        </is>
      </c>
      <c r="T5" t="inlineStr">
        <is>
          <t xml:space="preserve">QM </t>
        </is>
      </c>
      <c r="U5" t="n">
        <v>2</v>
      </c>
      <c r="V5" t="n">
        <v>2</v>
      </c>
      <c r="W5" t="inlineStr">
        <is>
          <t>2007-11-07</t>
        </is>
      </c>
      <c r="X5" t="inlineStr">
        <is>
          <t>2007-11-07</t>
        </is>
      </c>
      <c r="Y5" t="inlineStr">
        <is>
          <t>1997-08-04</t>
        </is>
      </c>
      <c r="Z5" t="inlineStr">
        <is>
          <t>1997-08-04</t>
        </is>
      </c>
      <c r="AA5" t="n">
        <v>118</v>
      </c>
      <c r="AB5" t="n">
        <v>109</v>
      </c>
      <c r="AC5" t="n">
        <v>115</v>
      </c>
      <c r="AD5" t="n">
        <v>2</v>
      </c>
      <c r="AE5" t="n">
        <v>2</v>
      </c>
      <c r="AF5" t="n">
        <v>2</v>
      </c>
      <c r="AG5" t="n">
        <v>3</v>
      </c>
      <c r="AH5" t="n">
        <v>0</v>
      </c>
      <c r="AI5" t="n">
        <v>0</v>
      </c>
      <c r="AJ5" t="n">
        <v>1</v>
      </c>
      <c r="AK5" t="n">
        <v>1</v>
      </c>
      <c r="AL5" t="n">
        <v>1</v>
      </c>
      <c r="AM5" t="n">
        <v>2</v>
      </c>
      <c r="AN5" t="n">
        <v>1</v>
      </c>
      <c r="AO5" t="n">
        <v>1</v>
      </c>
      <c r="AP5" t="n">
        <v>0</v>
      </c>
      <c r="AQ5" t="n">
        <v>0</v>
      </c>
      <c r="AR5" t="inlineStr">
        <is>
          <t>Yes</t>
        </is>
      </c>
      <c r="AS5" t="inlineStr">
        <is>
          <t>No</t>
        </is>
      </c>
      <c r="AT5">
        <f>HYPERLINK("http://catalog.hathitrust.org/Record/001552617","HathiTrust Record")</f>
        <v/>
      </c>
      <c r="AU5">
        <f>HYPERLINK("https://creighton-primo.hosted.exlibrisgroup.com/primo-explore/search?tab=default_tab&amp;search_scope=EVERYTHING&amp;vid=01CRU&amp;lang=en_US&amp;offset=0&amp;query=any,contains,991003534789702656","Catalog Record")</f>
        <v/>
      </c>
      <c r="AV5">
        <f>HYPERLINK("http://www.worldcat.org/oclc/1098809","WorldCat Record")</f>
        <v/>
      </c>
      <c r="AW5" t="inlineStr">
        <is>
          <t>190654696:eng</t>
        </is>
      </c>
      <c r="AX5" t="inlineStr">
        <is>
          <t>1098809</t>
        </is>
      </c>
      <c r="AY5" t="inlineStr">
        <is>
          <t>991003534789702656</t>
        </is>
      </c>
      <c r="AZ5" t="inlineStr">
        <is>
          <t>991003534789702656</t>
        </is>
      </c>
      <c r="BA5" t="inlineStr">
        <is>
          <t>2267469120002656</t>
        </is>
      </c>
      <c r="BB5" t="inlineStr">
        <is>
          <t>BOOK</t>
        </is>
      </c>
      <c r="BE5" t="inlineStr">
        <is>
          <t>32285003011201</t>
        </is>
      </c>
      <c r="BF5" t="inlineStr">
        <is>
          <t>893874860</t>
        </is>
      </c>
    </row>
    <row r="6">
      <c r="B6" t="inlineStr">
        <is>
          <t>CURAL</t>
        </is>
      </c>
      <c r="C6" t="inlineStr">
        <is>
          <t>SHELVES</t>
        </is>
      </c>
      <c r="D6" t="inlineStr">
        <is>
          <t>QM11 .S6 1957</t>
        </is>
      </c>
      <c r="E6" t="inlineStr">
        <is>
          <t>0                      QM 0011000S  6           1957</t>
        </is>
      </c>
      <c r="F6" t="inlineStr">
        <is>
          <t>A short history of anatomy from the Greeks to Harvey.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Singer, Charles, 1876-1960.</t>
        </is>
      </c>
      <c r="N6" t="inlineStr">
        <is>
          <t>New York, Dover Publications [1957]</t>
        </is>
      </c>
      <c r="O6" t="inlineStr">
        <is>
          <t>1957</t>
        </is>
      </c>
      <c r="P6" t="inlineStr">
        <is>
          <t>[2d ed.]</t>
        </is>
      </c>
      <c r="Q6" t="inlineStr">
        <is>
          <t>eng</t>
        </is>
      </c>
      <c r="R6" t="inlineStr">
        <is>
          <t>nyu</t>
        </is>
      </c>
      <c r="T6" t="inlineStr">
        <is>
          <t xml:space="preserve">QM </t>
        </is>
      </c>
      <c r="U6" t="n">
        <v>4</v>
      </c>
      <c r="V6" t="n">
        <v>4</v>
      </c>
      <c r="W6" t="inlineStr">
        <is>
          <t>2004-04-17</t>
        </is>
      </c>
      <c r="X6" t="inlineStr">
        <is>
          <t>2004-04-17</t>
        </is>
      </c>
      <c r="Y6" t="inlineStr">
        <is>
          <t>1997-08-04</t>
        </is>
      </c>
      <c r="Z6" t="inlineStr">
        <is>
          <t>1997-08-04</t>
        </is>
      </c>
      <c r="AA6" t="n">
        <v>809</v>
      </c>
      <c r="AB6" t="n">
        <v>699</v>
      </c>
      <c r="AC6" t="n">
        <v>736</v>
      </c>
      <c r="AD6" t="n">
        <v>7</v>
      </c>
      <c r="AE6" t="n">
        <v>8</v>
      </c>
      <c r="AF6" t="n">
        <v>31</v>
      </c>
      <c r="AG6" t="n">
        <v>32</v>
      </c>
      <c r="AH6" t="n">
        <v>11</v>
      </c>
      <c r="AI6" t="n">
        <v>11</v>
      </c>
      <c r="AJ6" t="n">
        <v>6</v>
      </c>
      <c r="AK6" t="n">
        <v>6</v>
      </c>
      <c r="AL6" t="n">
        <v>16</v>
      </c>
      <c r="AM6" t="n">
        <v>16</v>
      </c>
      <c r="AN6" t="n">
        <v>5</v>
      </c>
      <c r="AO6" t="n">
        <v>6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T6">
        <f>HYPERLINK("http://catalog.hathitrust.org/Record/001552414","HathiTrust Record")</f>
        <v/>
      </c>
      <c r="AU6">
        <f>HYPERLINK("https://creighton-primo.hosted.exlibrisgroup.com/primo-explore/search?tab=default_tab&amp;search_scope=EVERYTHING&amp;vid=01CRU&amp;lang=en_US&amp;offset=0&amp;query=any,contains,991002409709702656","Catalog Record")</f>
        <v/>
      </c>
      <c r="AV6">
        <f>HYPERLINK("http://www.worldcat.org/oclc/339059","WorldCat Record")</f>
        <v/>
      </c>
      <c r="AW6" t="inlineStr">
        <is>
          <t>353525677:eng</t>
        </is>
      </c>
      <c r="AX6" t="inlineStr">
        <is>
          <t>339059</t>
        </is>
      </c>
      <c r="AY6" t="inlineStr">
        <is>
          <t>991002409709702656</t>
        </is>
      </c>
      <c r="AZ6" t="inlineStr">
        <is>
          <t>991002409709702656</t>
        </is>
      </c>
      <c r="BA6" t="inlineStr">
        <is>
          <t>2259141680002656</t>
        </is>
      </c>
      <c r="BB6" t="inlineStr">
        <is>
          <t>BOOK</t>
        </is>
      </c>
      <c r="BE6" t="inlineStr">
        <is>
          <t>32285003011151</t>
        </is>
      </c>
      <c r="BF6" t="inlineStr">
        <is>
          <t>893697738</t>
        </is>
      </c>
    </row>
    <row r="7">
      <c r="B7" t="inlineStr">
        <is>
          <t>CURAL</t>
        </is>
      </c>
      <c r="C7" t="inlineStr">
        <is>
          <t>SHELVES</t>
        </is>
      </c>
      <c r="D7" t="inlineStr">
        <is>
          <t>QM151 .B52 1998</t>
        </is>
      </c>
      <c r="E7" t="inlineStr">
        <is>
          <t>0                      QM 0151000B  52          1998</t>
        </is>
      </c>
      <c r="F7" t="inlineStr">
        <is>
          <t>The muscle book / Paul Blakey.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M7" t="inlineStr">
        <is>
          <t>Blakey, Paul.</t>
        </is>
      </c>
      <c r="N7" t="inlineStr">
        <is>
          <t>Stafford : Bibliotek Books, 1998, c1992.</t>
        </is>
      </c>
      <c r="O7" t="inlineStr">
        <is>
          <t>1998</t>
        </is>
      </c>
      <c r="P7" t="inlineStr">
        <is>
          <t>Rev. ed.</t>
        </is>
      </c>
      <c r="Q7" t="inlineStr">
        <is>
          <t>eng</t>
        </is>
      </c>
      <c r="R7" t="inlineStr">
        <is>
          <t>enk</t>
        </is>
      </c>
      <c r="T7" t="inlineStr">
        <is>
          <t xml:space="preserve">QM </t>
        </is>
      </c>
      <c r="U7" t="n">
        <v>2</v>
      </c>
      <c r="V7" t="n">
        <v>2</v>
      </c>
      <c r="W7" t="inlineStr">
        <is>
          <t>2004-03-04</t>
        </is>
      </c>
      <c r="X7" t="inlineStr">
        <is>
          <t>2004-03-04</t>
        </is>
      </c>
      <c r="Y7" t="inlineStr">
        <is>
          <t>2004-03-04</t>
        </is>
      </c>
      <c r="Z7" t="inlineStr">
        <is>
          <t>2004-03-04</t>
        </is>
      </c>
      <c r="AA7" t="n">
        <v>86</v>
      </c>
      <c r="AB7" t="n">
        <v>53</v>
      </c>
      <c r="AC7" t="n">
        <v>96</v>
      </c>
      <c r="AD7" t="n">
        <v>0</v>
      </c>
      <c r="AE7" t="n">
        <v>0</v>
      </c>
      <c r="AF7" t="n">
        <v>1</v>
      </c>
      <c r="AG7" t="n">
        <v>3</v>
      </c>
      <c r="AH7" t="n">
        <v>1</v>
      </c>
      <c r="AI7" t="n">
        <v>3</v>
      </c>
      <c r="AJ7" t="n">
        <v>0</v>
      </c>
      <c r="AK7" t="n">
        <v>0</v>
      </c>
      <c r="AL7" t="n">
        <v>1</v>
      </c>
      <c r="AM7" t="n">
        <v>2</v>
      </c>
      <c r="AN7" t="n">
        <v>0</v>
      </c>
      <c r="AO7" t="n">
        <v>0</v>
      </c>
      <c r="AP7" t="n">
        <v>0</v>
      </c>
      <c r="AQ7" t="n">
        <v>0</v>
      </c>
      <c r="AR7" t="inlineStr">
        <is>
          <t>No</t>
        </is>
      </c>
      <c r="AS7" t="inlineStr">
        <is>
          <t>No</t>
        </is>
      </c>
      <c r="AU7">
        <f>HYPERLINK("https://creighton-primo.hosted.exlibrisgroup.com/primo-explore/search?tab=default_tab&amp;search_scope=EVERYTHING&amp;vid=01CRU&amp;lang=en_US&amp;offset=0&amp;query=any,contains,991004224469702656","Catalog Record")</f>
        <v/>
      </c>
      <c r="AV7">
        <f>HYPERLINK("http://www.worldcat.org/oclc/28583582","WorldCat Record")</f>
        <v/>
      </c>
      <c r="AW7" t="inlineStr">
        <is>
          <t>20141022:eng</t>
        </is>
      </c>
      <c r="AX7" t="inlineStr">
        <is>
          <t>28583582</t>
        </is>
      </c>
      <c r="AY7" t="inlineStr">
        <is>
          <t>991004224469702656</t>
        </is>
      </c>
      <c r="AZ7" t="inlineStr">
        <is>
          <t>991004224469702656</t>
        </is>
      </c>
      <c r="BA7" t="inlineStr">
        <is>
          <t>2265640270002656</t>
        </is>
      </c>
      <c r="BB7" t="inlineStr">
        <is>
          <t>BOOK</t>
        </is>
      </c>
      <c r="BD7" t="inlineStr">
        <is>
          <t>9781873017005</t>
        </is>
      </c>
      <c r="BE7" t="inlineStr">
        <is>
          <t>32285004892278</t>
        </is>
      </c>
      <c r="BF7" t="inlineStr">
        <is>
          <t>893599582</t>
        </is>
      </c>
    </row>
    <row r="8">
      <c r="B8" t="inlineStr">
        <is>
          <t>CURAL</t>
        </is>
      </c>
      <c r="C8" t="inlineStr">
        <is>
          <t>SHELVES</t>
        </is>
      </c>
      <c r="D8" t="inlineStr">
        <is>
          <t>QM16.G73 H39 2008</t>
        </is>
      </c>
      <c r="E8" t="inlineStr">
        <is>
          <t>0                      QM 0016000G  73                 H  39          2008</t>
        </is>
      </c>
      <c r="F8" t="inlineStr">
        <is>
          <t>The anatomist : a true story of Gray's anatomy / Bill Hayes.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Hayes, Bill, 1961-</t>
        </is>
      </c>
      <c r="N8" t="inlineStr">
        <is>
          <t>New York, N.Y. : Ballantine Books, c2008.</t>
        </is>
      </c>
      <c r="O8" t="inlineStr">
        <is>
          <t>2008</t>
        </is>
      </c>
      <c r="P8" t="inlineStr">
        <is>
          <t>1st ed.</t>
        </is>
      </c>
      <c r="Q8" t="inlineStr">
        <is>
          <t>eng</t>
        </is>
      </c>
      <c r="R8" t="inlineStr">
        <is>
          <t>nyu</t>
        </is>
      </c>
      <c r="T8" t="inlineStr">
        <is>
          <t xml:space="preserve">QM </t>
        </is>
      </c>
      <c r="U8" t="n">
        <v>1</v>
      </c>
      <c r="V8" t="n">
        <v>1</v>
      </c>
      <c r="W8" t="inlineStr">
        <is>
          <t>2008-06-03</t>
        </is>
      </c>
      <c r="X8" t="inlineStr">
        <is>
          <t>2008-06-03</t>
        </is>
      </c>
      <c r="Y8" t="inlineStr">
        <is>
          <t>2008-06-03</t>
        </is>
      </c>
      <c r="Z8" t="inlineStr">
        <is>
          <t>2008-06-03</t>
        </is>
      </c>
      <c r="AA8" t="n">
        <v>811</v>
      </c>
      <c r="AB8" t="n">
        <v>732</v>
      </c>
      <c r="AC8" t="n">
        <v>806</v>
      </c>
      <c r="AD8" t="n">
        <v>6</v>
      </c>
      <c r="AE8" t="n">
        <v>6</v>
      </c>
      <c r="AF8" t="n">
        <v>18</v>
      </c>
      <c r="AG8" t="n">
        <v>20</v>
      </c>
      <c r="AH8" t="n">
        <v>5</v>
      </c>
      <c r="AI8" t="n">
        <v>7</v>
      </c>
      <c r="AJ8" t="n">
        <v>5</v>
      </c>
      <c r="AK8" t="n">
        <v>5</v>
      </c>
      <c r="AL8" t="n">
        <v>7</v>
      </c>
      <c r="AM8" t="n">
        <v>8</v>
      </c>
      <c r="AN8" t="n">
        <v>3</v>
      </c>
      <c r="AO8" t="n">
        <v>3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U8">
        <f>HYPERLINK("https://creighton-primo.hosted.exlibrisgroup.com/primo-explore/search?tab=default_tab&amp;search_scope=EVERYTHING&amp;vid=01CRU&amp;lang=en_US&amp;offset=0&amp;query=any,contains,991005222169702656","Catalog Record")</f>
        <v/>
      </c>
      <c r="AV8">
        <f>HYPERLINK("http://www.worldcat.org/oclc/156863680","WorldCat Record")</f>
        <v/>
      </c>
      <c r="AW8" t="inlineStr">
        <is>
          <t>196546174:eng</t>
        </is>
      </c>
      <c r="AX8" t="inlineStr">
        <is>
          <t>156863680</t>
        </is>
      </c>
      <c r="AY8" t="inlineStr">
        <is>
          <t>991005222169702656</t>
        </is>
      </c>
      <c r="AZ8" t="inlineStr">
        <is>
          <t>991005222169702656</t>
        </is>
      </c>
      <c r="BA8" t="inlineStr">
        <is>
          <t>2265336050002656</t>
        </is>
      </c>
      <c r="BB8" t="inlineStr">
        <is>
          <t>BOOK</t>
        </is>
      </c>
      <c r="BD8" t="inlineStr">
        <is>
          <t>9780345456892</t>
        </is>
      </c>
      <c r="BE8" t="inlineStr">
        <is>
          <t>32285005442057</t>
        </is>
      </c>
      <c r="BF8" t="inlineStr">
        <is>
          <t>893701227</t>
        </is>
      </c>
    </row>
    <row r="9">
      <c r="B9" t="inlineStr">
        <is>
          <t>CURAL</t>
        </is>
      </c>
      <c r="C9" t="inlineStr">
        <is>
          <t>SHELVES</t>
        </is>
      </c>
      <c r="D9" t="inlineStr">
        <is>
          <t>QM16.L4 B4 1969</t>
        </is>
      </c>
      <c r="E9" t="inlineStr">
        <is>
          <t>0                      QM 0016000L  4                  B  4           1969</t>
        </is>
      </c>
      <c r="F9" t="inlineStr">
        <is>
          <t>Leonardo the anatomist.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Belt, Elmer, 1893-1980.</t>
        </is>
      </c>
      <c r="N9" t="inlineStr">
        <is>
          <t>New York : Greenwood Press, [1969, c1955]</t>
        </is>
      </c>
      <c r="O9" t="inlineStr">
        <is>
          <t>1969</t>
        </is>
      </c>
      <c r="Q9" t="inlineStr">
        <is>
          <t>eng</t>
        </is>
      </c>
      <c r="R9" t="inlineStr">
        <is>
          <t>nyu</t>
        </is>
      </c>
      <c r="S9" t="inlineStr">
        <is>
          <t>Logan Clendening lectures on the history and philosophy of medicine ; 4th ser.</t>
        </is>
      </c>
      <c r="T9" t="inlineStr">
        <is>
          <t xml:space="preserve">QM </t>
        </is>
      </c>
      <c r="U9" t="n">
        <v>5</v>
      </c>
      <c r="V9" t="n">
        <v>5</v>
      </c>
      <c r="W9" t="inlineStr">
        <is>
          <t>2000-11-05</t>
        </is>
      </c>
      <c r="X9" t="inlineStr">
        <is>
          <t>2000-11-05</t>
        </is>
      </c>
      <c r="Y9" t="inlineStr">
        <is>
          <t>1992-01-16</t>
        </is>
      </c>
      <c r="Z9" t="inlineStr">
        <is>
          <t>1992-01-16</t>
        </is>
      </c>
      <c r="AA9" t="n">
        <v>272</v>
      </c>
      <c r="AB9" t="n">
        <v>250</v>
      </c>
      <c r="AC9" t="n">
        <v>440</v>
      </c>
      <c r="AD9" t="n">
        <v>2</v>
      </c>
      <c r="AE9" t="n">
        <v>5</v>
      </c>
      <c r="AF9" t="n">
        <v>13</v>
      </c>
      <c r="AG9" t="n">
        <v>23</v>
      </c>
      <c r="AH9" t="n">
        <v>5</v>
      </c>
      <c r="AI9" t="n">
        <v>6</v>
      </c>
      <c r="AJ9" t="n">
        <v>5</v>
      </c>
      <c r="AK9" t="n">
        <v>5</v>
      </c>
      <c r="AL9" t="n">
        <v>5</v>
      </c>
      <c r="AM9" t="n">
        <v>13</v>
      </c>
      <c r="AN9" t="n">
        <v>1</v>
      </c>
      <c r="AO9" t="n">
        <v>3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HYPERLINK("http://catalog.hathitrust.org/Record/009240844","HathiTrust Record")</f>
        <v/>
      </c>
      <c r="AU9">
        <f>HYPERLINK("https://creighton-primo.hosted.exlibrisgroup.com/primo-explore/search?tab=default_tab&amp;search_scope=EVERYTHING&amp;vid=01CRU&amp;lang=en_US&amp;offset=0&amp;query=any,contains,991001293319702656","Catalog Record")</f>
        <v/>
      </c>
      <c r="AV9">
        <f>HYPERLINK("http://www.worldcat.org/oclc/218587","WorldCat Record")</f>
        <v/>
      </c>
      <c r="AW9" t="inlineStr">
        <is>
          <t>1315019:eng</t>
        </is>
      </c>
      <c r="AX9" t="inlineStr">
        <is>
          <t>218587</t>
        </is>
      </c>
      <c r="AY9" t="inlineStr">
        <is>
          <t>991001293319702656</t>
        </is>
      </c>
      <c r="AZ9" t="inlineStr">
        <is>
          <t>991001293319702656</t>
        </is>
      </c>
      <c r="BA9" t="inlineStr">
        <is>
          <t>2258801810002656</t>
        </is>
      </c>
      <c r="BB9" t="inlineStr">
        <is>
          <t>BOOK</t>
        </is>
      </c>
      <c r="BE9" t="inlineStr">
        <is>
          <t>32285000913334</t>
        </is>
      </c>
      <c r="BF9" t="inlineStr">
        <is>
          <t>893238017</t>
        </is>
      </c>
    </row>
    <row r="10">
      <c r="B10" t="inlineStr">
        <is>
          <t>CURAL</t>
        </is>
      </c>
      <c r="C10" t="inlineStr">
        <is>
          <t>SHELVES</t>
        </is>
      </c>
      <c r="D10" t="inlineStr">
        <is>
          <t>QM21 .L49</t>
        </is>
      </c>
      <c r="E10" t="inlineStr">
        <is>
          <t>0                      QM 0021000L  49</t>
        </is>
      </c>
      <c r="F10" t="inlineStr">
        <is>
          <t>Leonardo da Vinci on the human body : the anatomical, physiological, and embryological drawings of Leonardo da Vinci / with translations, emendations and a biographical introd., by Charles D. O'Malley and J.B. de C.M. Saunders.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Leonardo, da Vinci, 1452-1519.</t>
        </is>
      </c>
      <c r="N10" t="inlineStr">
        <is>
          <t>New York : H. Schuman, [1952]</t>
        </is>
      </c>
      <c r="O10" t="inlineStr">
        <is>
          <t>1952</t>
        </is>
      </c>
      <c r="Q10" t="inlineStr">
        <is>
          <t>eng</t>
        </is>
      </c>
      <c r="R10" t="inlineStr">
        <is>
          <t>nyu</t>
        </is>
      </c>
      <c r="T10" t="inlineStr">
        <is>
          <t xml:space="preserve">QM </t>
        </is>
      </c>
      <c r="U10" t="n">
        <v>3</v>
      </c>
      <c r="V10" t="n">
        <v>3</v>
      </c>
      <c r="W10" t="inlineStr">
        <is>
          <t>2006-01-26</t>
        </is>
      </c>
      <c r="X10" t="inlineStr">
        <is>
          <t>2006-01-26</t>
        </is>
      </c>
      <c r="Y10" t="inlineStr">
        <is>
          <t>1992-09-14</t>
        </is>
      </c>
      <c r="Z10" t="inlineStr">
        <is>
          <t>1992-09-14</t>
        </is>
      </c>
      <c r="AA10" t="n">
        <v>848</v>
      </c>
      <c r="AB10" t="n">
        <v>761</v>
      </c>
      <c r="AC10" t="n">
        <v>1110</v>
      </c>
      <c r="AD10" t="n">
        <v>8</v>
      </c>
      <c r="AE10" t="n">
        <v>11</v>
      </c>
      <c r="AF10" t="n">
        <v>28</v>
      </c>
      <c r="AG10" t="n">
        <v>34</v>
      </c>
      <c r="AH10" t="n">
        <v>11</v>
      </c>
      <c r="AI10" t="n">
        <v>14</v>
      </c>
      <c r="AJ10" t="n">
        <v>3</v>
      </c>
      <c r="AK10" t="n">
        <v>4</v>
      </c>
      <c r="AL10" t="n">
        <v>14</v>
      </c>
      <c r="AM10" t="n">
        <v>18</v>
      </c>
      <c r="AN10" t="n">
        <v>5</v>
      </c>
      <c r="AO10" t="n">
        <v>5</v>
      </c>
      <c r="AP10" t="n">
        <v>0</v>
      </c>
      <c r="AQ10" t="n">
        <v>0</v>
      </c>
      <c r="AR10" t="inlineStr">
        <is>
          <t>Yes</t>
        </is>
      </c>
      <c r="AS10" t="inlineStr">
        <is>
          <t>No</t>
        </is>
      </c>
      <c r="AT10">
        <f>HYPERLINK("http://catalog.hathitrust.org/Record/001575669","HathiTrust Record")</f>
        <v/>
      </c>
      <c r="AU10">
        <f>HYPERLINK("https://creighton-primo.hosted.exlibrisgroup.com/primo-explore/search?tab=default_tab&amp;search_scope=EVERYTHING&amp;vid=01CRU&amp;lang=en_US&amp;offset=0&amp;query=any,contains,991001783389702656","Catalog Record")</f>
        <v/>
      </c>
      <c r="AV10">
        <f>HYPERLINK("http://www.worldcat.org/oclc/424922","WorldCat Record")</f>
        <v/>
      </c>
      <c r="AW10" t="inlineStr">
        <is>
          <t>2863666690:eng</t>
        </is>
      </c>
      <c r="AX10" t="inlineStr">
        <is>
          <t>424922</t>
        </is>
      </c>
      <c r="AY10" t="inlineStr">
        <is>
          <t>991001783389702656</t>
        </is>
      </c>
      <c r="AZ10" t="inlineStr">
        <is>
          <t>991001783389702656</t>
        </is>
      </c>
      <c r="BA10" t="inlineStr">
        <is>
          <t>2268420650002656</t>
        </is>
      </c>
      <c r="BB10" t="inlineStr">
        <is>
          <t>BOOK</t>
        </is>
      </c>
      <c r="BE10" t="inlineStr">
        <is>
          <t>32285001300168</t>
        </is>
      </c>
      <c r="BF10" t="inlineStr">
        <is>
          <t>893238336</t>
        </is>
      </c>
    </row>
    <row r="11">
      <c r="B11" t="inlineStr">
        <is>
          <t>CURAL</t>
        </is>
      </c>
      <c r="C11" t="inlineStr">
        <is>
          <t>SHELVES</t>
        </is>
      </c>
      <c r="D11" t="inlineStr">
        <is>
          <t>QM23 .D28</t>
        </is>
      </c>
      <c r="E11" t="inlineStr">
        <is>
          <t>0                      QM 0023000D  28</t>
        </is>
      </c>
      <c r="F11" t="inlineStr">
        <is>
          <t>Basic human anatomy / [by] Helen L. Dawson.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Dawson, Helen L. (Helen Lucerne), 1904-</t>
        </is>
      </c>
      <c r="N11" t="inlineStr">
        <is>
          <t>New York : Appleton-Century-Crofts, [1966]</t>
        </is>
      </c>
      <c r="O11" t="inlineStr">
        <is>
          <t>1966</t>
        </is>
      </c>
      <c r="Q11" t="inlineStr">
        <is>
          <t>eng</t>
        </is>
      </c>
      <c r="R11" t="inlineStr">
        <is>
          <t>nyu</t>
        </is>
      </c>
      <c r="T11" t="inlineStr">
        <is>
          <t xml:space="preserve">QM </t>
        </is>
      </c>
      <c r="U11" t="n">
        <v>16</v>
      </c>
      <c r="V11" t="n">
        <v>16</v>
      </c>
      <c r="W11" t="inlineStr">
        <is>
          <t>2008-06-18</t>
        </is>
      </c>
      <c r="X11" t="inlineStr">
        <is>
          <t>2008-06-18</t>
        </is>
      </c>
      <c r="Y11" t="inlineStr">
        <is>
          <t>1992-07-28</t>
        </is>
      </c>
      <c r="Z11" t="inlineStr">
        <is>
          <t>1992-07-28</t>
        </is>
      </c>
      <c r="AA11" t="n">
        <v>142</v>
      </c>
      <c r="AB11" t="n">
        <v>117</v>
      </c>
      <c r="AC11" t="n">
        <v>264</v>
      </c>
      <c r="AD11" t="n">
        <v>3</v>
      </c>
      <c r="AE11" t="n">
        <v>5</v>
      </c>
      <c r="AF11" t="n">
        <v>4</v>
      </c>
      <c r="AG11" t="n">
        <v>9</v>
      </c>
      <c r="AH11" t="n">
        <v>1</v>
      </c>
      <c r="AI11" t="n">
        <v>2</v>
      </c>
      <c r="AJ11" t="n">
        <v>1</v>
      </c>
      <c r="AK11" t="n">
        <v>1</v>
      </c>
      <c r="AL11" t="n">
        <v>0</v>
      </c>
      <c r="AM11" t="n">
        <v>2</v>
      </c>
      <c r="AN11" t="n">
        <v>2</v>
      </c>
      <c r="AO11" t="n">
        <v>4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HYPERLINK("http://catalog.hathitrust.org/Record/009240851","HathiTrust Record")</f>
        <v/>
      </c>
      <c r="AU11">
        <f>HYPERLINK("https://creighton-primo.hosted.exlibrisgroup.com/primo-explore/search?tab=default_tab&amp;search_scope=EVERYTHING&amp;vid=01CRU&amp;lang=en_US&amp;offset=0&amp;query=any,contains,991003907139702656","Catalog Record")</f>
        <v/>
      </c>
      <c r="AV11">
        <f>HYPERLINK("http://www.worldcat.org/oclc/1841532","WorldCat Record")</f>
        <v/>
      </c>
      <c r="AW11" t="inlineStr">
        <is>
          <t>2011166:eng</t>
        </is>
      </c>
      <c r="AX11" t="inlineStr">
        <is>
          <t>1841532</t>
        </is>
      </c>
      <c r="AY11" t="inlineStr">
        <is>
          <t>991003907139702656</t>
        </is>
      </c>
      <c r="AZ11" t="inlineStr">
        <is>
          <t>991003907139702656</t>
        </is>
      </c>
      <c r="BA11" t="inlineStr">
        <is>
          <t>2263199310002656</t>
        </is>
      </c>
      <c r="BB11" t="inlineStr">
        <is>
          <t>BOOK</t>
        </is>
      </c>
      <c r="BE11" t="inlineStr">
        <is>
          <t>32285001206472</t>
        </is>
      </c>
      <c r="BF11" t="inlineStr">
        <is>
          <t>893353105</t>
        </is>
      </c>
    </row>
    <row r="12">
      <c r="B12" t="inlineStr">
        <is>
          <t>CURAL</t>
        </is>
      </c>
      <c r="C12" t="inlineStr">
        <is>
          <t>SHELVES</t>
        </is>
      </c>
      <c r="D12" t="inlineStr">
        <is>
          <t>QM23 .G7 1954</t>
        </is>
      </c>
      <c r="E12" t="inlineStr">
        <is>
          <t>0                      QM 0023000G  7           1954</t>
        </is>
      </c>
      <c r="F12" t="inlineStr">
        <is>
          <t>Anatomy of the human body.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Yes</t>
        </is>
      </c>
      <c r="L12" t="inlineStr">
        <is>
          <t>0</t>
        </is>
      </c>
      <c r="M12" t="inlineStr">
        <is>
          <t>Gray, Henry, 1825-1861.</t>
        </is>
      </c>
      <c r="N12" t="inlineStr">
        <is>
          <t>Philadelphia, Lea &amp; Febiger, 1954.</t>
        </is>
      </c>
      <c r="O12" t="inlineStr">
        <is>
          <t>1954</t>
        </is>
      </c>
      <c r="P12" t="inlineStr">
        <is>
          <t>26th American ed., edited by Charles Mayo Goss.</t>
        </is>
      </c>
      <c r="Q12" t="inlineStr">
        <is>
          <t>eng</t>
        </is>
      </c>
      <c r="R12" t="inlineStr">
        <is>
          <t xml:space="preserve">xx </t>
        </is>
      </c>
      <c r="T12" t="inlineStr">
        <is>
          <t xml:space="preserve">QM </t>
        </is>
      </c>
      <c r="U12" t="n">
        <v>5</v>
      </c>
      <c r="V12" t="n">
        <v>5</v>
      </c>
      <c r="W12" t="inlineStr">
        <is>
          <t>1998-12-16</t>
        </is>
      </c>
      <c r="X12" t="inlineStr">
        <is>
          <t>1998-12-16</t>
        </is>
      </c>
      <c r="Y12" t="inlineStr">
        <is>
          <t>1992-05-06</t>
        </is>
      </c>
      <c r="Z12" t="inlineStr">
        <is>
          <t>1992-05-06</t>
        </is>
      </c>
      <c r="AA12" t="n">
        <v>165</v>
      </c>
      <c r="AB12" t="n">
        <v>151</v>
      </c>
      <c r="AC12" t="n">
        <v>2610</v>
      </c>
      <c r="AD12" t="n">
        <v>1</v>
      </c>
      <c r="AE12" t="n">
        <v>23</v>
      </c>
      <c r="AF12" t="n">
        <v>3</v>
      </c>
      <c r="AG12" t="n">
        <v>59</v>
      </c>
      <c r="AH12" t="n">
        <v>0</v>
      </c>
      <c r="AI12" t="n">
        <v>21</v>
      </c>
      <c r="AJ12" t="n">
        <v>0</v>
      </c>
      <c r="AK12" t="n">
        <v>6</v>
      </c>
      <c r="AL12" t="n">
        <v>1</v>
      </c>
      <c r="AM12" t="n">
        <v>22</v>
      </c>
      <c r="AN12" t="n">
        <v>0</v>
      </c>
      <c r="AO12" t="n">
        <v>12</v>
      </c>
      <c r="AP12" t="n">
        <v>2</v>
      </c>
      <c r="AQ12" t="n">
        <v>8</v>
      </c>
      <c r="AR12" t="inlineStr">
        <is>
          <t>No</t>
        </is>
      </c>
      <c r="AS12" t="inlineStr">
        <is>
          <t>Yes</t>
        </is>
      </c>
      <c r="AT12">
        <f>HYPERLINK("http://catalog.hathitrust.org/Record/001552473","HathiTrust Record")</f>
        <v/>
      </c>
      <c r="AU12">
        <f>HYPERLINK("https://creighton-primo.hosted.exlibrisgroup.com/primo-explore/search?tab=default_tab&amp;search_scope=EVERYTHING&amp;vid=01CRU&amp;lang=en_US&amp;offset=0&amp;query=any,contains,991003979029702656","Catalog Record")</f>
        <v/>
      </c>
      <c r="AV12">
        <f>HYPERLINK("http://www.worldcat.org/oclc/2015826","WorldCat Record")</f>
        <v/>
      </c>
      <c r="AW12" t="inlineStr">
        <is>
          <t>1083663653:eng</t>
        </is>
      </c>
      <c r="AX12" t="inlineStr">
        <is>
          <t>2015826</t>
        </is>
      </c>
      <c r="AY12" t="inlineStr">
        <is>
          <t>991003979029702656</t>
        </is>
      </c>
      <c r="AZ12" t="inlineStr">
        <is>
          <t>991003979029702656</t>
        </is>
      </c>
      <c r="BA12" t="inlineStr">
        <is>
          <t>2261569300002656</t>
        </is>
      </c>
      <c r="BB12" t="inlineStr">
        <is>
          <t>BOOK</t>
        </is>
      </c>
      <c r="BE12" t="inlineStr">
        <is>
          <t>32285001121614</t>
        </is>
      </c>
      <c r="BF12" t="inlineStr">
        <is>
          <t>893699664</t>
        </is>
      </c>
    </row>
    <row r="13">
      <c r="B13" t="inlineStr">
        <is>
          <t>CURAL</t>
        </is>
      </c>
      <c r="C13" t="inlineStr">
        <is>
          <t>SHELVES</t>
        </is>
      </c>
      <c r="D13" t="inlineStr">
        <is>
          <t>QM23 .M3 1946</t>
        </is>
      </c>
      <c r="E13" t="inlineStr">
        <is>
          <t>0                      QM 0023000M  3           1946</t>
        </is>
      </c>
      <c r="F13" t="inlineStr">
        <is>
          <t>An introduction to human anatomy / by Clyde Marshall. Revised by Edgar L. Lazier.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Marshall, Clyde, 1902-</t>
        </is>
      </c>
      <c r="N13" t="inlineStr">
        <is>
          <t>Philadelphia ; London : W. B. Saunders company, 1946.</t>
        </is>
      </c>
      <c r="O13" t="inlineStr">
        <is>
          <t>1946</t>
        </is>
      </c>
      <c r="P13" t="inlineStr">
        <is>
          <t>3d ed. / With 303 illustrations, 13 in color.</t>
        </is>
      </c>
      <c r="Q13" t="inlineStr">
        <is>
          <t>eng</t>
        </is>
      </c>
      <c r="R13" t="inlineStr">
        <is>
          <t>pau</t>
        </is>
      </c>
      <c r="T13" t="inlineStr">
        <is>
          <t xml:space="preserve">QM </t>
        </is>
      </c>
      <c r="U13" t="n">
        <v>6</v>
      </c>
      <c r="V13" t="n">
        <v>6</v>
      </c>
      <c r="W13" t="inlineStr">
        <is>
          <t>2010-08-24</t>
        </is>
      </c>
      <c r="X13" t="inlineStr">
        <is>
          <t>2010-08-24</t>
        </is>
      </c>
      <c r="Y13" t="inlineStr">
        <is>
          <t>1994-02-23</t>
        </is>
      </c>
      <c r="Z13" t="inlineStr">
        <is>
          <t>1994-02-23</t>
        </is>
      </c>
      <c r="AA13" t="n">
        <v>68</v>
      </c>
      <c r="AB13" t="n">
        <v>58</v>
      </c>
      <c r="AC13" t="n">
        <v>213</v>
      </c>
      <c r="AD13" t="n">
        <v>1</v>
      </c>
      <c r="AE13" t="n">
        <v>4</v>
      </c>
      <c r="AF13" t="n">
        <v>1</v>
      </c>
      <c r="AG13" t="n">
        <v>8</v>
      </c>
      <c r="AH13" t="n">
        <v>0</v>
      </c>
      <c r="AI13" t="n">
        <v>1</v>
      </c>
      <c r="AJ13" t="n">
        <v>1</v>
      </c>
      <c r="AK13" t="n">
        <v>2</v>
      </c>
      <c r="AL13" t="n">
        <v>0</v>
      </c>
      <c r="AM13" t="n">
        <v>3</v>
      </c>
      <c r="AN13" t="n">
        <v>0</v>
      </c>
      <c r="AO13" t="n">
        <v>2</v>
      </c>
      <c r="AP13" t="n">
        <v>0</v>
      </c>
      <c r="AQ13" t="n">
        <v>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HYPERLINK("http://catalog.hathitrust.org/Record/009110614","HathiTrust Record")</f>
        <v/>
      </c>
      <c r="AU13">
        <f>HYPERLINK("https://creighton-primo.hosted.exlibrisgroup.com/primo-explore/search?tab=default_tab&amp;search_scope=EVERYTHING&amp;vid=01CRU&amp;lang=en_US&amp;offset=0&amp;query=any,contains,991003810659702656","Catalog Record")</f>
        <v/>
      </c>
      <c r="AV13">
        <f>HYPERLINK("http://www.worldcat.org/oclc/1536319","WorldCat Record")</f>
        <v/>
      </c>
      <c r="AW13" t="inlineStr">
        <is>
          <t>1625458:eng</t>
        </is>
      </c>
      <c r="AX13" t="inlineStr">
        <is>
          <t>1536319</t>
        </is>
      </c>
      <c r="AY13" t="inlineStr">
        <is>
          <t>991003810659702656</t>
        </is>
      </c>
      <c r="AZ13" t="inlineStr">
        <is>
          <t>991003810659702656</t>
        </is>
      </c>
      <c r="BA13" t="inlineStr">
        <is>
          <t>2270111170002656</t>
        </is>
      </c>
      <c r="BB13" t="inlineStr">
        <is>
          <t>BOOK</t>
        </is>
      </c>
      <c r="BE13" t="inlineStr">
        <is>
          <t>32285001839439</t>
        </is>
      </c>
      <c r="BF13" t="inlineStr">
        <is>
          <t>893806245</t>
        </is>
      </c>
    </row>
    <row r="14">
      <c r="B14" t="inlineStr">
        <is>
          <t>CURAL</t>
        </is>
      </c>
      <c r="C14" t="inlineStr">
        <is>
          <t>SHELVES</t>
        </is>
      </c>
      <c r="D14" t="inlineStr">
        <is>
          <t>QM23 .P7</t>
        </is>
      </c>
      <c r="E14" t="inlineStr">
        <is>
          <t>0                      QM 0023000P  7</t>
        </is>
      </c>
      <c r="F14" t="inlineStr">
        <is>
          <t>A Programmed approach to anatomy and physiology.</t>
        </is>
      </c>
      <c r="G14" t="inlineStr">
        <is>
          <t>V.5</t>
        </is>
      </c>
      <c r="H14" t="inlineStr">
        <is>
          <t>Yes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N14" t="inlineStr">
        <is>
          <t>[Washington : R.J. Brady Co., c1968]</t>
        </is>
      </c>
      <c r="O14" t="inlineStr">
        <is>
          <t>1968</t>
        </is>
      </c>
      <c r="Q14" t="inlineStr">
        <is>
          <t>eng</t>
        </is>
      </c>
      <c r="R14" t="inlineStr">
        <is>
          <t>dcu</t>
        </is>
      </c>
      <c r="T14" t="inlineStr">
        <is>
          <t xml:space="preserve">QM </t>
        </is>
      </c>
      <c r="U14" t="n">
        <v>0</v>
      </c>
      <c r="V14" t="n">
        <v>2</v>
      </c>
      <c r="X14" t="inlineStr">
        <is>
          <t>1994-02-11</t>
        </is>
      </c>
      <c r="Y14" t="inlineStr">
        <is>
          <t>1993-02-22</t>
        </is>
      </c>
      <c r="Z14" t="inlineStr">
        <is>
          <t>1993-02-22</t>
        </is>
      </c>
      <c r="AA14" t="n">
        <v>37</v>
      </c>
      <c r="AB14" t="n">
        <v>32</v>
      </c>
      <c r="AC14" t="n">
        <v>43</v>
      </c>
      <c r="AD14" t="n">
        <v>3</v>
      </c>
      <c r="AE14" t="n">
        <v>3</v>
      </c>
      <c r="AF14" t="n">
        <v>2</v>
      </c>
      <c r="AG14" t="n">
        <v>2</v>
      </c>
      <c r="AH14" t="n">
        <v>0</v>
      </c>
      <c r="AI14" t="n">
        <v>0</v>
      </c>
      <c r="AJ14" t="n">
        <v>0</v>
      </c>
      <c r="AK14" t="n">
        <v>0</v>
      </c>
      <c r="AL14" t="n">
        <v>1</v>
      </c>
      <c r="AM14" t="n">
        <v>1</v>
      </c>
      <c r="AN14" t="n">
        <v>1</v>
      </c>
      <c r="AO14" t="n">
        <v>1</v>
      </c>
      <c r="AP14" t="n">
        <v>0</v>
      </c>
      <c r="AQ14" t="n">
        <v>0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14">
        <f>HYPERLINK("http://www.worldcat.org/oclc/4997504","WorldCat Record")</f>
        <v/>
      </c>
      <c r="AW14" t="inlineStr">
        <is>
          <t>3373029511:eng</t>
        </is>
      </c>
      <c r="AX14" t="inlineStr">
        <is>
          <t>4997504</t>
        </is>
      </c>
      <c r="AY14" t="inlineStr">
        <is>
          <t>991004760639702656</t>
        </is>
      </c>
      <c r="AZ14" t="inlineStr">
        <is>
          <t>991004760639702656</t>
        </is>
      </c>
      <c r="BA14" t="inlineStr">
        <is>
          <t>2266567500002656</t>
        </is>
      </c>
      <c r="BB14" t="inlineStr">
        <is>
          <t>BOOK</t>
        </is>
      </c>
      <c r="BE14" t="inlineStr">
        <is>
          <t>32285001547792</t>
        </is>
      </c>
      <c r="BF14" t="inlineStr">
        <is>
          <t>893325742</t>
        </is>
      </c>
    </row>
    <row r="15">
      <c r="B15" t="inlineStr">
        <is>
          <t>CURAL</t>
        </is>
      </c>
      <c r="C15" t="inlineStr">
        <is>
          <t>SHELVES</t>
        </is>
      </c>
      <c r="D15" t="inlineStr">
        <is>
          <t>QM23 .P7</t>
        </is>
      </c>
      <c r="E15" t="inlineStr">
        <is>
          <t>0                      QM 0023000P  7</t>
        </is>
      </c>
      <c r="F15" t="inlineStr">
        <is>
          <t>A Programmed approach to anatomy and physiology.</t>
        </is>
      </c>
      <c r="G15" t="inlineStr">
        <is>
          <t>V.4</t>
        </is>
      </c>
      <c r="H15" t="inlineStr">
        <is>
          <t>Yes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N15" t="inlineStr">
        <is>
          <t>[Washington : R.J. Brady Co., c1968]</t>
        </is>
      </c>
      <c r="O15" t="inlineStr">
        <is>
          <t>1968</t>
        </is>
      </c>
      <c r="Q15" t="inlineStr">
        <is>
          <t>eng</t>
        </is>
      </c>
      <c r="R15" t="inlineStr">
        <is>
          <t>dcu</t>
        </is>
      </c>
      <c r="T15" t="inlineStr">
        <is>
          <t xml:space="preserve">QM </t>
        </is>
      </c>
      <c r="U15" t="n">
        <v>0</v>
      </c>
      <c r="V15" t="n">
        <v>2</v>
      </c>
      <c r="X15" t="inlineStr">
        <is>
          <t>1994-02-11</t>
        </is>
      </c>
      <c r="Y15" t="inlineStr">
        <is>
          <t>1993-02-22</t>
        </is>
      </c>
      <c r="Z15" t="inlineStr">
        <is>
          <t>1993-02-22</t>
        </is>
      </c>
      <c r="AA15" t="n">
        <v>37</v>
      </c>
      <c r="AB15" t="n">
        <v>32</v>
      </c>
      <c r="AC15" t="n">
        <v>43</v>
      </c>
      <c r="AD15" t="n">
        <v>3</v>
      </c>
      <c r="AE15" t="n">
        <v>3</v>
      </c>
      <c r="AF15" t="n">
        <v>2</v>
      </c>
      <c r="AG15" t="n">
        <v>2</v>
      </c>
      <c r="AH15" t="n">
        <v>0</v>
      </c>
      <c r="AI15" t="n">
        <v>0</v>
      </c>
      <c r="AJ15" t="n">
        <v>0</v>
      </c>
      <c r="AK15" t="n">
        <v>0</v>
      </c>
      <c r="AL15" t="n">
        <v>1</v>
      </c>
      <c r="AM15" t="n">
        <v>1</v>
      </c>
      <c r="AN15" t="n">
        <v>1</v>
      </c>
      <c r="AO15" t="n">
        <v>1</v>
      </c>
      <c r="AP15" t="n">
        <v>0</v>
      </c>
      <c r="AQ15" t="n">
        <v>0</v>
      </c>
      <c r="AR15" t="inlineStr">
        <is>
          <t>No</t>
        </is>
      </c>
      <c r="AS15" t="inlineStr">
        <is>
          <t>No</t>
        </is>
      </c>
      <c r="AU15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15">
        <f>HYPERLINK("http://www.worldcat.org/oclc/4997504","WorldCat Record")</f>
        <v/>
      </c>
      <c r="AW15" t="inlineStr">
        <is>
          <t>3373029511:eng</t>
        </is>
      </c>
      <c r="AX15" t="inlineStr">
        <is>
          <t>4997504</t>
        </is>
      </c>
      <c r="AY15" t="inlineStr">
        <is>
          <t>991004760639702656</t>
        </is>
      </c>
      <c r="AZ15" t="inlineStr">
        <is>
          <t>991004760639702656</t>
        </is>
      </c>
      <c r="BA15" t="inlineStr">
        <is>
          <t>2266567500002656</t>
        </is>
      </c>
      <c r="BB15" t="inlineStr">
        <is>
          <t>BOOK</t>
        </is>
      </c>
      <c r="BE15" t="inlineStr">
        <is>
          <t>32285001547784</t>
        </is>
      </c>
      <c r="BF15" t="inlineStr">
        <is>
          <t>893325743</t>
        </is>
      </c>
    </row>
    <row r="16">
      <c r="B16" t="inlineStr">
        <is>
          <t>CURAL</t>
        </is>
      </c>
      <c r="C16" t="inlineStr">
        <is>
          <t>SHELVES</t>
        </is>
      </c>
      <c r="D16" t="inlineStr">
        <is>
          <t>QM23 .P7</t>
        </is>
      </c>
      <c r="E16" t="inlineStr">
        <is>
          <t>0                      QM 0023000P  7</t>
        </is>
      </c>
      <c r="F16" t="inlineStr">
        <is>
          <t>A Programmed approach to anatomy and physiology.</t>
        </is>
      </c>
      <c r="G16" t="inlineStr">
        <is>
          <t>V.8</t>
        </is>
      </c>
      <c r="H16" t="inlineStr">
        <is>
          <t>Yes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N16" t="inlineStr">
        <is>
          <t>[Washington : R.J. Brady Co., c1968]</t>
        </is>
      </c>
      <c r="O16" t="inlineStr">
        <is>
          <t>1968</t>
        </is>
      </c>
      <c r="Q16" t="inlineStr">
        <is>
          <t>eng</t>
        </is>
      </c>
      <c r="R16" t="inlineStr">
        <is>
          <t>dcu</t>
        </is>
      </c>
      <c r="T16" t="inlineStr">
        <is>
          <t xml:space="preserve">QM </t>
        </is>
      </c>
      <c r="U16" t="n">
        <v>0</v>
      </c>
      <c r="V16" t="n">
        <v>2</v>
      </c>
      <c r="X16" t="inlineStr">
        <is>
          <t>1994-02-11</t>
        </is>
      </c>
      <c r="Y16" t="inlineStr">
        <is>
          <t>1993-02-22</t>
        </is>
      </c>
      <c r="Z16" t="inlineStr">
        <is>
          <t>1993-02-22</t>
        </is>
      </c>
      <c r="AA16" t="n">
        <v>37</v>
      </c>
      <c r="AB16" t="n">
        <v>32</v>
      </c>
      <c r="AC16" t="n">
        <v>43</v>
      </c>
      <c r="AD16" t="n">
        <v>3</v>
      </c>
      <c r="AE16" t="n">
        <v>3</v>
      </c>
      <c r="AF16" t="n">
        <v>2</v>
      </c>
      <c r="AG16" t="n">
        <v>2</v>
      </c>
      <c r="AH16" t="n">
        <v>0</v>
      </c>
      <c r="AI16" t="n">
        <v>0</v>
      </c>
      <c r="AJ16" t="n">
        <v>0</v>
      </c>
      <c r="AK16" t="n">
        <v>0</v>
      </c>
      <c r="AL16" t="n">
        <v>1</v>
      </c>
      <c r="AM16" t="n">
        <v>1</v>
      </c>
      <c r="AN16" t="n">
        <v>1</v>
      </c>
      <c r="AO16" t="n">
        <v>1</v>
      </c>
      <c r="AP16" t="n">
        <v>0</v>
      </c>
      <c r="AQ16" t="n">
        <v>0</v>
      </c>
      <c r="AR16" t="inlineStr">
        <is>
          <t>No</t>
        </is>
      </c>
      <c r="AS16" t="inlineStr">
        <is>
          <t>No</t>
        </is>
      </c>
      <c r="AU16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16">
        <f>HYPERLINK("http://www.worldcat.org/oclc/4997504","WorldCat Record")</f>
        <v/>
      </c>
      <c r="AW16" t="inlineStr">
        <is>
          <t>3373029511:eng</t>
        </is>
      </c>
      <c r="AX16" t="inlineStr">
        <is>
          <t>4997504</t>
        </is>
      </c>
      <c r="AY16" t="inlineStr">
        <is>
          <t>991004760639702656</t>
        </is>
      </c>
      <c r="AZ16" t="inlineStr">
        <is>
          <t>991004760639702656</t>
        </is>
      </c>
      <c r="BA16" t="inlineStr">
        <is>
          <t>2266567500002656</t>
        </is>
      </c>
      <c r="BB16" t="inlineStr">
        <is>
          <t>BOOK</t>
        </is>
      </c>
      <c r="BE16" t="inlineStr">
        <is>
          <t>32285001547826</t>
        </is>
      </c>
      <c r="BF16" t="inlineStr">
        <is>
          <t>893338102</t>
        </is>
      </c>
    </row>
    <row r="17">
      <c r="B17" t="inlineStr">
        <is>
          <t>CURAL</t>
        </is>
      </c>
      <c r="C17" t="inlineStr">
        <is>
          <t>SHELVES</t>
        </is>
      </c>
      <c r="D17" t="inlineStr">
        <is>
          <t>QM23 .P7</t>
        </is>
      </c>
      <c r="E17" t="inlineStr">
        <is>
          <t>0                      QM 0023000P  7</t>
        </is>
      </c>
      <c r="F17" t="inlineStr">
        <is>
          <t>A Programmed approach to anatomy and physiology.</t>
        </is>
      </c>
      <c r="G17" t="inlineStr">
        <is>
          <t>V.9</t>
        </is>
      </c>
      <c r="H17" t="inlineStr">
        <is>
          <t>Yes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N17" t="inlineStr">
        <is>
          <t>[Washington : R.J. Brady Co., c1968]</t>
        </is>
      </c>
      <c r="O17" t="inlineStr">
        <is>
          <t>1968</t>
        </is>
      </c>
      <c r="Q17" t="inlineStr">
        <is>
          <t>eng</t>
        </is>
      </c>
      <c r="R17" t="inlineStr">
        <is>
          <t>dcu</t>
        </is>
      </c>
      <c r="T17" t="inlineStr">
        <is>
          <t xml:space="preserve">QM </t>
        </is>
      </c>
      <c r="U17" t="n">
        <v>2</v>
      </c>
      <c r="V17" t="n">
        <v>2</v>
      </c>
      <c r="W17" t="inlineStr">
        <is>
          <t>1994-02-11</t>
        </is>
      </c>
      <c r="X17" t="inlineStr">
        <is>
          <t>1994-02-11</t>
        </is>
      </c>
      <c r="Y17" t="inlineStr">
        <is>
          <t>1993-02-22</t>
        </is>
      </c>
      <c r="Z17" t="inlineStr">
        <is>
          <t>1993-02-22</t>
        </is>
      </c>
      <c r="AA17" t="n">
        <v>37</v>
      </c>
      <c r="AB17" t="n">
        <v>32</v>
      </c>
      <c r="AC17" t="n">
        <v>43</v>
      </c>
      <c r="AD17" t="n">
        <v>3</v>
      </c>
      <c r="AE17" t="n">
        <v>3</v>
      </c>
      <c r="AF17" t="n">
        <v>2</v>
      </c>
      <c r="AG17" t="n">
        <v>2</v>
      </c>
      <c r="AH17" t="n">
        <v>0</v>
      </c>
      <c r="AI17" t="n">
        <v>0</v>
      </c>
      <c r="AJ17" t="n">
        <v>0</v>
      </c>
      <c r="AK17" t="n">
        <v>0</v>
      </c>
      <c r="AL17" t="n">
        <v>1</v>
      </c>
      <c r="AM17" t="n">
        <v>1</v>
      </c>
      <c r="AN17" t="n">
        <v>1</v>
      </c>
      <c r="AO17" t="n">
        <v>1</v>
      </c>
      <c r="AP17" t="n">
        <v>0</v>
      </c>
      <c r="AQ17" t="n">
        <v>0</v>
      </c>
      <c r="AR17" t="inlineStr">
        <is>
          <t>No</t>
        </is>
      </c>
      <c r="AS17" t="inlineStr">
        <is>
          <t>No</t>
        </is>
      </c>
      <c r="AU17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17">
        <f>HYPERLINK("http://www.worldcat.org/oclc/4997504","WorldCat Record")</f>
        <v/>
      </c>
      <c r="AW17" t="inlineStr">
        <is>
          <t>3373029511:eng</t>
        </is>
      </c>
      <c r="AX17" t="inlineStr">
        <is>
          <t>4997504</t>
        </is>
      </c>
      <c r="AY17" t="inlineStr">
        <is>
          <t>991004760639702656</t>
        </is>
      </c>
      <c r="AZ17" t="inlineStr">
        <is>
          <t>991004760639702656</t>
        </is>
      </c>
      <c r="BA17" t="inlineStr">
        <is>
          <t>2266567500002656</t>
        </is>
      </c>
      <c r="BB17" t="inlineStr">
        <is>
          <t>BOOK</t>
        </is>
      </c>
      <c r="BE17" t="inlineStr">
        <is>
          <t>32285001547834</t>
        </is>
      </c>
      <c r="BF17" t="inlineStr">
        <is>
          <t>893319595</t>
        </is>
      </c>
    </row>
    <row r="18">
      <c r="B18" t="inlineStr">
        <is>
          <t>CURAL</t>
        </is>
      </c>
      <c r="C18" t="inlineStr">
        <is>
          <t>SHELVES</t>
        </is>
      </c>
      <c r="D18" t="inlineStr">
        <is>
          <t>QM23 .P7</t>
        </is>
      </c>
      <c r="E18" t="inlineStr">
        <is>
          <t>0                      QM 0023000P  7</t>
        </is>
      </c>
      <c r="F18" t="inlineStr">
        <is>
          <t>A Programmed approach to anatomy and physiology.</t>
        </is>
      </c>
      <c r="G18" t="inlineStr">
        <is>
          <t>V.10</t>
        </is>
      </c>
      <c r="H18" t="inlineStr">
        <is>
          <t>Yes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N18" t="inlineStr">
        <is>
          <t>[Washington : R.J. Brady Co., c1968]</t>
        </is>
      </c>
      <c r="O18" t="inlineStr">
        <is>
          <t>1968</t>
        </is>
      </c>
      <c r="Q18" t="inlineStr">
        <is>
          <t>eng</t>
        </is>
      </c>
      <c r="R18" t="inlineStr">
        <is>
          <t>dcu</t>
        </is>
      </c>
      <c r="T18" t="inlineStr">
        <is>
          <t xml:space="preserve">QM </t>
        </is>
      </c>
      <c r="U18" t="n">
        <v>0</v>
      </c>
      <c r="V18" t="n">
        <v>2</v>
      </c>
      <c r="X18" t="inlineStr">
        <is>
          <t>1994-02-11</t>
        </is>
      </c>
      <c r="Y18" t="inlineStr">
        <is>
          <t>1993-02-22</t>
        </is>
      </c>
      <c r="Z18" t="inlineStr">
        <is>
          <t>1993-02-22</t>
        </is>
      </c>
      <c r="AA18" t="n">
        <v>37</v>
      </c>
      <c r="AB18" t="n">
        <v>32</v>
      </c>
      <c r="AC18" t="n">
        <v>43</v>
      </c>
      <c r="AD18" t="n">
        <v>3</v>
      </c>
      <c r="AE18" t="n">
        <v>3</v>
      </c>
      <c r="AF18" t="n">
        <v>2</v>
      </c>
      <c r="AG18" t="n">
        <v>2</v>
      </c>
      <c r="AH18" t="n">
        <v>0</v>
      </c>
      <c r="AI18" t="n">
        <v>0</v>
      </c>
      <c r="AJ18" t="n">
        <v>0</v>
      </c>
      <c r="AK18" t="n">
        <v>0</v>
      </c>
      <c r="AL18" t="n">
        <v>1</v>
      </c>
      <c r="AM18" t="n">
        <v>1</v>
      </c>
      <c r="AN18" t="n">
        <v>1</v>
      </c>
      <c r="AO18" t="n">
        <v>1</v>
      </c>
      <c r="AP18" t="n">
        <v>0</v>
      </c>
      <c r="AQ18" t="n">
        <v>0</v>
      </c>
      <c r="AR18" t="inlineStr">
        <is>
          <t>No</t>
        </is>
      </c>
      <c r="AS18" t="inlineStr">
        <is>
          <t>No</t>
        </is>
      </c>
      <c r="AU18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18">
        <f>HYPERLINK("http://www.worldcat.org/oclc/4997504","WorldCat Record")</f>
        <v/>
      </c>
      <c r="AW18" t="inlineStr">
        <is>
          <t>3373029511:eng</t>
        </is>
      </c>
      <c r="AX18" t="inlineStr">
        <is>
          <t>4997504</t>
        </is>
      </c>
      <c r="AY18" t="inlineStr">
        <is>
          <t>991004760639702656</t>
        </is>
      </c>
      <c r="AZ18" t="inlineStr">
        <is>
          <t>991004760639702656</t>
        </is>
      </c>
      <c r="BA18" t="inlineStr">
        <is>
          <t>2266567500002656</t>
        </is>
      </c>
      <c r="BB18" t="inlineStr">
        <is>
          <t>BOOK</t>
        </is>
      </c>
      <c r="BE18" t="inlineStr">
        <is>
          <t>32285001547842</t>
        </is>
      </c>
      <c r="BF18" t="inlineStr">
        <is>
          <t>893350355</t>
        </is>
      </c>
    </row>
    <row r="19">
      <c r="B19" t="inlineStr">
        <is>
          <t>CURAL</t>
        </is>
      </c>
      <c r="C19" t="inlineStr">
        <is>
          <t>SHELVES</t>
        </is>
      </c>
      <c r="D19" t="inlineStr">
        <is>
          <t>QM23 .P7</t>
        </is>
      </c>
      <c r="E19" t="inlineStr">
        <is>
          <t>0                      QM 0023000P  7</t>
        </is>
      </c>
      <c r="F19" t="inlineStr">
        <is>
          <t>A Programmed approach to anatomy and physiology.</t>
        </is>
      </c>
      <c r="G19" t="inlineStr">
        <is>
          <t>V.2</t>
        </is>
      </c>
      <c r="H19" t="inlineStr">
        <is>
          <t>Yes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N19" t="inlineStr">
        <is>
          <t>[Washington : R.J. Brady Co., c1968]</t>
        </is>
      </c>
      <c r="O19" t="inlineStr">
        <is>
          <t>1968</t>
        </is>
      </c>
      <c r="Q19" t="inlineStr">
        <is>
          <t>eng</t>
        </is>
      </c>
      <c r="R19" t="inlineStr">
        <is>
          <t>dcu</t>
        </is>
      </c>
      <c r="T19" t="inlineStr">
        <is>
          <t xml:space="preserve">QM </t>
        </is>
      </c>
      <c r="U19" t="n">
        <v>0</v>
      </c>
      <c r="V19" t="n">
        <v>2</v>
      </c>
      <c r="X19" t="inlineStr">
        <is>
          <t>1994-02-11</t>
        </is>
      </c>
      <c r="Y19" t="inlineStr">
        <is>
          <t>1992-07-28</t>
        </is>
      </c>
      <c r="Z19" t="inlineStr">
        <is>
          <t>1993-02-22</t>
        </is>
      </c>
      <c r="AA19" t="n">
        <v>37</v>
      </c>
      <c r="AB19" t="n">
        <v>32</v>
      </c>
      <c r="AC19" t="n">
        <v>43</v>
      </c>
      <c r="AD19" t="n">
        <v>3</v>
      </c>
      <c r="AE19" t="n">
        <v>3</v>
      </c>
      <c r="AF19" t="n">
        <v>2</v>
      </c>
      <c r="AG19" t="n">
        <v>2</v>
      </c>
      <c r="AH19" t="n">
        <v>0</v>
      </c>
      <c r="AI19" t="n">
        <v>0</v>
      </c>
      <c r="AJ19" t="n">
        <v>0</v>
      </c>
      <c r="AK19" t="n">
        <v>0</v>
      </c>
      <c r="AL19" t="n">
        <v>1</v>
      </c>
      <c r="AM19" t="n">
        <v>1</v>
      </c>
      <c r="AN19" t="n">
        <v>1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19">
        <f>HYPERLINK("http://www.worldcat.org/oclc/4997504","WorldCat Record")</f>
        <v/>
      </c>
      <c r="AW19" t="inlineStr">
        <is>
          <t>3373029511:eng</t>
        </is>
      </c>
      <c r="AX19" t="inlineStr">
        <is>
          <t>4997504</t>
        </is>
      </c>
      <c r="AY19" t="inlineStr">
        <is>
          <t>991004760639702656</t>
        </is>
      </c>
      <c r="AZ19" t="inlineStr">
        <is>
          <t>991004760639702656</t>
        </is>
      </c>
      <c r="BA19" t="inlineStr">
        <is>
          <t>2266567500002656</t>
        </is>
      </c>
      <c r="BB19" t="inlineStr">
        <is>
          <t>BOOK</t>
        </is>
      </c>
      <c r="BE19" t="inlineStr">
        <is>
          <t>32285001206464</t>
        </is>
      </c>
      <c r="BF19" t="inlineStr">
        <is>
          <t>893325741</t>
        </is>
      </c>
    </row>
    <row r="20">
      <c r="B20" t="inlineStr">
        <is>
          <t>CURAL</t>
        </is>
      </c>
      <c r="C20" t="inlineStr">
        <is>
          <t>SHELVES</t>
        </is>
      </c>
      <c r="D20" t="inlineStr">
        <is>
          <t>QM23 .P7</t>
        </is>
      </c>
      <c r="E20" t="inlineStr">
        <is>
          <t>0                      QM 0023000P  7</t>
        </is>
      </c>
      <c r="F20" t="inlineStr">
        <is>
          <t>A Programmed approach to anatomy and physiology.</t>
        </is>
      </c>
      <c r="G20" t="inlineStr">
        <is>
          <t>V.1</t>
        </is>
      </c>
      <c r="H20" t="inlineStr">
        <is>
          <t>Yes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N20" t="inlineStr">
        <is>
          <t>[Washington : R.J. Brady Co., c1968]</t>
        </is>
      </c>
      <c r="O20" t="inlineStr">
        <is>
          <t>1968</t>
        </is>
      </c>
      <c r="Q20" t="inlineStr">
        <is>
          <t>eng</t>
        </is>
      </c>
      <c r="R20" t="inlineStr">
        <is>
          <t>dcu</t>
        </is>
      </c>
      <c r="T20" t="inlineStr">
        <is>
          <t xml:space="preserve">QM </t>
        </is>
      </c>
      <c r="U20" t="n">
        <v>0</v>
      </c>
      <c r="V20" t="n">
        <v>2</v>
      </c>
      <c r="X20" t="inlineStr">
        <is>
          <t>1994-02-11</t>
        </is>
      </c>
      <c r="Y20" t="inlineStr">
        <is>
          <t>1993-02-22</t>
        </is>
      </c>
      <c r="Z20" t="inlineStr">
        <is>
          <t>1993-02-22</t>
        </is>
      </c>
      <c r="AA20" t="n">
        <v>37</v>
      </c>
      <c r="AB20" t="n">
        <v>32</v>
      </c>
      <c r="AC20" t="n">
        <v>43</v>
      </c>
      <c r="AD20" t="n">
        <v>3</v>
      </c>
      <c r="AE20" t="n">
        <v>3</v>
      </c>
      <c r="AF20" t="n">
        <v>2</v>
      </c>
      <c r="AG20" t="n">
        <v>2</v>
      </c>
      <c r="AH20" t="n">
        <v>0</v>
      </c>
      <c r="AI20" t="n">
        <v>0</v>
      </c>
      <c r="AJ20" t="n">
        <v>0</v>
      </c>
      <c r="AK20" t="n">
        <v>0</v>
      </c>
      <c r="AL20" t="n">
        <v>1</v>
      </c>
      <c r="AM20" t="n">
        <v>1</v>
      </c>
      <c r="AN20" t="n">
        <v>1</v>
      </c>
      <c r="AO20" t="n">
        <v>1</v>
      </c>
      <c r="AP20" t="n">
        <v>0</v>
      </c>
      <c r="AQ20" t="n">
        <v>0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20">
        <f>HYPERLINK("http://www.worldcat.org/oclc/4997504","WorldCat Record")</f>
        <v/>
      </c>
      <c r="AW20" t="inlineStr">
        <is>
          <t>3373029511:eng</t>
        </is>
      </c>
      <c r="AX20" t="inlineStr">
        <is>
          <t>4997504</t>
        </is>
      </c>
      <c r="AY20" t="inlineStr">
        <is>
          <t>991004760639702656</t>
        </is>
      </c>
      <c r="AZ20" t="inlineStr">
        <is>
          <t>991004760639702656</t>
        </is>
      </c>
      <c r="BA20" t="inlineStr">
        <is>
          <t>2266567500002656</t>
        </is>
      </c>
      <c r="BB20" t="inlineStr">
        <is>
          <t>BOOK</t>
        </is>
      </c>
      <c r="BE20" t="inlineStr">
        <is>
          <t>32285001547768</t>
        </is>
      </c>
      <c r="BF20" t="inlineStr">
        <is>
          <t>893319598</t>
        </is>
      </c>
    </row>
    <row r="21">
      <c r="B21" t="inlineStr">
        <is>
          <t>CURAL</t>
        </is>
      </c>
      <c r="C21" t="inlineStr">
        <is>
          <t>SHELVES</t>
        </is>
      </c>
      <c r="D21" t="inlineStr">
        <is>
          <t>QM23 .P7</t>
        </is>
      </c>
      <c r="E21" t="inlineStr">
        <is>
          <t>0                      QM 0023000P  7</t>
        </is>
      </c>
      <c r="F21" t="inlineStr">
        <is>
          <t>A Programmed approach to anatomy and physiology.</t>
        </is>
      </c>
      <c r="G21" t="inlineStr">
        <is>
          <t>V.6</t>
        </is>
      </c>
      <c r="H21" t="inlineStr">
        <is>
          <t>Yes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N21" t="inlineStr">
        <is>
          <t>[Washington : R.J. Brady Co., c1968]</t>
        </is>
      </c>
      <c r="O21" t="inlineStr">
        <is>
          <t>1968</t>
        </is>
      </c>
      <c r="Q21" t="inlineStr">
        <is>
          <t>eng</t>
        </is>
      </c>
      <c r="R21" t="inlineStr">
        <is>
          <t>dcu</t>
        </is>
      </c>
      <c r="T21" t="inlineStr">
        <is>
          <t xml:space="preserve">QM </t>
        </is>
      </c>
      <c r="U21" t="n">
        <v>0</v>
      </c>
      <c r="V21" t="n">
        <v>2</v>
      </c>
      <c r="X21" t="inlineStr">
        <is>
          <t>1994-02-11</t>
        </is>
      </c>
      <c r="Y21" t="inlineStr">
        <is>
          <t>1993-02-22</t>
        </is>
      </c>
      <c r="Z21" t="inlineStr">
        <is>
          <t>1993-02-22</t>
        </is>
      </c>
      <c r="AA21" t="n">
        <v>37</v>
      </c>
      <c r="AB21" t="n">
        <v>32</v>
      </c>
      <c r="AC21" t="n">
        <v>43</v>
      </c>
      <c r="AD21" t="n">
        <v>3</v>
      </c>
      <c r="AE21" t="n">
        <v>3</v>
      </c>
      <c r="AF21" t="n">
        <v>2</v>
      </c>
      <c r="AG21" t="n">
        <v>2</v>
      </c>
      <c r="AH21" t="n">
        <v>0</v>
      </c>
      <c r="AI21" t="n">
        <v>0</v>
      </c>
      <c r="AJ21" t="n">
        <v>0</v>
      </c>
      <c r="AK21" t="n">
        <v>0</v>
      </c>
      <c r="AL21" t="n">
        <v>1</v>
      </c>
      <c r="AM21" t="n">
        <v>1</v>
      </c>
      <c r="AN21" t="n">
        <v>1</v>
      </c>
      <c r="AO21" t="n">
        <v>1</v>
      </c>
      <c r="AP21" t="n">
        <v>0</v>
      </c>
      <c r="AQ21" t="n">
        <v>0</v>
      </c>
      <c r="AR21" t="inlineStr">
        <is>
          <t>No</t>
        </is>
      </c>
      <c r="AS21" t="inlineStr">
        <is>
          <t>No</t>
        </is>
      </c>
      <c r="AU21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21">
        <f>HYPERLINK("http://www.worldcat.org/oclc/4997504","WorldCat Record")</f>
        <v/>
      </c>
      <c r="AW21" t="inlineStr">
        <is>
          <t>3373029511:eng</t>
        </is>
      </c>
      <c r="AX21" t="inlineStr">
        <is>
          <t>4997504</t>
        </is>
      </c>
      <c r="AY21" t="inlineStr">
        <is>
          <t>991004760639702656</t>
        </is>
      </c>
      <c r="AZ21" t="inlineStr">
        <is>
          <t>991004760639702656</t>
        </is>
      </c>
      <c r="BA21" t="inlineStr">
        <is>
          <t>2266567500002656</t>
        </is>
      </c>
      <c r="BB21" t="inlineStr">
        <is>
          <t>BOOK</t>
        </is>
      </c>
      <c r="BE21" t="inlineStr">
        <is>
          <t>32285001547800</t>
        </is>
      </c>
      <c r="BF21" t="inlineStr">
        <is>
          <t>893332008</t>
        </is>
      </c>
    </row>
    <row r="22">
      <c r="B22" t="inlineStr">
        <is>
          <t>CURAL</t>
        </is>
      </c>
      <c r="C22" t="inlineStr">
        <is>
          <t>SHELVES</t>
        </is>
      </c>
      <c r="D22" t="inlineStr">
        <is>
          <t>QM23 .P7</t>
        </is>
      </c>
      <c r="E22" t="inlineStr">
        <is>
          <t>0                      QM 0023000P  7</t>
        </is>
      </c>
      <c r="F22" t="inlineStr">
        <is>
          <t>A Programmed approach to anatomy and physiology.</t>
        </is>
      </c>
      <c r="G22" t="inlineStr">
        <is>
          <t>V.12</t>
        </is>
      </c>
      <c r="H22" t="inlineStr">
        <is>
          <t>Yes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N22" t="inlineStr">
        <is>
          <t>[Washington : R.J. Brady Co., c1968]</t>
        </is>
      </c>
      <c r="O22" t="inlineStr">
        <is>
          <t>1968</t>
        </is>
      </c>
      <c r="Q22" t="inlineStr">
        <is>
          <t>eng</t>
        </is>
      </c>
      <c r="R22" t="inlineStr">
        <is>
          <t>dcu</t>
        </is>
      </c>
      <c r="T22" t="inlineStr">
        <is>
          <t xml:space="preserve">QM </t>
        </is>
      </c>
      <c r="U22" t="n">
        <v>0</v>
      </c>
      <c r="V22" t="n">
        <v>2</v>
      </c>
      <c r="X22" t="inlineStr">
        <is>
          <t>1994-02-11</t>
        </is>
      </c>
      <c r="Y22" t="inlineStr">
        <is>
          <t>1993-02-22</t>
        </is>
      </c>
      <c r="Z22" t="inlineStr">
        <is>
          <t>1993-02-22</t>
        </is>
      </c>
      <c r="AA22" t="n">
        <v>37</v>
      </c>
      <c r="AB22" t="n">
        <v>32</v>
      </c>
      <c r="AC22" t="n">
        <v>43</v>
      </c>
      <c r="AD22" t="n">
        <v>3</v>
      </c>
      <c r="AE22" t="n">
        <v>3</v>
      </c>
      <c r="AF22" t="n">
        <v>2</v>
      </c>
      <c r="AG22" t="n">
        <v>2</v>
      </c>
      <c r="AH22" t="n">
        <v>0</v>
      </c>
      <c r="AI22" t="n">
        <v>0</v>
      </c>
      <c r="AJ22" t="n">
        <v>0</v>
      </c>
      <c r="AK22" t="n">
        <v>0</v>
      </c>
      <c r="AL22" t="n">
        <v>1</v>
      </c>
      <c r="AM22" t="n">
        <v>1</v>
      </c>
      <c r="AN22" t="n">
        <v>1</v>
      </c>
      <c r="AO22" t="n">
        <v>1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22">
        <f>HYPERLINK("http://www.worldcat.org/oclc/4997504","WorldCat Record")</f>
        <v/>
      </c>
      <c r="AW22" t="inlineStr">
        <is>
          <t>3373029511:eng</t>
        </is>
      </c>
      <c r="AX22" t="inlineStr">
        <is>
          <t>4997504</t>
        </is>
      </c>
      <c r="AY22" t="inlineStr">
        <is>
          <t>991004760639702656</t>
        </is>
      </c>
      <c r="AZ22" t="inlineStr">
        <is>
          <t>991004760639702656</t>
        </is>
      </c>
      <c r="BA22" t="inlineStr">
        <is>
          <t>2266567500002656</t>
        </is>
      </c>
      <c r="BB22" t="inlineStr">
        <is>
          <t>BOOK</t>
        </is>
      </c>
      <c r="BE22" t="inlineStr">
        <is>
          <t>32285001547867</t>
        </is>
      </c>
      <c r="BF22" t="inlineStr">
        <is>
          <t>893325744</t>
        </is>
      </c>
    </row>
    <row r="23">
      <c r="B23" t="inlineStr">
        <is>
          <t>CURAL</t>
        </is>
      </c>
      <c r="C23" t="inlineStr">
        <is>
          <t>SHELVES</t>
        </is>
      </c>
      <c r="D23" t="inlineStr">
        <is>
          <t>QM23 .P7</t>
        </is>
      </c>
      <c r="E23" t="inlineStr">
        <is>
          <t>0                      QM 0023000P  7</t>
        </is>
      </c>
      <c r="F23" t="inlineStr">
        <is>
          <t>A Programmed approach to anatomy and physiology.</t>
        </is>
      </c>
      <c r="G23" t="inlineStr">
        <is>
          <t>V.11</t>
        </is>
      </c>
      <c r="H23" t="inlineStr">
        <is>
          <t>Yes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N23" t="inlineStr">
        <is>
          <t>[Washington : R.J. Brady Co., c1968]</t>
        </is>
      </c>
      <c r="O23" t="inlineStr">
        <is>
          <t>1968</t>
        </is>
      </c>
      <c r="Q23" t="inlineStr">
        <is>
          <t>eng</t>
        </is>
      </c>
      <c r="R23" t="inlineStr">
        <is>
          <t>dcu</t>
        </is>
      </c>
      <c r="T23" t="inlineStr">
        <is>
          <t xml:space="preserve">QM </t>
        </is>
      </c>
      <c r="U23" t="n">
        <v>0</v>
      </c>
      <c r="V23" t="n">
        <v>2</v>
      </c>
      <c r="X23" t="inlineStr">
        <is>
          <t>1994-02-11</t>
        </is>
      </c>
      <c r="Y23" t="inlineStr">
        <is>
          <t>1993-02-22</t>
        </is>
      </c>
      <c r="Z23" t="inlineStr">
        <is>
          <t>1993-02-22</t>
        </is>
      </c>
      <c r="AA23" t="n">
        <v>37</v>
      </c>
      <c r="AB23" t="n">
        <v>32</v>
      </c>
      <c r="AC23" t="n">
        <v>43</v>
      </c>
      <c r="AD23" t="n">
        <v>3</v>
      </c>
      <c r="AE23" t="n">
        <v>3</v>
      </c>
      <c r="AF23" t="n">
        <v>2</v>
      </c>
      <c r="AG23" t="n">
        <v>2</v>
      </c>
      <c r="AH23" t="n">
        <v>0</v>
      </c>
      <c r="AI23" t="n">
        <v>0</v>
      </c>
      <c r="AJ23" t="n">
        <v>0</v>
      </c>
      <c r="AK23" t="n">
        <v>0</v>
      </c>
      <c r="AL23" t="n">
        <v>1</v>
      </c>
      <c r="AM23" t="n">
        <v>1</v>
      </c>
      <c r="AN23" t="n">
        <v>1</v>
      </c>
      <c r="AO23" t="n">
        <v>1</v>
      </c>
      <c r="AP23" t="n">
        <v>0</v>
      </c>
      <c r="AQ23" t="n">
        <v>0</v>
      </c>
      <c r="AR23" t="inlineStr">
        <is>
          <t>No</t>
        </is>
      </c>
      <c r="AS23" t="inlineStr">
        <is>
          <t>No</t>
        </is>
      </c>
      <c r="AU23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23">
        <f>HYPERLINK("http://www.worldcat.org/oclc/4997504","WorldCat Record")</f>
        <v/>
      </c>
      <c r="AW23" t="inlineStr">
        <is>
          <t>3373029511:eng</t>
        </is>
      </c>
      <c r="AX23" t="inlineStr">
        <is>
          <t>4997504</t>
        </is>
      </c>
      <c r="AY23" t="inlineStr">
        <is>
          <t>991004760639702656</t>
        </is>
      </c>
      <c r="AZ23" t="inlineStr">
        <is>
          <t>991004760639702656</t>
        </is>
      </c>
      <c r="BA23" t="inlineStr">
        <is>
          <t>2266567500002656</t>
        </is>
      </c>
      <c r="BB23" t="inlineStr">
        <is>
          <t>BOOK</t>
        </is>
      </c>
      <c r="BE23" t="inlineStr">
        <is>
          <t>32285001547859</t>
        </is>
      </c>
      <c r="BF23" t="inlineStr">
        <is>
          <t>893332009</t>
        </is>
      </c>
    </row>
    <row r="24">
      <c r="B24" t="inlineStr">
        <is>
          <t>CURAL</t>
        </is>
      </c>
      <c r="C24" t="inlineStr">
        <is>
          <t>SHELVES</t>
        </is>
      </c>
      <c r="D24" t="inlineStr">
        <is>
          <t>QM23 .P7</t>
        </is>
      </c>
      <c r="E24" t="inlineStr">
        <is>
          <t>0                      QM 0023000P  7</t>
        </is>
      </c>
      <c r="F24" t="inlineStr">
        <is>
          <t>A Programmed approach to anatomy and physiology.</t>
        </is>
      </c>
      <c r="G24" t="inlineStr">
        <is>
          <t>V.14</t>
        </is>
      </c>
      <c r="H24" t="inlineStr">
        <is>
          <t>Yes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N24" t="inlineStr">
        <is>
          <t>[Washington : R.J. Brady Co., c1968]</t>
        </is>
      </c>
      <c r="O24" t="inlineStr">
        <is>
          <t>1968</t>
        </is>
      </c>
      <c r="Q24" t="inlineStr">
        <is>
          <t>eng</t>
        </is>
      </c>
      <c r="R24" t="inlineStr">
        <is>
          <t>dcu</t>
        </is>
      </c>
      <c r="T24" t="inlineStr">
        <is>
          <t xml:space="preserve">QM </t>
        </is>
      </c>
      <c r="U24" t="n">
        <v>0</v>
      </c>
      <c r="V24" t="n">
        <v>2</v>
      </c>
      <c r="X24" t="inlineStr">
        <is>
          <t>1994-02-11</t>
        </is>
      </c>
      <c r="Y24" t="inlineStr">
        <is>
          <t>1993-02-22</t>
        </is>
      </c>
      <c r="Z24" t="inlineStr">
        <is>
          <t>1993-02-22</t>
        </is>
      </c>
      <c r="AA24" t="n">
        <v>37</v>
      </c>
      <c r="AB24" t="n">
        <v>32</v>
      </c>
      <c r="AC24" t="n">
        <v>43</v>
      </c>
      <c r="AD24" t="n">
        <v>3</v>
      </c>
      <c r="AE24" t="n">
        <v>3</v>
      </c>
      <c r="AF24" t="n">
        <v>2</v>
      </c>
      <c r="AG24" t="n">
        <v>2</v>
      </c>
      <c r="AH24" t="n">
        <v>0</v>
      </c>
      <c r="AI24" t="n">
        <v>0</v>
      </c>
      <c r="AJ24" t="n">
        <v>0</v>
      </c>
      <c r="AK24" t="n">
        <v>0</v>
      </c>
      <c r="AL24" t="n">
        <v>1</v>
      </c>
      <c r="AM24" t="n">
        <v>1</v>
      </c>
      <c r="AN24" t="n">
        <v>1</v>
      </c>
      <c r="AO24" t="n">
        <v>1</v>
      </c>
      <c r="AP24" t="n">
        <v>0</v>
      </c>
      <c r="AQ24" t="n">
        <v>0</v>
      </c>
      <c r="AR24" t="inlineStr">
        <is>
          <t>No</t>
        </is>
      </c>
      <c r="AS24" t="inlineStr">
        <is>
          <t>No</t>
        </is>
      </c>
      <c r="AU24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24">
        <f>HYPERLINK("http://www.worldcat.org/oclc/4997504","WorldCat Record")</f>
        <v/>
      </c>
      <c r="AW24" t="inlineStr">
        <is>
          <t>3373029511:eng</t>
        </is>
      </c>
      <c r="AX24" t="inlineStr">
        <is>
          <t>4997504</t>
        </is>
      </c>
      <c r="AY24" t="inlineStr">
        <is>
          <t>991004760639702656</t>
        </is>
      </c>
      <c r="AZ24" t="inlineStr">
        <is>
          <t>991004760639702656</t>
        </is>
      </c>
      <c r="BA24" t="inlineStr">
        <is>
          <t>2266567500002656</t>
        </is>
      </c>
      <c r="BB24" t="inlineStr">
        <is>
          <t>BOOK</t>
        </is>
      </c>
      <c r="BE24" t="inlineStr">
        <is>
          <t>32285001547875</t>
        </is>
      </c>
      <c r="BF24" t="inlineStr">
        <is>
          <t>893319597</t>
        </is>
      </c>
    </row>
    <row r="25">
      <c r="B25" t="inlineStr">
        <is>
          <t>CURAL</t>
        </is>
      </c>
      <c r="C25" t="inlineStr">
        <is>
          <t>SHELVES</t>
        </is>
      </c>
      <c r="D25" t="inlineStr">
        <is>
          <t>QM23 .P7</t>
        </is>
      </c>
      <c r="E25" t="inlineStr">
        <is>
          <t>0                      QM 0023000P  7</t>
        </is>
      </c>
      <c r="F25" t="inlineStr">
        <is>
          <t>A Programmed approach to anatomy and physiology.</t>
        </is>
      </c>
      <c r="G25" t="inlineStr">
        <is>
          <t>V.3</t>
        </is>
      </c>
      <c r="H25" t="inlineStr">
        <is>
          <t>Yes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N25" t="inlineStr">
        <is>
          <t>[Washington : R.J. Brady Co., c1968]</t>
        </is>
      </c>
      <c r="O25" t="inlineStr">
        <is>
          <t>1968</t>
        </is>
      </c>
      <c r="Q25" t="inlineStr">
        <is>
          <t>eng</t>
        </is>
      </c>
      <c r="R25" t="inlineStr">
        <is>
          <t>dcu</t>
        </is>
      </c>
      <c r="T25" t="inlineStr">
        <is>
          <t xml:space="preserve">QM </t>
        </is>
      </c>
      <c r="U25" t="n">
        <v>0</v>
      </c>
      <c r="V25" t="n">
        <v>2</v>
      </c>
      <c r="X25" t="inlineStr">
        <is>
          <t>1994-02-11</t>
        </is>
      </c>
      <c r="Y25" t="inlineStr">
        <is>
          <t>1993-02-22</t>
        </is>
      </c>
      <c r="Z25" t="inlineStr">
        <is>
          <t>1993-02-22</t>
        </is>
      </c>
      <c r="AA25" t="n">
        <v>37</v>
      </c>
      <c r="AB25" t="n">
        <v>32</v>
      </c>
      <c r="AC25" t="n">
        <v>43</v>
      </c>
      <c r="AD25" t="n">
        <v>3</v>
      </c>
      <c r="AE25" t="n">
        <v>3</v>
      </c>
      <c r="AF25" t="n">
        <v>2</v>
      </c>
      <c r="AG25" t="n">
        <v>2</v>
      </c>
      <c r="AH25" t="n">
        <v>0</v>
      </c>
      <c r="AI25" t="n">
        <v>0</v>
      </c>
      <c r="AJ25" t="n">
        <v>0</v>
      </c>
      <c r="AK25" t="n">
        <v>0</v>
      </c>
      <c r="AL25" t="n">
        <v>1</v>
      </c>
      <c r="AM25" t="n">
        <v>1</v>
      </c>
      <c r="AN25" t="n">
        <v>1</v>
      </c>
      <c r="AO25" t="n">
        <v>1</v>
      </c>
      <c r="AP25" t="n">
        <v>0</v>
      </c>
      <c r="AQ25" t="n">
        <v>0</v>
      </c>
      <c r="AR25" t="inlineStr">
        <is>
          <t>No</t>
        </is>
      </c>
      <c r="AS25" t="inlineStr">
        <is>
          <t>No</t>
        </is>
      </c>
      <c r="AU25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25">
        <f>HYPERLINK("http://www.worldcat.org/oclc/4997504","WorldCat Record")</f>
        <v/>
      </c>
      <c r="AW25" t="inlineStr">
        <is>
          <t>3373029511:eng</t>
        </is>
      </c>
      <c r="AX25" t="inlineStr">
        <is>
          <t>4997504</t>
        </is>
      </c>
      <c r="AY25" t="inlineStr">
        <is>
          <t>991004760639702656</t>
        </is>
      </c>
      <c r="AZ25" t="inlineStr">
        <is>
          <t>991004760639702656</t>
        </is>
      </c>
      <c r="BA25" t="inlineStr">
        <is>
          <t>2266567500002656</t>
        </is>
      </c>
      <c r="BB25" t="inlineStr">
        <is>
          <t>BOOK</t>
        </is>
      </c>
      <c r="BE25" t="inlineStr">
        <is>
          <t>32285001547776</t>
        </is>
      </c>
      <c r="BF25" t="inlineStr">
        <is>
          <t>893319596</t>
        </is>
      </c>
    </row>
    <row r="26">
      <c r="B26" t="inlineStr">
        <is>
          <t>CURAL</t>
        </is>
      </c>
      <c r="C26" t="inlineStr">
        <is>
          <t>SHELVES</t>
        </is>
      </c>
      <c r="D26" t="inlineStr">
        <is>
          <t>QM23 .P7</t>
        </is>
      </c>
      <c r="E26" t="inlineStr">
        <is>
          <t>0                      QM 0023000P  7</t>
        </is>
      </c>
      <c r="F26" t="inlineStr">
        <is>
          <t>A Programmed approach to anatomy and physiology.</t>
        </is>
      </c>
      <c r="G26" t="inlineStr">
        <is>
          <t>V.7</t>
        </is>
      </c>
      <c r="H26" t="inlineStr">
        <is>
          <t>Yes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N26" t="inlineStr">
        <is>
          <t>[Washington : R.J. Brady Co., c1968]</t>
        </is>
      </c>
      <c r="O26" t="inlineStr">
        <is>
          <t>1968</t>
        </is>
      </c>
      <c r="Q26" t="inlineStr">
        <is>
          <t>eng</t>
        </is>
      </c>
      <c r="R26" t="inlineStr">
        <is>
          <t>dcu</t>
        </is>
      </c>
      <c r="T26" t="inlineStr">
        <is>
          <t xml:space="preserve">QM </t>
        </is>
      </c>
      <c r="U26" t="n">
        <v>0</v>
      </c>
      <c r="V26" t="n">
        <v>2</v>
      </c>
      <c r="X26" t="inlineStr">
        <is>
          <t>1994-02-11</t>
        </is>
      </c>
      <c r="Y26" t="inlineStr">
        <is>
          <t>1993-02-22</t>
        </is>
      </c>
      <c r="Z26" t="inlineStr">
        <is>
          <t>1993-02-22</t>
        </is>
      </c>
      <c r="AA26" t="n">
        <v>37</v>
      </c>
      <c r="AB26" t="n">
        <v>32</v>
      </c>
      <c r="AC26" t="n">
        <v>43</v>
      </c>
      <c r="AD26" t="n">
        <v>3</v>
      </c>
      <c r="AE26" t="n">
        <v>3</v>
      </c>
      <c r="AF26" t="n">
        <v>2</v>
      </c>
      <c r="AG26" t="n">
        <v>2</v>
      </c>
      <c r="AH26" t="n">
        <v>0</v>
      </c>
      <c r="AI26" t="n">
        <v>0</v>
      </c>
      <c r="AJ26" t="n">
        <v>0</v>
      </c>
      <c r="AK26" t="n">
        <v>0</v>
      </c>
      <c r="AL26" t="n">
        <v>1</v>
      </c>
      <c r="AM26" t="n">
        <v>1</v>
      </c>
      <c r="AN26" t="n">
        <v>1</v>
      </c>
      <c r="AO26" t="n">
        <v>1</v>
      </c>
      <c r="AP26" t="n">
        <v>0</v>
      </c>
      <c r="AQ26" t="n">
        <v>0</v>
      </c>
      <c r="AR26" t="inlineStr">
        <is>
          <t>No</t>
        </is>
      </c>
      <c r="AS26" t="inlineStr">
        <is>
          <t>No</t>
        </is>
      </c>
      <c r="AU26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26">
        <f>HYPERLINK("http://www.worldcat.org/oclc/4997504","WorldCat Record")</f>
        <v/>
      </c>
      <c r="AW26" t="inlineStr">
        <is>
          <t>3373029511:eng</t>
        </is>
      </c>
      <c r="AX26" t="inlineStr">
        <is>
          <t>4997504</t>
        </is>
      </c>
      <c r="AY26" t="inlineStr">
        <is>
          <t>991004760639702656</t>
        </is>
      </c>
      <c r="AZ26" t="inlineStr">
        <is>
          <t>991004760639702656</t>
        </is>
      </c>
      <c r="BA26" t="inlineStr">
        <is>
          <t>2266567500002656</t>
        </is>
      </c>
      <c r="BB26" t="inlineStr">
        <is>
          <t>BOOK</t>
        </is>
      </c>
      <c r="BE26" t="inlineStr">
        <is>
          <t>32285001547818</t>
        </is>
      </c>
      <c r="BF26" t="inlineStr">
        <is>
          <t>893332007</t>
        </is>
      </c>
    </row>
    <row r="27">
      <c r="B27" t="inlineStr">
        <is>
          <t>CURAL</t>
        </is>
      </c>
      <c r="C27" t="inlineStr">
        <is>
          <t>SHELVES</t>
        </is>
      </c>
      <c r="D27" t="inlineStr">
        <is>
          <t>QM23.2 .C7 1979</t>
        </is>
      </c>
      <c r="E27" t="inlineStr">
        <is>
          <t>0                      QM 0023200C  7           1979</t>
        </is>
      </c>
      <c r="F27" t="inlineStr">
        <is>
          <t>A textbook of human anatomy / Roger C. Crafts.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M27" t="inlineStr">
        <is>
          <t>Crafts, Roger C. (Roger Conant), 1911-</t>
        </is>
      </c>
      <c r="N27" t="inlineStr">
        <is>
          <t>New York : Wiley, c1979.</t>
        </is>
      </c>
      <c r="O27" t="inlineStr">
        <is>
          <t>1979</t>
        </is>
      </c>
      <c r="P27" t="inlineStr">
        <is>
          <t>2d ed.</t>
        </is>
      </c>
      <c r="Q27" t="inlineStr">
        <is>
          <t>eng</t>
        </is>
      </c>
      <c r="R27" t="inlineStr">
        <is>
          <t>nyu</t>
        </is>
      </c>
      <c r="S27" t="inlineStr">
        <is>
          <t>A Wiley medical publication</t>
        </is>
      </c>
      <c r="T27" t="inlineStr">
        <is>
          <t xml:space="preserve">QM </t>
        </is>
      </c>
      <c r="U27" t="n">
        <v>3</v>
      </c>
      <c r="V27" t="n">
        <v>3</v>
      </c>
      <c r="W27" t="inlineStr">
        <is>
          <t>1993-04-22</t>
        </is>
      </c>
      <c r="X27" t="inlineStr">
        <is>
          <t>1993-04-22</t>
        </is>
      </c>
      <c r="Y27" t="inlineStr">
        <is>
          <t>1993-02-22</t>
        </is>
      </c>
      <c r="Z27" t="inlineStr">
        <is>
          <t>1993-02-22</t>
        </is>
      </c>
      <c r="AA27" t="n">
        <v>230</v>
      </c>
      <c r="AB27" t="n">
        <v>180</v>
      </c>
      <c r="AC27" t="n">
        <v>305</v>
      </c>
      <c r="AD27" t="n">
        <v>2</v>
      </c>
      <c r="AE27" t="n">
        <v>2</v>
      </c>
      <c r="AF27" t="n">
        <v>3</v>
      </c>
      <c r="AG27" t="n">
        <v>6</v>
      </c>
      <c r="AH27" t="n">
        <v>1</v>
      </c>
      <c r="AI27" t="n">
        <v>1</v>
      </c>
      <c r="AJ27" t="n">
        <v>0</v>
      </c>
      <c r="AK27" t="n">
        <v>0</v>
      </c>
      <c r="AL27" t="n">
        <v>1</v>
      </c>
      <c r="AM27" t="n">
        <v>4</v>
      </c>
      <c r="AN27" t="n">
        <v>1</v>
      </c>
      <c r="AO27" t="n">
        <v>1</v>
      </c>
      <c r="AP27" t="n">
        <v>0</v>
      </c>
      <c r="AQ27" t="n">
        <v>0</v>
      </c>
      <c r="AR27" t="inlineStr">
        <is>
          <t>No</t>
        </is>
      </c>
      <c r="AS27" t="inlineStr">
        <is>
          <t>Yes</t>
        </is>
      </c>
      <c r="AT27">
        <f>HYPERLINK("http://catalog.hathitrust.org/Record/004415723","HathiTrust Record")</f>
        <v/>
      </c>
      <c r="AU27">
        <f>HYPERLINK("https://creighton-primo.hosted.exlibrisgroup.com/primo-explore/search?tab=default_tab&amp;search_scope=EVERYTHING&amp;vid=01CRU&amp;lang=en_US&amp;offset=0&amp;query=any,contains,991005264099702656","Catalog Record")</f>
        <v/>
      </c>
      <c r="AV27">
        <f>HYPERLINK("http://www.worldcat.org/oclc/4498441","WorldCat Record")</f>
        <v/>
      </c>
      <c r="AW27" t="inlineStr">
        <is>
          <t>3887552177:eng</t>
        </is>
      </c>
      <c r="AX27" t="inlineStr">
        <is>
          <t>4498441</t>
        </is>
      </c>
      <c r="AY27" t="inlineStr">
        <is>
          <t>991005264099702656</t>
        </is>
      </c>
      <c r="AZ27" t="inlineStr">
        <is>
          <t>991005264099702656</t>
        </is>
      </c>
      <c r="BA27" t="inlineStr">
        <is>
          <t>2262893600002656</t>
        </is>
      </c>
      <c r="BB27" t="inlineStr">
        <is>
          <t>BOOK</t>
        </is>
      </c>
      <c r="BD27" t="inlineStr">
        <is>
          <t>9780471044543</t>
        </is>
      </c>
      <c r="BE27" t="inlineStr">
        <is>
          <t>32285001547883</t>
        </is>
      </c>
      <c r="BF27" t="inlineStr">
        <is>
          <t>893507876</t>
        </is>
      </c>
    </row>
    <row r="28">
      <c r="B28" t="inlineStr">
        <is>
          <t>CURAL</t>
        </is>
      </c>
      <c r="C28" t="inlineStr">
        <is>
          <t>SHELVES</t>
        </is>
      </c>
      <c r="D28" t="inlineStr">
        <is>
          <t>QM23.2 .J63 1986</t>
        </is>
      </c>
      <c r="E28" t="inlineStr">
        <is>
          <t>0                      QM 0023200J  63          1986</t>
        </is>
      </c>
      <c r="F28" t="inlineStr">
        <is>
          <t>The Johns Hopkins atlas of human functional anatomy / original illustrations, with descriptive legends by Leon Schlossberg ; text edited by George D. Zuidema.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Yes</t>
        </is>
      </c>
      <c r="L28" t="inlineStr">
        <is>
          <t>0</t>
        </is>
      </c>
      <c r="N28" t="inlineStr">
        <is>
          <t>Baltimore : Johns Hopkins University Press, c1986.</t>
        </is>
      </c>
      <c r="O28" t="inlineStr">
        <is>
          <t>1986</t>
        </is>
      </c>
      <c r="P28" t="inlineStr">
        <is>
          <t>3rd ed., rev. and expanded.</t>
        </is>
      </c>
      <c r="Q28" t="inlineStr">
        <is>
          <t>eng</t>
        </is>
      </c>
      <c r="R28" t="inlineStr">
        <is>
          <t>mdu</t>
        </is>
      </c>
      <c r="T28" t="inlineStr">
        <is>
          <t xml:space="preserve">QM </t>
        </is>
      </c>
      <c r="U28" t="n">
        <v>13</v>
      </c>
      <c r="V28" t="n">
        <v>13</v>
      </c>
      <c r="W28" t="inlineStr">
        <is>
          <t>1996-01-30</t>
        </is>
      </c>
      <c r="X28" t="inlineStr">
        <is>
          <t>1996-01-30</t>
        </is>
      </c>
      <c r="Y28" t="inlineStr">
        <is>
          <t>1991-12-10</t>
        </is>
      </c>
      <c r="Z28" t="inlineStr">
        <is>
          <t>1991-12-10</t>
        </is>
      </c>
      <c r="AA28" t="n">
        <v>622</v>
      </c>
      <c r="AB28" t="n">
        <v>569</v>
      </c>
      <c r="AC28" t="n">
        <v>1741</v>
      </c>
      <c r="AD28" t="n">
        <v>6</v>
      </c>
      <c r="AE28" t="n">
        <v>15</v>
      </c>
      <c r="AF28" t="n">
        <v>9</v>
      </c>
      <c r="AG28" t="n">
        <v>40</v>
      </c>
      <c r="AH28" t="n">
        <v>3</v>
      </c>
      <c r="AI28" t="n">
        <v>17</v>
      </c>
      <c r="AJ28" t="n">
        <v>3</v>
      </c>
      <c r="AK28" t="n">
        <v>9</v>
      </c>
      <c r="AL28" t="n">
        <v>1</v>
      </c>
      <c r="AM28" t="n">
        <v>13</v>
      </c>
      <c r="AN28" t="n">
        <v>2</v>
      </c>
      <c r="AO28" t="n">
        <v>8</v>
      </c>
      <c r="AP28" t="n">
        <v>0</v>
      </c>
      <c r="AQ28" t="n">
        <v>0</v>
      </c>
      <c r="AR28" t="inlineStr">
        <is>
          <t>No</t>
        </is>
      </c>
      <c r="AS28" t="inlineStr">
        <is>
          <t>Yes</t>
        </is>
      </c>
      <c r="AT28">
        <f>HYPERLINK("http://catalog.hathitrust.org/Record/000356696","HathiTrust Record")</f>
        <v/>
      </c>
      <c r="AU28">
        <f>HYPERLINK("https://creighton-primo.hosted.exlibrisgroup.com/primo-explore/search?tab=default_tab&amp;search_scope=EVERYTHING&amp;vid=01CRU&amp;lang=en_US&amp;offset=0&amp;query=any,contains,991000719179702656","Catalog Record")</f>
        <v/>
      </c>
      <c r="AV28">
        <f>HYPERLINK("http://www.worldcat.org/oclc/12664155","WorldCat Record")</f>
        <v/>
      </c>
      <c r="AW28" t="inlineStr">
        <is>
          <t>350034911:eng</t>
        </is>
      </c>
      <c r="AX28" t="inlineStr">
        <is>
          <t>12664155</t>
        </is>
      </c>
      <c r="AY28" t="inlineStr">
        <is>
          <t>991000719179702656</t>
        </is>
      </c>
      <c r="AZ28" t="inlineStr">
        <is>
          <t>991000719179702656</t>
        </is>
      </c>
      <c r="BA28" t="inlineStr">
        <is>
          <t>2264881930002656</t>
        </is>
      </c>
      <c r="BB28" t="inlineStr">
        <is>
          <t>BOOK</t>
        </is>
      </c>
      <c r="BD28" t="inlineStr">
        <is>
          <t>9780801832833</t>
        </is>
      </c>
      <c r="BE28" t="inlineStr">
        <is>
          <t>32285000886886</t>
        </is>
      </c>
      <c r="BF28" t="inlineStr">
        <is>
          <t>893897150</t>
        </is>
      </c>
    </row>
    <row r="29">
      <c r="B29" t="inlineStr">
        <is>
          <t>CURAL</t>
        </is>
      </c>
      <c r="C29" t="inlineStr">
        <is>
          <t>SHELVES</t>
        </is>
      </c>
      <c r="D29" t="inlineStr">
        <is>
          <t>QM23.2 .W54 1983</t>
        </is>
      </c>
      <c r="E29" t="inlineStr">
        <is>
          <t>0                      QM 0023200W  54          1983</t>
        </is>
      </c>
      <c r="F29" t="inlineStr">
        <is>
          <t>Human anatomy / Doris Burda Wilson, Wilfred J. Wilson ; with illustrations by Ruth Valleau.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Wilson, Doris Burda.</t>
        </is>
      </c>
      <c r="N29" t="inlineStr">
        <is>
          <t>New York : Oxford University Press, 1983.</t>
        </is>
      </c>
      <c r="O29" t="inlineStr">
        <is>
          <t>1983</t>
        </is>
      </c>
      <c r="P29" t="inlineStr">
        <is>
          <t>2nd ed.</t>
        </is>
      </c>
      <c r="Q29" t="inlineStr">
        <is>
          <t>eng</t>
        </is>
      </c>
      <c r="R29" t="inlineStr">
        <is>
          <t>nyu</t>
        </is>
      </c>
      <c r="T29" t="inlineStr">
        <is>
          <t xml:space="preserve">QM </t>
        </is>
      </c>
      <c r="U29" t="n">
        <v>15</v>
      </c>
      <c r="V29" t="n">
        <v>15</v>
      </c>
      <c r="W29" t="inlineStr">
        <is>
          <t>2010-08-24</t>
        </is>
      </c>
      <c r="X29" t="inlineStr">
        <is>
          <t>2010-08-24</t>
        </is>
      </c>
      <c r="Y29" t="inlineStr">
        <is>
          <t>1991-12-09</t>
        </is>
      </c>
      <c r="Z29" t="inlineStr">
        <is>
          <t>1991-12-09</t>
        </is>
      </c>
      <c r="AA29" t="n">
        <v>194</v>
      </c>
      <c r="AB29" t="n">
        <v>155</v>
      </c>
      <c r="AC29" t="n">
        <v>266</v>
      </c>
      <c r="AD29" t="n">
        <v>1</v>
      </c>
      <c r="AE29" t="n">
        <v>2</v>
      </c>
      <c r="AF29" t="n">
        <v>2</v>
      </c>
      <c r="AG29" t="n">
        <v>6</v>
      </c>
      <c r="AH29" t="n">
        <v>1</v>
      </c>
      <c r="AI29" t="n">
        <v>1</v>
      </c>
      <c r="AJ29" t="n">
        <v>0</v>
      </c>
      <c r="AK29" t="n">
        <v>1</v>
      </c>
      <c r="AL29" t="n">
        <v>1</v>
      </c>
      <c r="AM29" t="n">
        <v>3</v>
      </c>
      <c r="AN29" t="n">
        <v>0</v>
      </c>
      <c r="AO29" t="n">
        <v>1</v>
      </c>
      <c r="AP29" t="n">
        <v>0</v>
      </c>
      <c r="AQ29" t="n">
        <v>0</v>
      </c>
      <c r="AR29" t="inlineStr">
        <is>
          <t>No</t>
        </is>
      </c>
      <c r="AS29" t="inlineStr">
        <is>
          <t>No</t>
        </is>
      </c>
      <c r="AU29">
        <f>HYPERLINK("https://creighton-primo.hosted.exlibrisgroup.com/primo-explore/search?tab=default_tab&amp;search_scope=EVERYTHING&amp;vid=01CRU&amp;lang=en_US&amp;offset=0&amp;query=any,contains,991000101969702656","Catalog Record")</f>
        <v/>
      </c>
      <c r="AV29">
        <f>HYPERLINK("http://www.worldcat.org/oclc/8954422","WorldCat Record")</f>
        <v/>
      </c>
      <c r="AW29" t="inlineStr">
        <is>
          <t>415261:eng</t>
        </is>
      </c>
      <c r="AX29" t="inlineStr">
        <is>
          <t>8954422</t>
        </is>
      </c>
      <c r="AY29" t="inlineStr">
        <is>
          <t>991000101969702656</t>
        </is>
      </c>
      <c r="AZ29" t="inlineStr">
        <is>
          <t>991000101969702656</t>
        </is>
      </c>
      <c r="BA29" t="inlineStr">
        <is>
          <t>2271006370002656</t>
        </is>
      </c>
      <c r="BB29" t="inlineStr">
        <is>
          <t>BOOK</t>
        </is>
      </c>
      <c r="BD29" t="inlineStr">
        <is>
          <t>9780195031089</t>
        </is>
      </c>
      <c r="BE29" t="inlineStr">
        <is>
          <t>32285000885912</t>
        </is>
      </c>
      <c r="BF29" t="inlineStr">
        <is>
          <t>893601449</t>
        </is>
      </c>
    </row>
    <row r="30">
      <c r="B30" t="inlineStr">
        <is>
          <t>CURAL</t>
        </is>
      </c>
      <c r="C30" t="inlineStr">
        <is>
          <t>SHELVES</t>
        </is>
      </c>
      <c r="D30" t="inlineStr">
        <is>
          <t>QM26 .A83</t>
        </is>
      </c>
      <c r="E30" t="inlineStr">
        <is>
          <t>0                      QM 0026000A  83</t>
        </is>
      </c>
      <c r="F30" t="inlineStr">
        <is>
          <t>The human body : its structure and operation / illustrated by Anthony Ravielli.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Asimov, Isaac, 1920-1992.</t>
        </is>
      </c>
      <c r="N30" t="inlineStr">
        <is>
          <t>Boston, Houghton Mifflin, 1963.</t>
        </is>
      </c>
      <c r="O30" t="inlineStr">
        <is>
          <t>1963</t>
        </is>
      </c>
      <c r="Q30" t="inlineStr">
        <is>
          <t>eng</t>
        </is>
      </c>
      <c r="R30" t="inlineStr">
        <is>
          <t>mau</t>
        </is>
      </c>
      <c r="T30" t="inlineStr">
        <is>
          <t xml:space="preserve">QM </t>
        </is>
      </c>
      <c r="U30" t="n">
        <v>7</v>
      </c>
      <c r="V30" t="n">
        <v>7</v>
      </c>
      <c r="W30" t="inlineStr">
        <is>
          <t>2000-01-18</t>
        </is>
      </c>
      <c r="X30" t="inlineStr">
        <is>
          <t>2000-01-18</t>
        </is>
      </c>
      <c r="Y30" t="inlineStr">
        <is>
          <t>1994-02-23</t>
        </is>
      </c>
      <c r="Z30" t="inlineStr">
        <is>
          <t>1994-02-23</t>
        </is>
      </c>
      <c r="AA30" t="n">
        <v>899</v>
      </c>
      <c r="AB30" t="n">
        <v>862</v>
      </c>
      <c r="AC30" t="n">
        <v>981</v>
      </c>
      <c r="AD30" t="n">
        <v>14</v>
      </c>
      <c r="AE30" t="n">
        <v>14</v>
      </c>
      <c r="AF30" t="n">
        <v>16</v>
      </c>
      <c r="AG30" t="n">
        <v>17</v>
      </c>
      <c r="AH30" t="n">
        <v>3</v>
      </c>
      <c r="AI30" t="n">
        <v>4</v>
      </c>
      <c r="AJ30" t="n">
        <v>2</v>
      </c>
      <c r="AK30" t="n">
        <v>2</v>
      </c>
      <c r="AL30" t="n">
        <v>5</v>
      </c>
      <c r="AM30" t="n">
        <v>5</v>
      </c>
      <c r="AN30" t="n">
        <v>7</v>
      </c>
      <c r="AO30" t="n">
        <v>7</v>
      </c>
      <c r="AP30" t="n">
        <v>0</v>
      </c>
      <c r="AQ30" t="n">
        <v>0</v>
      </c>
      <c r="AR30" t="inlineStr">
        <is>
          <t>No</t>
        </is>
      </c>
      <c r="AS30" t="inlineStr">
        <is>
          <t>No</t>
        </is>
      </c>
      <c r="AT30">
        <f>HYPERLINK("http://catalog.hathitrust.org/Record/001552547","HathiTrust Record")</f>
        <v/>
      </c>
      <c r="AU30">
        <f>HYPERLINK("https://creighton-primo.hosted.exlibrisgroup.com/primo-explore/search?tab=default_tab&amp;search_scope=EVERYTHING&amp;vid=01CRU&amp;lang=en_US&amp;offset=0&amp;query=any,contains,991003047699702656","Catalog Record")</f>
        <v/>
      </c>
      <c r="AV30">
        <f>HYPERLINK("http://www.worldcat.org/oclc/608182","WorldCat Record")</f>
        <v/>
      </c>
      <c r="AW30" t="inlineStr">
        <is>
          <t>50863840:eng</t>
        </is>
      </c>
      <c r="AX30" t="inlineStr">
        <is>
          <t>608182</t>
        </is>
      </c>
      <c r="AY30" t="inlineStr">
        <is>
          <t>991003047699702656</t>
        </is>
      </c>
      <c r="AZ30" t="inlineStr">
        <is>
          <t>991003047699702656</t>
        </is>
      </c>
      <c r="BA30" t="inlineStr">
        <is>
          <t>2262474970002656</t>
        </is>
      </c>
      <c r="BB30" t="inlineStr">
        <is>
          <t>BOOK</t>
        </is>
      </c>
      <c r="BE30" t="inlineStr">
        <is>
          <t>32285001839421</t>
        </is>
      </c>
      <c r="BF30" t="inlineStr">
        <is>
          <t>893874374</t>
        </is>
      </c>
    </row>
    <row r="31">
      <c r="B31" t="inlineStr">
        <is>
          <t>CURAL</t>
        </is>
      </c>
      <c r="C31" t="inlineStr">
        <is>
          <t>SHELVES</t>
        </is>
      </c>
      <c r="D31" t="inlineStr">
        <is>
          <t>QM26 .M67 1985</t>
        </is>
      </c>
      <c r="E31" t="inlineStr">
        <is>
          <t>0                      QM 0026000M  67          1985</t>
        </is>
      </c>
      <c r="F31" t="inlineStr">
        <is>
          <t>Bodywatching : a field guide to the human species / Desmond Morris.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M31" t="inlineStr">
        <is>
          <t>Morris, Desmond.</t>
        </is>
      </c>
      <c r="N31" t="inlineStr">
        <is>
          <t>New York : Crown, 1985.</t>
        </is>
      </c>
      <c r="O31" t="inlineStr">
        <is>
          <t>1985</t>
        </is>
      </c>
      <c r="Q31" t="inlineStr">
        <is>
          <t>eng</t>
        </is>
      </c>
      <c r="R31" t="inlineStr">
        <is>
          <t>nyu</t>
        </is>
      </c>
      <c r="T31" t="inlineStr">
        <is>
          <t xml:space="preserve">QM </t>
        </is>
      </c>
      <c r="U31" t="n">
        <v>22</v>
      </c>
      <c r="V31" t="n">
        <v>22</v>
      </c>
      <c r="W31" t="inlineStr">
        <is>
          <t>2009-11-06</t>
        </is>
      </c>
      <c r="X31" t="inlineStr">
        <is>
          <t>2009-11-06</t>
        </is>
      </c>
      <c r="Y31" t="inlineStr">
        <is>
          <t>1992-06-04</t>
        </is>
      </c>
      <c r="Z31" t="inlineStr">
        <is>
          <t>1992-06-04</t>
        </is>
      </c>
      <c r="AA31" t="n">
        <v>487</v>
      </c>
      <c r="AB31" t="n">
        <v>460</v>
      </c>
      <c r="AC31" t="n">
        <v>485</v>
      </c>
      <c r="AD31" t="n">
        <v>4</v>
      </c>
      <c r="AE31" t="n">
        <v>4</v>
      </c>
      <c r="AF31" t="n">
        <v>6</v>
      </c>
      <c r="AG31" t="n">
        <v>6</v>
      </c>
      <c r="AH31" t="n">
        <v>3</v>
      </c>
      <c r="AI31" t="n">
        <v>3</v>
      </c>
      <c r="AJ31" t="n">
        <v>2</v>
      </c>
      <c r="AK31" t="n">
        <v>2</v>
      </c>
      <c r="AL31" t="n">
        <v>2</v>
      </c>
      <c r="AM31" t="n">
        <v>2</v>
      </c>
      <c r="AN31" t="n">
        <v>0</v>
      </c>
      <c r="AO31" t="n">
        <v>0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HYPERLINK("http://catalog.hathitrust.org/Record/000374988","HathiTrust Record")</f>
        <v/>
      </c>
      <c r="AU31">
        <f>HYPERLINK("https://creighton-primo.hosted.exlibrisgroup.com/primo-explore/search?tab=default_tab&amp;search_scope=EVERYTHING&amp;vid=01CRU&amp;lang=en_US&amp;offset=0&amp;query=any,contains,991000643489702656","Catalog Record")</f>
        <v/>
      </c>
      <c r="AV31">
        <f>HYPERLINK("http://www.worldcat.org/oclc/12108016","WorldCat Record")</f>
        <v/>
      </c>
      <c r="AW31" t="inlineStr">
        <is>
          <t>61678502:eng</t>
        </is>
      </c>
      <c r="AX31" t="inlineStr">
        <is>
          <t>12108016</t>
        </is>
      </c>
      <c r="AY31" t="inlineStr">
        <is>
          <t>991000643489702656</t>
        </is>
      </c>
      <c r="AZ31" t="inlineStr">
        <is>
          <t>991000643489702656</t>
        </is>
      </c>
      <c r="BA31" t="inlineStr">
        <is>
          <t>2268688270002656</t>
        </is>
      </c>
      <c r="BB31" t="inlineStr">
        <is>
          <t>BOOK</t>
        </is>
      </c>
      <c r="BD31" t="inlineStr">
        <is>
          <t>9780517558140</t>
        </is>
      </c>
      <c r="BE31" t="inlineStr">
        <is>
          <t>32285001130193</t>
        </is>
      </c>
      <c r="BF31" t="inlineStr">
        <is>
          <t>893708566</t>
        </is>
      </c>
    </row>
    <row r="32">
      <c r="B32" t="inlineStr">
        <is>
          <t>CURAL</t>
        </is>
      </c>
      <c r="C32" t="inlineStr">
        <is>
          <t>SHELVES</t>
        </is>
      </c>
      <c r="D32" t="inlineStr">
        <is>
          <t>QM28 .T56 1996</t>
        </is>
      </c>
      <c r="E32" t="inlineStr">
        <is>
          <t>0                      QM 0028000T  56          1996</t>
        </is>
      </c>
      <c r="F32" t="inlineStr">
        <is>
          <t>Anatomy and kinesiology for ballet teachers / Eivind Thomasen, Rachel-Anne Rist.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Thomasen, Eivind.</t>
        </is>
      </c>
      <c r="N32" t="inlineStr">
        <is>
          <t>London : Dance Books, 1996.</t>
        </is>
      </c>
      <c r="O32" t="inlineStr">
        <is>
          <t>1996</t>
        </is>
      </c>
      <c r="Q32" t="inlineStr">
        <is>
          <t>eng</t>
        </is>
      </c>
      <c r="R32" t="inlineStr">
        <is>
          <t>enk</t>
        </is>
      </c>
      <c r="T32" t="inlineStr">
        <is>
          <t xml:space="preserve">QM </t>
        </is>
      </c>
      <c r="U32" t="n">
        <v>1</v>
      </c>
      <c r="V32" t="n">
        <v>1</v>
      </c>
      <c r="W32" t="inlineStr">
        <is>
          <t>2007-11-07</t>
        </is>
      </c>
      <c r="X32" t="inlineStr">
        <is>
          <t>2007-11-07</t>
        </is>
      </c>
      <c r="Y32" t="inlineStr">
        <is>
          <t>2000-04-11</t>
        </is>
      </c>
      <c r="Z32" t="inlineStr">
        <is>
          <t>2000-04-11</t>
        </is>
      </c>
      <c r="AA32" t="n">
        <v>241</v>
      </c>
      <c r="AB32" t="n">
        <v>182</v>
      </c>
      <c r="AC32" t="n">
        <v>183</v>
      </c>
      <c r="AD32" t="n">
        <v>2</v>
      </c>
      <c r="AE32" t="n">
        <v>2</v>
      </c>
      <c r="AF32" t="n">
        <v>6</v>
      </c>
      <c r="AG32" t="n">
        <v>6</v>
      </c>
      <c r="AH32" t="n">
        <v>5</v>
      </c>
      <c r="AI32" t="n">
        <v>5</v>
      </c>
      <c r="AJ32" t="n">
        <v>1</v>
      </c>
      <c r="AK32" t="n">
        <v>1</v>
      </c>
      <c r="AL32" t="n">
        <v>1</v>
      </c>
      <c r="AM32" t="n">
        <v>1</v>
      </c>
      <c r="AN32" t="n">
        <v>1</v>
      </c>
      <c r="AO32" t="n">
        <v>1</v>
      </c>
      <c r="AP32" t="n">
        <v>0</v>
      </c>
      <c r="AQ32" t="n">
        <v>0</v>
      </c>
      <c r="AR32" t="inlineStr">
        <is>
          <t>No</t>
        </is>
      </c>
      <c r="AS32" t="inlineStr">
        <is>
          <t>Yes</t>
        </is>
      </c>
      <c r="AT32">
        <f>HYPERLINK("http://catalog.hathitrust.org/Record/003198757","HathiTrust Record")</f>
        <v/>
      </c>
      <c r="AU32">
        <f>HYPERLINK("https://creighton-primo.hosted.exlibrisgroup.com/primo-explore/search?tab=default_tab&amp;search_scope=EVERYTHING&amp;vid=01CRU&amp;lang=en_US&amp;offset=0&amp;query=any,contains,991002750709702656","Catalog Record")</f>
        <v/>
      </c>
      <c r="AV32">
        <f>HYPERLINK("http://www.worldcat.org/oclc/36095345","WorldCat Record")</f>
        <v/>
      </c>
      <c r="AW32" t="inlineStr">
        <is>
          <t>45866964:eng</t>
        </is>
      </c>
      <c r="AX32" t="inlineStr">
        <is>
          <t>36095345</t>
        </is>
      </c>
      <c r="AY32" t="inlineStr">
        <is>
          <t>991002750709702656</t>
        </is>
      </c>
      <c r="AZ32" t="inlineStr">
        <is>
          <t>991002750709702656</t>
        </is>
      </c>
      <c r="BA32" t="inlineStr">
        <is>
          <t>2268303450002656</t>
        </is>
      </c>
      <c r="BB32" t="inlineStr">
        <is>
          <t>BOOK</t>
        </is>
      </c>
      <c r="BD32" t="inlineStr">
        <is>
          <t>9781852730482</t>
        </is>
      </c>
      <c r="BE32" t="inlineStr">
        <is>
          <t>32285003676912</t>
        </is>
      </c>
      <c r="BF32" t="inlineStr">
        <is>
          <t>893524009</t>
        </is>
      </c>
    </row>
    <row r="33">
      <c r="B33" t="inlineStr">
        <is>
          <t>CURAL</t>
        </is>
      </c>
      <c r="C33" t="inlineStr">
        <is>
          <t>SHELVES</t>
        </is>
      </c>
      <c r="D33" t="inlineStr">
        <is>
          <t>QM33.4 .W37 2009</t>
        </is>
      </c>
      <c r="E33" t="inlineStr">
        <is>
          <t>0                      QM 0033400W  37          2009</t>
        </is>
      </c>
      <c r="F33" t="inlineStr">
        <is>
          <t>Dissection : photographs of a rite of passage in American medicine, 1880-1930 / John Harley Warner, James M. Edmonson.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Warner, John Harley, 1953-</t>
        </is>
      </c>
      <c r="N33" t="inlineStr">
        <is>
          <t>New York : Blast Books, 2009.</t>
        </is>
      </c>
      <c r="O33" t="inlineStr">
        <is>
          <t>2009</t>
        </is>
      </c>
      <c r="P33" t="inlineStr">
        <is>
          <t>1st ed.</t>
        </is>
      </c>
      <c r="Q33" t="inlineStr">
        <is>
          <t>eng</t>
        </is>
      </c>
      <c r="R33" t="inlineStr">
        <is>
          <t>nyu</t>
        </is>
      </c>
      <c r="T33" t="inlineStr">
        <is>
          <t xml:space="preserve">QM </t>
        </is>
      </c>
      <c r="U33" t="n">
        <v>1</v>
      </c>
      <c r="V33" t="n">
        <v>1</v>
      </c>
      <c r="W33" t="inlineStr">
        <is>
          <t>2009-06-01</t>
        </is>
      </c>
      <c r="X33" t="inlineStr">
        <is>
          <t>2009-06-01</t>
        </is>
      </c>
      <c r="Y33" t="inlineStr">
        <is>
          <t>2009-05-20</t>
        </is>
      </c>
      <c r="Z33" t="inlineStr">
        <is>
          <t>2009-05-20</t>
        </is>
      </c>
      <c r="AA33" t="n">
        <v>298</v>
      </c>
      <c r="AB33" t="n">
        <v>251</v>
      </c>
      <c r="AC33" t="n">
        <v>254</v>
      </c>
      <c r="AD33" t="n">
        <v>3</v>
      </c>
      <c r="AE33" t="n">
        <v>3</v>
      </c>
      <c r="AF33" t="n">
        <v>6</v>
      </c>
      <c r="AG33" t="n">
        <v>6</v>
      </c>
      <c r="AH33" t="n">
        <v>4</v>
      </c>
      <c r="AI33" t="n">
        <v>4</v>
      </c>
      <c r="AJ33" t="n">
        <v>0</v>
      </c>
      <c r="AK33" t="n">
        <v>0</v>
      </c>
      <c r="AL33" t="n">
        <v>3</v>
      </c>
      <c r="AM33" t="n">
        <v>3</v>
      </c>
      <c r="AN33" t="n">
        <v>1</v>
      </c>
      <c r="AO33" t="n">
        <v>1</v>
      </c>
      <c r="AP33" t="n">
        <v>0</v>
      </c>
      <c r="AQ33" t="n">
        <v>0</v>
      </c>
      <c r="AR33" t="inlineStr">
        <is>
          <t>No</t>
        </is>
      </c>
      <c r="AS33" t="inlineStr">
        <is>
          <t>Yes</t>
        </is>
      </c>
      <c r="AT33">
        <f>HYPERLINK("http://catalog.hathitrust.org/Record/006818856","HathiTrust Record")</f>
        <v/>
      </c>
      <c r="AU33">
        <f>HYPERLINK("https://creighton-primo.hosted.exlibrisgroup.com/primo-explore/search?tab=default_tab&amp;search_scope=EVERYTHING&amp;vid=01CRU&amp;lang=en_US&amp;offset=0&amp;query=any,contains,991001801489702656","Catalog Record")</f>
        <v/>
      </c>
      <c r="AV33">
        <f>HYPERLINK("http://www.worldcat.org/oclc/275864822","WorldCat Record")</f>
        <v/>
      </c>
      <c r="AW33" t="inlineStr">
        <is>
          <t>815193452:eng</t>
        </is>
      </c>
      <c r="AX33" t="inlineStr">
        <is>
          <t>275864822</t>
        </is>
      </c>
      <c r="AY33" t="inlineStr">
        <is>
          <t>991001801489702656</t>
        </is>
      </c>
      <c r="AZ33" t="inlineStr">
        <is>
          <t>991001801489702656</t>
        </is>
      </c>
      <c r="BA33" t="inlineStr">
        <is>
          <t>2263566110002656</t>
        </is>
      </c>
      <c r="BB33" t="inlineStr">
        <is>
          <t>BOOK</t>
        </is>
      </c>
      <c r="BD33" t="inlineStr">
        <is>
          <t>9780922233342</t>
        </is>
      </c>
      <c r="BE33" t="inlineStr">
        <is>
          <t>32285005532576</t>
        </is>
      </c>
      <c r="BF33" t="inlineStr">
        <is>
          <t>893879197</t>
        </is>
      </c>
    </row>
    <row r="34">
      <c r="B34" t="inlineStr">
        <is>
          <t>CURAL</t>
        </is>
      </c>
      <c r="C34" t="inlineStr">
        <is>
          <t>SHELVES</t>
        </is>
      </c>
      <c r="D34" t="inlineStr">
        <is>
          <t>QM34 .D38 1974</t>
        </is>
      </c>
      <c r="E34" t="inlineStr">
        <is>
          <t>0                      QM 0034000D  38          1974</t>
        </is>
      </c>
      <c r="F34" t="inlineStr">
        <is>
          <t>Laboratory manual of human anatomy and physiology [by] Russell M. DeCoursey [and] Frank Dolyak.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De Coursey, Russell Myles, 1900-</t>
        </is>
      </c>
      <c r="N34" t="inlineStr">
        <is>
          <t>New York, McGraw-Hill [1974]</t>
        </is>
      </c>
      <c r="O34" t="inlineStr">
        <is>
          <t>1974</t>
        </is>
      </c>
      <c r="P34" t="inlineStr">
        <is>
          <t>3d ed.</t>
        </is>
      </c>
      <c r="Q34" t="inlineStr">
        <is>
          <t>eng</t>
        </is>
      </c>
      <c r="R34" t="inlineStr">
        <is>
          <t>___</t>
        </is>
      </c>
      <c r="T34" t="inlineStr">
        <is>
          <t xml:space="preserve">QM </t>
        </is>
      </c>
      <c r="U34" t="n">
        <v>2</v>
      </c>
      <c r="V34" t="n">
        <v>2</v>
      </c>
      <c r="W34" t="inlineStr">
        <is>
          <t>2003-02-09</t>
        </is>
      </c>
      <c r="X34" t="inlineStr">
        <is>
          <t>2003-02-09</t>
        </is>
      </c>
      <c r="Y34" t="inlineStr">
        <is>
          <t>1993-02-22</t>
        </is>
      </c>
      <c r="Z34" t="inlineStr">
        <is>
          <t>1993-02-22</t>
        </is>
      </c>
      <c r="AA34" t="n">
        <v>63</v>
      </c>
      <c r="AB34" t="n">
        <v>50</v>
      </c>
      <c r="AC34" t="n">
        <v>81</v>
      </c>
      <c r="AD34" t="n">
        <v>1</v>
      </c>
      <c r="AE34" t="n">
        <v>1</v>
      </c>
      <c r="AF34" t="n">
        <v>2</v>
      </c>
      <c r="AG34" t="n">
        <v>2</v>
      </c>
      <c r="AH34" t="n">
        <v>1</v>
      </c>
      <c r="AI34" t="n">
        <v>1</v>
      </c>
      <c r="AJ34" t="n">
        <v>0</v>
      </c>
      <c r="AK34" t="n">
        <v>0</v>
      </c>
      <c r="AL34" t="n">
        <v>1</v>
      </c>
      <c r="AM34" t="n">
        <v>1</v>
      </c>
      <c r="AN34" t="n">
        <v>0</v>
      </c>
      <c r="AO34" t="n">
        <v>0</v>
      </c>
      <c r="AP34" t="n">
        <v>0</v>
      </c>
      <c r="AQ34" t="n">
        <v>0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HYPERLINK("https://creighton-primo.hosted.exlibrisgroup.com/primo-explore/search?tab=default_tab&amp;search_scope=EVERYTHING&amp;vid=01CRU&amp;lang=en_US&amp;offset=0&amp;query=any,contains,991003579519702656","Catalog Record")</f>
        <v/>
      </c>
      <c r="AV34">
        <f>HYPERLINK("http://www.worldcat.org/oclc/1160351","WorldCat Record")</f>
        <v/>
      </c>
      <c r="AW34" t="inlineStr">
        <is>
          <t>4747441:eng</t>
        </is>
      </c>
      <c r="AX34" t="inlineStr">
        <is>
          <t>1160351</t>
        </is>
      </c>
      <c r="AY34" t="inlineStr">
        <is>
          <t>991003579519702656</t>
        </is>
      </c>
      <c r="AZ34" t="inlineStr">
        <is>
          <t>991003579519702656</t>
        </is>
      </c>
      <c r="BA34" t="inlineStr">
        <is>
          <t>2269717590002656</t>
        </is>
      </c>
      <c r="BB34" t="inlineStr">
        <is>
          <t>BOOK</t>
        </is>
      </c>
      <c r="BE34" t="inlineStr">
        <is>
          <t>32285001547909</t>
        </is>
      </c>
      <c r="BF34" t="inlineStr">
        <is>
          <t>893258584</t>
        </is>
      </c>
    </row>
    <row r="35">
      <c r="B35" t="inlineStr">
        <is>
          <t>CURAL</t>
        </is>
      </c>
      <c r="C35" t="inlineStr">
        <is>
          <t>SHELVES</t>
        </is>
      </c>
      <c r="D35" t="inlineStr">
        <is>
          <t>QM34 .F5</t>
        </is>
      </c>
      <c r="E35" t="inlineStr">
        <is>
          <t>0                      QM 0034000F  5</t>
        </is>
      </c>
      <c r="F35" t="inlineStr">
        <is>
          <t>An elementary study of the brain, based on the dissection of the brain of the sheep, by Eben W. Fiske, illustrated with photographs and diagrams by the author.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M35" t="inlineStr">
        <is>
          <t>Fiske, Eben Winslow, 1886-</t>
        </is>
      </c>
      <c r="N35" t="inlineStr">
        <is>
          <t>New York, The Macmillan company, 1913.</t>
        </is>
      </c>
      <c r="O35" t="inlineStr">
        <is>
          <t>1913</t>
        </is>
      </c>
      <c r="Q35" t="inlineStr">
        <is>
          <t>eng</t>
        </is>
      </c>
      <c r="R35" t="inlineStr">
        <is>
          <t>nyu</t>
        </is>
      </c>
      <c r="T35" t="inlineStr">
        <is>
          <t xml:space="preserve">QM </t>
        </is>
      </c>
      <c r="U35" t="n">
        <v>3</v>
      </c>
      <c r="V35" t="n">
        <v>3</v>
      </c>
      <c r="W35" t="inlineStr">
        <is>
          <t>2000-02-16</t>
        </is>
      </c>
      <c r="X35" t="inlineStr">
        <is>
          <t>2000-02-16</t>
        </is>
      </c>
      <c r="Y35" t="inlineStr">
        <is>
          <t>1997-08-04</t>
        </is>
      </c>
      <c r="Z35" t="inlineStr">
        <is>
          <t>1997-08-04</t>
        </is>
      </c>
      <c r="AA35" t="n">
        <v>69</v>
      </c>
      <c r="AB35" t="n">
        <v>64</v>
      </c>
      <c r="AC35" t="n">
        <v>73</v>
      </c>
      <c r="AD35" t="n">
        <v>2</v>
      </c>
      <c r="AE35" t="n">
        <v>2</v>
      </c>
      <c r="AF35" t="n">
        <v>1</v>
      </c>
      <c r="AG35" t="n">
        <v>1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1</v>
      </c>
      <c r="AO35" t="n">
        <v>1</v>
      </c>
      <c r="AP35" t="n">
        <v>0</v>
      </c>
      <c r="AQ35" t="n">
        <v>0</v>
      </c>
      <c r="AR35" t="inlineStr">
        <is>
          <t>Yes</t>
        </is>
      </c>
      <c r="AS35" t="inlineStr">
        <is>
          <t>No</t>
        </is>
      </c>
      <c r="AT35">
        <f>HYPERLINK("http://catalog.hathitrust.org/Record/100466662","HathiTrust Record")</f>
        <v/>
      </c>
      <c r="AU35">
        <f>HYPERLINK("https://creighton-primo.hosted.exlibrisgroup.com/primo-explore/search?tab=default_tab&amp;search_scope=EVERYTHING&amp;vid=01CRU&amp;lang=en_US&amp;offset=0&amp;query=any,contains,991004624809702656","Catalog Record")</f>
        <v/>
      </c>
      <c r="AV35">
        <f>HYPERLINK("http://www.worldcat.org/oclc/4330494","WorldCat Record")</f>
        <v/>
      </c>
      <c r="AW35" t="inlineStr">
        <is>
          <t>14713318:eng</t>
        </is>
      </c>
      <c r="AX35" t="inlineStr">
        <is>
          <t>4330494</t>
        </is>
      </c>
      <c r="AY35" t="inlineStr">
        <is>
          <t>991004624809702656</t>
        </is>
      </c>
      <c r="AZ35" t="inlineStr">
        <is>
          <t>991004624809702656</t>
        </is>
      </c>
      <c r="BA35" t="inlineStr">
        <is>
          <t>2265621350002656</t>
        </is>
      </c>
      <c r="BB35" t="inlineStr">
        <is>
          <t>BOOK</t>
        </is>
      </c>
      <c r="BE35" t="inlineStr">
        <is>
          <t>32285003011185</t>
        </is>
      </c>
      <c r="BF35" t="inlineStr">
        <is>
          <t>893618880</t>
        </is>
      </c>
    </row>
    <row r="36">
      <c r="B36" t="inlineStr">
        <is>
          <t>CURAL</t>
        </is>
      </c>
      <c r="C36" t="inlineStr">
        <is>
          <t>SHELVES</t>
        </is>
      </c>
      <c r="D36" t="inlineStr">
        <is>
          <t>QM34 .K35 1980</t>
        </is>
      </c>
      <c r="E36" t="inlineStr">
        <is>
          <t>0                      QM 0034000K  35          1980</t>
        </is>
      </c>
      <c r="F36" t="inlineStr">
        <is>
          <t>Exercises, experiments &amp; study aids for Anatomy &amp; physiology / by Barbara H. Kalbus &amp; Kenneth G. Neal.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M36" t="inlineStr">
        <is>
          <t>Kalbus, Barbara H.</t>
        </is>
      </c>
      <c r="N36" t="inlineStr">
        <is>
          <t>Long Beach (Calif.) : Elot Publishing Co., inc., 1980.</t>
        </is>
      </c>
      <c r="O36" t="inlineStr">
        <is>
          <t>1980</t>
        </is>
      </c>
      <c r="Q36" t="inlineStr">
        <is>
          <t>eng</t>
        </is>
      </c>
      <c r="R36" t="inlineStr">
        <is>
          <t>cau</t>
        </is>
      </c>
      <c r="T36" t="inlineStr">
        <is>
          <t xml:space="preserve">QM </t>
        </is>
      </c>
      <c r="U36" t="n">
        <v>1</v>
      </c>
      <c r="V36" t="n">
        <v>1</v>
      </c>
      <c r="W36" t="inlineStr">
        <is>
          <t>1994-02-13</t>
        </is>
      </c>
      <c r="X36" t="inlineStr">
        <is>
          <t>1994-02-13</t>
        </is>
      </c>
      <c r="Y36" t="inlineStr">
        <is>
          <t>1992-03-31</t>
        </is>
      </c>
      <c r="Z36" t="inlineStr">
        <is>
          <t>1992-03-31</t>
        </is>
      </c>
      <c r="AA36" t="n">
        <v>13</v>
      </c>
      <c r="AB36" t="n">
        <v>13</v>
      </c>
      <c r="AC36" t="n">
        <v>13</v>
      </c>
      <c r="AD36" t="n">
        <v>2</v>
      </c>
      <c r="AE36" t="n">
        <v>2</v>
      </c>
      <c r="AF36" t="n">
        <v>2</v>
      </c>
      <c r="AG36" t="n">
        <v>2</v>
      </c>
      <c r="AH36" t="n">
        <v>1</v>
      </c>
      <c r="AI36" t="n">
        <v>1</v>
      </c>
      <c r="AJ36" t="n">
        <v>0</v>
      </c>
      <c r="AK36" t="n">
        <v>0</v>
      </c>
      <c r="AL36" t="n">
        <v>0</v>
      </c>
      <c r="AM36" t="n">
        <v>0</v>
      </c>
      <c r="AN36" t="n">
        <v>1</v>
      </c>
      <c r="AO36" t="n">
        <v>1</v>
      </c>
      <c r="AP36" t="n">
        <v>0</v>
      </c>
      <c r="AQ36" t="n">
        <v>0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HYPERLINK("https://creighton-primo.hosted.exlibrisgroup.com/primo-explore/search?tab=default_tab&amp;search_scope=EVERYTHING&amp;vid=01CRU&amp;lang=en_US&amp;offset=0&amp;query=any,contains,991005148459702656","Catalog Record")</f>
        <v/>
      </c>
      <c r="AV36">
        <f>HYPERLINK("http://www.worldcat.org/oclc/7677973","WorldCat Record")</f>
        <v/>
      </c>
      <c r="AW36" t="inlineStr">
        <is>
          <t>21658320:eng</t>
        </is>
      </c>
      <c r="AX36" t="inlineStr">
        <is>
          <t>7677973</t>
        </is>
      </c>
      <c r="AY36" t="inlineStr">
        <is>
          <t>991005148459702656</t>
        </is>
      </c>
      <c r="AZ36" t="inlineStr">
        <is>
          <t>991005148459702656</t>
        </is>
      </c>
      <c r="BA36" t="inlineStr">
        <is>
          <t>2256427680002656</t>
        </is>
      </c>
      <c r="BB36" t="inlineStr">
        <is>
          <t>BOOK</t>
        </is>
      </c>
      <c r="BE36" t="inlineStr">
        <is>
          <t>32285001031680</t>
        </is>
      </c>
      <c r="BF36" t="inlineStr">
        <is>
          <t>893338595</t>
        </is>
      </c>
    </row>
    <row r="37">
      <c r="B37" t="inlineStr">
        <is>
          <t>CURAL</t>
        </is>
      </c>
      <c r="C37" t="inlineStr">
        <is>
          <t>SHELVES</t>
        </is>
      </c>
      <c r="D37" t="inlineStr">
        <is>
          <t>QM451 .B895 1996</t>
        </is>
      </c>
      <c r="E37" t="inlineStr">
        <is>
          <t>0                      QM 0451000B  895         1996</t>
        </is>
      </c>
      <c r="F37" t="inlineStr">
        <is>
          <t>Comparative vertebrate neuroanatomy : evolution and adaptation / Ann B. Butler, William Hodos.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Butler, Ann B.</t>
        </is>
      </c>
      <c r="N37" t="inlineStr">
        <is>
          <t>New York : Wiley-Liss, c1996.</t>
        </is>
      </c>
      <c r="O37" t="inlineStr">
        <is>
          <t>1996</t>
        </is>
      </c>
      <c r="Q37" t="inlineStr">
        <is>
          <t>eng</t>
        </is>
      </c>
      <c r="R37" t="inlineStr">
        <is>
          <t>nyu</t>
        </is>
      </c>
      <c r="T37" t="inlineStr">
        <is>
          <t xml:space="preserve">QM </t>
        </is>
      </c>
      <c r="U37" t="n">
        <v>0</v>
      </c>
      <c r="V37" t="n">
        <v>0</v>
      </c>
      <c r="W37" t="inlineStr">
        <is>
          <t>2000-10-09</t>
        </is>
      </c>
      <c r="X37" t="inlineStr">
        <is>
          <t>2000-10-09</t>
        </is>
      </c>
      <c r="Y37" t="inlineStr">
        <is>
          <t>1997-01-28</t>
        </is>
      </c>
      <c r="Z37" t="inlineStr">
        <is>
          <t>1997-01-28</t>
        </is>
      </c>
      <c r="AA37" t="n">
        <v>543</v>
      </c>
      <c r="AB37" t="n">
        <v>446</v>
      </c>
      <c r="AC37" t="n">
        <v>607</v>
      </c>
      <c r="AD37" t="n">
        <v>2</v>
      </c>
      <c r="AE37" t="n">
        <v>3</v>
      </c>
      <c r="AF37" t="n">
        <v>16</v>
      </c>
      <c r="AG37" t="n">
        <v>26</v>
      </c>
      <c r="AH37" t="n">
        <v>6</v>
      </c>
      <c r="AI37" t="n">
        <v>12</v>
      </c>
      <c r="AJ37" t="n">
        <v>3</v>
      </c>
      <c r="AK37" t="n">
        <v>4</v>
      </c>
      <c r="AL37" t="n">
        <v>10</v>
      </c>
      <c r="AM37" t="n">
        <v>15</v>
      </c>
      <c r="AN37" t="n">
        <v>1</v>
      </c>
      <c r="AO37" t="n">
        <v>2</v>
      </c>
      <c r="AP37" t="n">
        <v>0</v>
      </c>
      <c r="AQ37" t="n">
        <v>0</v>
      </c>
      <c r="AR37" t="inlineStr">
        <is>
          <t>No</t>
        </is>
      </c>
      <c r="AS37" t="inlineStr">
        <is>
          <t>No</t>
        </is>
      </c>
      <c r="AU37">
        <f>HYPERLINK("https://creighton-primo.hosted.exlibrisgroup.com/primo-explore/search?tab=default_tab&amp;search_scope=EVERYTHING&amp;vid=01CRU&amp;lang=en_US&amp;offset=0&amp;query=any,contains,991002580839702656","Catalog Record")</f>
        <v/>
      </c>
      <c r="AV37">
        <f>HYPERLINK("http://www.worldcat.org/oclc/33819357","WorldCat Record")</f>
        <v/>
      </c>
      <c r="AW37" t="inlineStr">
        <is>
          <t>802007690:eng</t>
        </is>
      </c>
      <c r="AX37" t="inlineStr">
        <is>
          <t>33819357</t>
        </is>
      </c>
      <c r="AY37" t="inlineStr">
        <is>
          <t>991002580839702656</t>
        </is>
      </c>
      <c r="AZ37" t="inlineStr">
        <is>
          <t>991002580839702656</t>
        </is>
      </c>
      <c r="BA37" t="inlineStr">
        <is>
          <t>2272793220002656</t>
        </is>
      </c>
      <c r="BB37" t="inlineStr">
        <is>
          <t>BOOK</t>
        </is>
      </c>
      <c r="BD37" t="inlineStr">
        <is>
          <t>9780471888895</t>
        </is>
      </c>
      <c r="BE37" t="inlineStr">
        <is>
          <t>32285002405735</t>
        </is>
      </c>
      <c r="BF37" t="inlineStr">
        <is>
          <t>893704240</t>
        </is>
      </c>
    </row>
    <row r="38">
      <c r="B38" t="inlineStr">
        <is>
          <t>CURAL</t>
        </is>
      </c>
      <c r="C38" t="inlineStr">
        <is>
          <t>SHELVES</t>
        </is>
      </c>
      <c r="D38" t="inlineStr">
        <is>
          <t>QM451 .R3 1959</t>
        </is>
      </c>
      <c r="E38" t="inlineStr">
        <is>
          <t>0                      QM 0451000R  3           1959</t>
        </is>
      </c>
      <c r="F38" t="inlineStr">
        <is>
          <t>The anatomy of the nervous system; its development and function. Revised by Sam Lillard Clark.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M38" t="inlineStr">
        <is>
          <t>Ranson, Stephen Walter, 1880-1942.</t>
        </is>
      </c>
      <c r="N38" t="inlineStr">
        <is>
          <t>Philadelphia, Saunders, 1959.</t>
        </is>
      </c>
      <c r="O38" t="inlineStr">
        <is>
          <t>1959</t>
        </is>
      </c>
      <c r="P38" t="inlineStr">
        <is>
          <t>10th ed.</t>
        </is>
      </c>
      <c r="Q38" t="inlineStr">
        <is>
          <t>eng</t>
        </is>
      </c>
      <c r="R38" t="inlineStr">
        <is>
          <t>pau</t>
        </is>
      </c>
      <c r="T38" t="inlineStr">
        <is>
          <t xml:space="preserve">QM </t>
        </is>
      </c>
      <c r="U38" t="n">
        <v>2</v>
      </c>
      <c r="V38" t="n">
        <v>2</v>
      </c>
      <c r="W38" t="inlineStr">
        <is>
          <t>1996-01-30</t>
        </is>
      </c>
      <c r="X38" t="inlineStr">
        <is>
          <t>1996-01-30</t>
        </is>
      </c>
      <c r="Y38" t="inlineStr">
        <is>
          <t>1992-02-10</t>
        </is>
      </c>
      <c r="Z38" t="inlineStr">
        <is>
          <t>1992-02-10</t>
        </is>
      </c>
      <c r="AA38" t="n">
        <v>550</v>
      </c>
      <c r="AB38" t="n">
        <v>445</v>
      </c>
      <c r="AC38" t="n">
        <v>575</v>
      </c>
      <c r="AD38" t="n">
        <v>6</v>
      </c>
      <c r="AE38" t="n">
        <v>7</v>
      </c>
      <c r="AF38" t="n">
        <v>14</v>
      </c>
      <c r="AG38" t="n">
        <v>25</v>
      </c>
      <c r="AH38" t="n">
        <v>5</v>
      </c>
      <c r="AI38" t="n">
        <v>11</v>
      </c>
      <c r="AJ38" t="n">
        <v>3</v>
      </c>
      <c r="AK38" t="n">
        <v>5</v>
      </c>
      <c r="AL38" t="n">
        <v>3</v>
      </c>
      <c r="AM38" t="n">
        <v>7</v>
      </c>
      <c r="AN38" t="n">
        <v>4</v>
      </c>
      <c r="AO38" t="n">
        <v>5</v>
      </c>
      <c r="AP38" t="n">
        <v>0</v>
      </c>
      <c r="AQ38" t="n">
        <v>0</v>
      </c>
      <c r="AR38" t="inlineStr">
        <is>
          <t>No</t>
        </is>
      </c>
      <c r="AS38" t="inlineStr">
        <is>
          <t>Yes</t>
        </is>
      </c>
      <c r="AT38">
        <f>HYPERLINK("http://catalog.hathitrust.org/Record/001552820","HathiTrust Record")</f>
        <v/>
      </c>
      <c r="AU38">
        <f>HYPERLINK("https://creighton-primo.hosted.exlibrisgroup.com/primo-explore/search?tab=default_tab&amp;search_scope=EVERYTHING&amp;vid=01CRU&amp;lang=en_US&amp;offset=0&amp;query=any,contains,991005266039702656","Catalog Record")</f>
        <v/>
      </c>
      <c r="AV38">
        <f>HYPERLINK("http://www.worldcat.org/oclc/224139","WorldCat Record")</f>
        <v/>
      </c>
      <c r="AW38" t="inlineStr">
        <is>
          <t>4799686887:eng</t>
        </is>
      </c>
      <c r="AX38" t="inlineStr">
        <is>
          <t>224139</t>
        </is>
      </c>
      <c r="AY38" t="inlineStr">
        <is>
          <t>991005266039702656</t>
        </is>
      </c>
      <c r="AZ38" t="inlineStr">
        <is>
          <t>991005266039702656</t>
        </is>
      </c>
      <c r="BA38" t="inlineStr">
        <is>
          <t>2264235380002656</t>
        </is>
      </c>
      <c r="BB38" t="inlineStr">
        <is>
          <t>BOOK</t>
        </is>
      </c>
      <c r="BE38" t="inlineStr">
        <is>
          <t>32285000946094</t>
        </is>
      </c>
      <c r="BF38" t="inlineStr">
        <is>
          <t>893514360</t>
        </is>
      </c>
    </row>
    <row r="39">
      <c r="B39" t="inlineStr">
        <is>
          <t>CURAL</t>
        </is>
      </c>
      <c r="C39" t="inlineStr">
        <is>
          <t>SHELVES</t>
        </is>
      </c>
      <c r="D39" t="inlineStr">
        <is>
          <t>QM451 .S47 1991</t>
        </is>
      </c>
      <c r="E39" t="inlineStr">
        <is>
          <t>0                      QM 0451000S  47          1991</t>
        </is>
      </c>
      <c r="F39" t="inlineStr">
        <is>
          <t>Foundations of the neuron doctrine / Gordon M. Shepherd.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Shepherd, Gordon M., 1933-</t>
        </is>
      </c>
      <c r="N39" t="inlineStr">
        <is>
          <t>New York : Oxford University Press, 1991.</t>
        </is>
      </c>
      <c r="O39" t="inlineStr">
        <is>
          <t>1991</t>
        </is>
      </c>
      <c r="Q39" t="inlineStr">
        <is>
          <t>eng</t>
        </is>
      </c>
      <c r="R39" t="inlineStr">
        <is>
          <t>nyu</t>
        </is>
      </c>
      <c r="S39" t="inlineStr">
        <is>
          <t>History of neuroscience ; no. 6</t>
        </is>
      </c>
      <c r="T39" t="inlineStr">
        <is>
          <t xml:space="preserve">QM </t>
        </is>
      </c>
      <c r="U39" t="n">
        <v>7</v>
      </c>
      <c r="V39" t="n">
        <v>7</v>
      </c>
      <c r="W39" t="inlineStr">
        <is>
          <t>2007-03-20</t>
        </is>
      </c>
      <c r="X39" t="inlineStr">
        <is>
          <t>2007-03-20</t>
        </is>
      </c>
      <c r="Y39" t="inlineStr">
        <is>
          <t>1992-06-22</t>
        </is>
      </c>
      <c r="Z39" t="inlineStr">
        <is>
          <t>1992-06-22</t>
        </is>
      </c>
      <c r="AA39" t="n">
        <v>296</v>
      </c>
      <c r="AB39" t="n">
        <v>227</v>
      </c>
      <c r="AC39" t="n">
        <v>558</v>
      </c>
      <c r="AD39" t="n">
        <v>1</v>
      </c>
      <c r="AE39" t="n">
        <v>5</v>
      </c>
      <c r="AF39" t="n">
        <v>12</v>
      </c>
      <c r="AG39" t="n">
        <v>27</v>
      </c>
      <c r="AH39" t="n">
        <v>4</v>
      </c>
      <c r="AI39" t="n">
        <v>9</v>
      </c>
      <c r="AJ39" t="n">
        <v>3</v>
      </c>
      <c r="AK39" t="n">
        <v>7</v>
      </c>
      <c r="AL39" t="n">
        <v>8</v>
      </c>
      <c r="AM39" t="n">
        <v>12</v>
      </c>
      <c r="AN39" t="n">
        <v>0</v>
      </c>
      <c r="AO39" t="n">
        <v>4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HYPERLINK("http://catalog.hathitrust.org/Record/002506957","HathiTrust Record")</f>
        <v/>
      </c>
      <c r="AU39">
        <f>HYPERLINK("https://creighton-primo.hosted.exlibrisgroup.com/primo-explore/search?tab=default_tab&amp;search_scope=EVERYTHING&amp;vid=01CRU&amp;lang=en_US&amp;offset=0&amp;query=any,contains,991001831739702656","Catalog Record")</f>
        <v/>
      </c>
      <c r="AV39">
        <f>HYPERLINK("http://www.worldcat.org/oclc/23015568","WorldCat Record")</f>
        <v/>
      </c>
      <c r="AW39" t="inlineStr">
        <is>
          <t>24224087:eng</t>
        </is>
      </c>
      <c r="AX39" t="inlineStr">
        <is>
          <t>23015568</t>
        </is>
      </c>
      <c r="AY39" t="inlineStr">
        <is>
          <t>991001831739702656</t>
        </is>
      </c>
      <c r="AZ39" t="inlineStr">
        <is>
          <t>991001831739702656</t>
        </is>
      </c>
      <c r="BA39" t="inlineStr">
        <is>
          <t>2262644350002656</t>
        </is>
      </c>
      <c r="BB39" t="inlineStr">
        <is>
          <t>BOOK</t>
        </is>
      </c>
      <c r="BD39" t="inlineStr">
        <is>
          <t>9780195064919</t>
        </is>
      </c>
      <c r="BE39" t="inlineStr">
        <is>
          <t>32285001129740</t>
        </is>
      </c>
      <c r="BF39" t="inlineStr">
        <is>
          <t>893626843</t>
        </is>
      </c>
    </row>
    <row r="40">
      <c r="B40" t="inlineStr">
        <is>
          <t>CURAL</t>
        </is>
      </c>
      <c r="C40" t="inlineStr">
        <is>
          <t>SHELVES</t>
        </is>
      </c>
      <c r="D40" t="inlineStr">
        <is>
          <t>QM455 .M347 1997</t>
        </is>
      </c>
      <c r="E40" t="inlineStr">
        <is>
          <t>0                      QM 0455000M  347         1997</t>
        </is>
      </c>
      <c r="F40" t="inlineStr">
        <is>
          <t>Atlas of the human brain / Jürgen K. Mai, Joseph Assheuer, George Paxinos.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Mai, Jürgen K.</t>
        </is>
      </c>
      <c r="N40" t="inlineStr">
        <is>
          <t>San Diego, Calif. : Academic Press, c1997.</t>
        </is>
      </c>
      <c r="O40" t="inlineStr">
        <is>
          <t>1997</t>
        </is>
      </c>
      <c r="Q40" t="inlineStr">
        <is>
          <t>eng</t>
        </is>
      </c>
      <c r="R40" t="inlineStr">
        <is>
          <t>cau</t>
        </is>
      </c>
      <c r="T40" t="inlineStr">
        <is>
          <t xml:space="preserve">QM </t>
        </is>
      </c>
      <c r="U40" t="n">
        <v>3</v>
      </c>
      <c r="V40" t="n">
        <v>3</v>
      </c>
      <c r="W40" t="inlineStr">
        <is>
          <t>1999-03-03</t>
        </is>
      </c>
      <c r="X40" t="inlineStr">
        <is>
          <t>1999-03-03</t>
        </is>
      </c>
      <c r="Y40" t="inlineStr">
        <is>
          <t>1998-04-08</t>
        </is>
      </c>
      <c r="Z40" t="inlineStr">
        <is>
          <t>1998-04-08</t>
        </is>
      </c>
      <c r="AA40" t="n">
        <v>271</v>
      </c>
      <c r="AB40" t="n">
        <v>183</v>
      </c>
      <c r="AC40" t="n">
        <v>419</v>
      </c>
      <c r="AD40" t="n">
        <v>2</v>
      </c>
      <c r="AE40" t="n">
        <v>4</v>
      </c>
      <c r="AF40" t="n">
        <v>5</v>
      </c>
      <c r="AG40" t="n">
        <v>16</v>
      </c>
      <c r="AH40" t="n">
        <v>0</v>
      </c>
      <c r="AI40" t="n">
        <v>5</v>
      </c>
      <c r="AJ40" t="n">
        <v>2</v>
      </c>
      <c r="AK40" t="n">
        <v>3</v>
      </c>
      <c r="AL40" t="n">
        <v>4</v>
      </c>
      <c r="AM40" t="n">
        <v>8</v>
      </c>
      <c r="AN40" t="n">
        <v>1</v>
      </c>
      <c r="AO40" t="n">
        <v>3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HYPERLINK("http://catalog.hathitrust.org/Record/003148946","HathiTrust Record")</f>
        <v/>
      </c>
      <c r="AU40">
        <f>HYPERLINK("https://creighton-primo.hosted.exlibrisgroup.com/primo-explore/search?tab=default_tab&amp;search_scope=EVERYTHING&amp;vid=01CRU&amp;lang=en_US&amp;offset=0&amp;query=any,contains,991002784309702656","Catalog Record")</f>
        <v/>
      </c>
      <c r="AV40">
        <f>HYPERLINK("http://www.worldcat.org/oclc/36557183","WorldCat Record")</f>
        <v/>
      </c>
      <c r="AW40" t="inlineStr">
        <is>
          <t>592345:eng</t>
        </is>
      </c>
      <c r="AX40" t="inlineStr">
        <is>
          <t>36557183</t>
        </is>
      </c>
      <c r="AY40" t="inlineStr">
        <is>
          <t>991002784309702656</t>
        </is>
      </c>
      <c r="AZ40" t="inlineStr">
        <is>
          <t>991002784309702656</t>
        </is>
      </c>
      <c r="BA40" t="inlineStr">
        <is>
          <t>2269089930002656</t>
        </is>
      </c>
      <c r="BB40" t="inlineStr">
        <is>
          <t>BOOK</t>
        </is>
      </c>
      <c r="BD40" t="inlineStr">
        <is>
          <t>9780124653603</t>
        </is>
      </c>
      <c r="BE40" t="inlineStr">
        <is>
          <t>32285003383980</t>
        </is>
      </c>
      <c r="BF40" t="inlineStr">
        <is>
          <t>893597871</t>
        </is>
      </c>
    </row>
    <row r="41">
      <c r="B41" t="inlineStr">
        <is>
          <t>CURAL</t>
        </is>
      </c>
      <c r="C41" t="inlineStr">
        <is>
          <t>SHELVES</t>
        </is>
      </c>
      <c r="D41" t="inlineStr">
        <is>
          <t>QM507 .A55 1973</t>
        </is>
      </c>
      <c r="E41" t="inlineStr">
        <is>
          <t>0                      QM 0507000A  55          1973</t>
        </is>
      </c>
      <c r="F41" t="inlineStr">
        <is>
          <t>Surgical anatomy of the temporal bone and ear [by] Barry J. Anson [and] James A. Donaldson.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Anson, Barry J. (Barry Joseph), 1894-1974.</t>
        </is>
      </c>
      <c r="N41" t="inlineStr">
        <is>
          <t>Philadelphia, Saunders, 1973.</t>
        </is>
      </c>
      <c r="O41" t="inlineStr">
        <is>
          <t>1973</t>
        </is>
      </c>
      <c r="P41" t="inlineStr">
        <is>
          <t>2d ed.</t>
        </is>
      </c>
      <c r="Q41" t="inlineStr">
        <is>
          <t>eng</t>
        </is>
      </c>
      <c r="R41" t="inlineStr">
        <is>
          <t>pau</t>
        </is>
      </c>
      <c r="T41" t="inlineStr">
        <is>
          <t xml:space="preserve">QM </t>
        </is>
      </c>
      <c r="U41" t="n">
        <v>2</v>
      </c>
      <c r="V41" t="n">
        <v>2</v>
      </c>
      <c r="W41" t="inlineStr">
        <is>
          <t>2002-12-19</t>
        </is>
      </c>
      <c r="X41" t="inlineStr">
        <is>
          <t>2002-12-19</t>
        </is>
      </c>
      <c r="Y41" t="inlineStr">
        <is>
          <t>1997-08-04</t>
        </is>
      </c>
      <c r="Z41" t="inlineStr">
        <is>
          <t>1997-08-04</t>
        </is>
      </c>
      <c r="AA41" t="n">
        <v>154</v>
      </c>
      <c r="AB41" t="n">
        <v>110</v>
      </c>
      <c r="AC41" t="n">
        <v>152</v>
      </c>
      <c r="AD41" t="n">
        <v>1</v>
      </c>
      <c r="AE41" t="n">
        <v>2</v>
      </c>
      <c r="AF41" t="n">
        <v>3</v>
      </c>
      <c r="AG41" t="n">
        <v>4</v>
      </c>
      <c r="AH41" t="n">
        <v>2</v>
      </c>
      <c r="AI41" t="n">
        <v>2</v>
      </c>
      <c r="AJ41" t="n">
        <v>0</v>
      </c>
      <c r="AK41" t="n">
        <v>0</v>
      </c>
      <c r="AL41" t="n">
        <v>1</v>
      </c>
      <c r="AM41" t="n">
        <v>1</v>
      </c>
      <c r="AN41" t="n">
        <v>0</v>
      </c>
      <c r="AO41" t="n">
        <v>1</v>
      </c>
      <c r="AP41" t="n">
        <v>0</v>
      </c>
      <c r="AQ41" t="n">
        <v>0</v>
      </c>
      <c r="AR41" t="inlineStr">
        <is>
          <t>No</t>
        </is>
      </c>
      <c r="AS41" t="inlineStr">
        <is>
          <t>Yes</t>
        </is>
      </c>
      <c r="AT41">
        <f>HYPERLINK("http://catalog.hathitrust.org/Record/001576618","HathiTrust Record")</f>
        <v/>
      </c>
      <c r="AU41">
        <f>HYPERLINK("https://creighton-primo.hosted.exlibrisgroup.com/primo-explore/search?tab=default_tab&amp;search_scope=EVERYTHING&amp;vid=01CRU&amp;lang=en_US&amp;offset=0&amp;query=any,contains,991003128359702656","Catalog Record")</f>
        <v/>
      </c>
      <c r="AV41">
        <f>HYPERLINK("http://www.worldcat.org/oclc/671949","WorldCat Record")</f>
        <v/>
      </c>
      <c r="AW41" t="inlineStr">
        <is>
          <t>1706854:eng</t>
        </is>
      </c>
      <c r="AX41" t="inlineStr">
        <is>
          <t>671949</t>
        </is>
      </c>
      <c r="AY41" t="inlineStr">
        <is>
          <t>991003128359702656</t>
        </is>
      </c>
      <c r="AZ41" t="inlineStr">
        <is>
          <t>991003128359702656</t>
        </is>
      </c>
      <c r="BA41" t="inlineStr">
        <is>
          <t>2268342230002656</t>
        </is>
      </c>
      <c r="BB41" t="inlineStr">
        <is>
          <t>BOOK</t>
        </is>
      </c>
      <c r="BD41" t="inlineStr">
        <is>
          <t>9780721612911</t>
        </is>
      </c>
      <c r="BE41" t="inlineStr">
        <is>
          <t>32285003011250</t>
        </is>
      </c>
      <c r="BF41" t="inlineStr">
        <is>
          <t>893336173</t>
        </is>
      </c>
    </row>
    <row r="42">
      <c r="B42" t="inlineStr">
        <is>
          <t>CURAL</t>
        </is>
      </c>
      <c r="C42" t="inlineStr">
        <is>
          <t>SHELVES</t>
        </is>
      </c>
      <c r="D42" t="inlineStr">
        <is>
          <t>QM531 .B25 1986</t>
        </is>
      </c>
      <c r="E42" t="inlineStr">
        <is>
          <t>0                      QM 0531000B  25          1986</t>
        </is>
      </c>
      <c r="F42" t="inlineStr">
        <is>
          <t>Color atlas of surface anatomy : clinical and applied / by Kenneth M. Backhouse, Ralph T. Hutchings.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M42" t="inlineStr">
        <is>
          <t>Backhouse, Kenneth M.</t>
        </is>
      </c>
      <c r="N42" t="inlineStr">
        <is>
          <t>Baltimore : Williams &amp; Wilkins, c1986.</t>
        </is>
      </c>
      <c r="O42" t="inlineStr">
        <is>
          <t>1986</t>
        </is>
      </c>
      <c r="Q42" t="inlineStr">
        <is>
          <t>eng</t>
        </is>
      </c>
      <c r="R42" t="inlineStr">
        <is>
          <t>mdu</t>
        </is>
      </c>
      <c r="T42" t="inlineStr">
        <is>
          <t xml:space="preserve">QM </t>
        </is>
      </c>
      <c r="U42" t="n">
        <v>28</v>
      </c>
      <c r="V42" t="n">
        <v>28</v>
      </c>
      <c r="W42" t="inlineStr">
        <is>
          <t>1996-02-29</t>
        </is>
      </c>
      <c r="X42" t="inlineStr">
        <is>
          <t>1996-02-29</t>
        </is>
      </c>
      <c r="Y42" t="inlineStr">
        <is>
          <t>1991-12-10</t>
        </is>
      </c>
      <c r="Z42" t="inlineStr">
        <is>
          <t>1991-12-10</t>
        </is>
      </c>
      <c r="AA42" t="n">
        <v>210</v>
      </c>
      <c r="AB42" t="n">
        <v>175</v>
      </c>
      <c r="AC42" t="n">
        <v>189</v>
      </c>
      <c r="AD42" t="n">
        <v>1</v>
      </c>
      <c r="AE42" t="n">
        <v>1</v>
      </c>
      <c r="AF42" t="n">
        <v>4</v>
      </c>
      <c r="AG42" t="n">
        <v>4</v>
      </c>
      <c r="AH42" t="n">
        <v>2</v>
      </c>
      <c r="AI42" t="n">
        <v>2</v>
      </c>
      <c r="AJ42" t="n">
        <v>1</v>
      </c>
      <c r="AK42" t="n">
        <v>1</v>
      </c>
      <c r="AL42" t="n">
        <v>2</v>
      </c>
      <c r="AM42" t="n">
        <v>2</v>
      </c>
      <c r="AN42" t="n">
        <v>0</v>
      </c>
      <c r="AO42" t="n">
        <v>0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HYPERLINK("http://catalog.hathitrust.org/Record/000399837","HathiTrust Record")</f>
        <v/>
      </c>
      <c r="AU42">
        <f>HYPERLINK("https://creighton-primo.hosted.exlibrisgroup.com/primo-explore/search?tab=default_tab&amp;search_scope=EVERYTHING&amp;vid=01CRU&amp;lang=en_US&amp;offset=0&amp;query=any,contains,991000745499702656","Catalog Record")</f>
        <v/>
      </c>
      <c r="AV42">
        <f>HYPERLINK("http://www.worldcat.org/oclc/12839303","WorldCat Record")</f>
        <v/>
      </c>
      <c r="AW42" t="inlineStr">
        <is>
          <t>365394430:eng</t>
        </is>
      </c>
      <c r="AX42" t="inlineStr">
        <is>
          <t>12839303</t>
        </is>
      </c>
      <c r="AY42" t="inlineStr">
        <is>
          <t>991000745499702656</t>
        </is>
      </c>
      <c r="AZ42" t="inlineStr">
        <is>
          <t>991000745499702656</t>
        </is>
      </c>
      <c r="BA42" t="inlineStr">
        <is>
          <t>2269322490002656</t>
        </is>
      </c>
      <c r="BB42" t="inlineStr">
        <is>
          <t>BOOK</t>
        </is>
      </c>
      <c r="BD42" t="inlineStr">
        <is>
          <t>9780683003079</t>
        </is>
      </c>
      <c r="BE42" t="inlineStr">
        <is>
          <t>32285000895242</t>
        </is>
      </c>
      <c r="BF42" t="inlineStr">
        <is>
          <t>893502767</t>
        </is>
      </c>
    </row>
    <row r="43">
      <c r="B43" t="inlineStr">
        <is>
          <t>CURAL</t>
        </is>
      </c>
      <c r="C43" t="inlineStr">
        <is>
          <t>SHELVES</t>
        </is>
      </c>
      <c r="D43" t="inlineStr">
        <is>
          <t>QM535 .S57</t>
        </is>
      </c>
      <c r="E43" t="inlineStr">
        <is>
          <t>0                      QM 0535000S  57</t>
        </is>
      </c>
      <c r="F43" t="inlineStr">
        <is>
          <t>Developmental craniofacial biology / Harold C. Slavkin ; ill. by Maureen DuBois.</t>
        </is>
      </c>
      <c r="H43" t="inlineStr">
        <is>
          <t>No</t>
        </is>
      </c>
      <c r="I43" t="inlineStr">
        <is>
          <t>1</t>
        </is>
      </c>
      <c r="J43" t="inlineStr">
        <is>
          <t>Yes</t>
        </is>
      </c>
      <c r="K43" t="inlineStr">
        <is>
          <t>No</t>
        </is>
      </c>
      <c r="L43" t="inlineStr">
        <is>
          <t>0</t>
        </is>
      </c>
      <c r="M43" t="inlineStr">
        <is>
          <t>Slavkin, Harold C.</t>
        </is>
      </c>
      <c r="N43" t="inlineStr">
        <is>
          <t>Philadelphia : Lea and Febiger, 1979.</t>
        </is>
      </c>
      <c r="O43" t="inlineStr">
        <is>
          <t>1979</t>
        </is>
      </c>
      <c r="Q43" t="inlineStr">
        <is>
          <t>eng</t>
        </is>
      </c>
      <c r="R43" t="inlineStr">
        <is>
          <t>pau</t>
        </is>
      </c>
      <c r="T43" t="inlineStr">
        <is>
          <t xml:space="preserve">QM </t>
        </is>
      </c>
      <c r="U43" t="n">
        <v>2</v>
      </c>
      <c r="V43" t="n">
        <v>6</v>
      </c>
      <c r="W43" t="inlineStr">
        <is>
          <t>1994-03-24</t>
        </is>
      </c>
      <c r="X43" t="inlineStr">
        <is>
          <t>1997-01-23</t>
        </is>
      </c>
      <c r="Y43" t="inlineStr">
        <is>
          <t>1993-02-22</t>
        </is>
      </c>
      <c r="Z43" t="inlineStr">
        <is>
          <t>1993-02-22</t>
        </is>
      </c>
      <c r="AA43" t="n">
        <v>193</v>
      </c>
      <c r="AB43" t="n">
        <v>121</v>
      </c>
      <c r="AC43" t="n">
        <v>123</v>
      </c>
      <c r="AD43" t="n">
        <v>2</v>
      </c>
      <c r="AE43" t="n">
        <v>2</v>
      </c>
      <c r="AF43" t="n">
        <v>1</v>
      </c>
      <c r="AG43" t="n">
        <v>1</v>
      </c>
      <c r="AH43" t="n">
        <v>0</v>
      </c>
      <c r="AI43" t="n">
        <v>0</v>
      </c>
      <c r="AJ43" t="n">
        <v>1</v>
      </c>
      <c r="AK43" t="n">
        <v>1</v>
      </c>
      <c r="AL43" t="n">
        <v>1</v>
      </c>
      <c r="AM43" t="n">
        <v>1</v>
      </c>
      <c r="AN43" t="n">
        <v>0</v>
      </c>
      <c r="AO43" t="n">
        <v>0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HYPERLINK("http://catalog.hathitrust.org/Record/000259907","HathiTrust Record")</f>
        <v/>
      </c>
      <c r="AU43">
        <f>HYPERLINK("https://creighton-primo.hosted.exlibrisgroup.com/primo-explore/search?tab=default_tab&amp;search_scope=EVERYTHING&amp;vid=01CRU&amp;lang=en_US&amp;offset=0&amp;query=any,contains,991001788039702656","Catalog Record")</f>
        <v/>
      </c>
      <c r="AV43">
        <f>HYPERLINK("http://www.worldcat.org/oclc/4638326","WorldCat Record")</f>
        <v/>
      </c>
      <c r="AW43" t="inlineStr">
        <is>
          <t>14909535:eng</t>
        </is>
      </c>
      <c r="AX43" t="inlineStr">
        <is>
          <t>4638326</t>
        </is>
      </c>
      <c r="AY43" t="inlineStr">
        <is>
          <t>991001788039702656</t>
        </is>
      </c>
      <c r="AZ43" t="inlineStr">
        <is>
          <t>991001788039702656</t>
        </is>
      </c>
      <c r="BA43" t="inlineStr">
        <is>
          <t>2256163850002656</t>
        </is>
      </c>
      <c r="BB43" t="inlineStr">
        <is>
          <t>BOOK</t>
        </is>
      </c>
      <c r="BD43" t="inlineStr">
        <is>
          <t>9780812106503</t>
        </is>
      </c>
      <c r="BE43" t="inlineStr">
        <is>
          <t>32285001547925</t>
        </is>
      </c>
      <c r="BF43" t="inlineStr">
        <is>
          <t>893609144</t>
        </is>
      </c>
    </row>
    <row r="44">
      <c r="B44" t="inlineStr">
        <is>
          <t>CURAL</t>
        </is>
      </c>
      <c r="C44" t="inlineStr">
        <is>
          <t>SHELVES</t>
        </is>
      </c>
      <c r="D44" t="inlineStr">
        <is>
          <t>QM551 .B56 1975</t>
        </is>
      </c>
      <c r="E44" t="inlineStr">
        <is>
          <t>0                      QM 0551000B  56          1975</t>
        </is>
      </c>
      <c r="F44" t="inlineStr">
        <is>
          <t>A textbook of histology / William Bloom, Don W. Fawcett.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Yes</t>
        </is>
      </c>
      <c r="L44" t="inlineStr">
        <is>
          <t>0</t>
        </is>
      </c>
      <c r="M44" t="inlineStr">
        <is>
          <t>Bloom, William, 1899-1972.</t>
        </is>
      </c>
      <c r="N44" t="inlineStr">
        <is>
          <t>Philadelphia : Saunders, 1975.</t>
        </is>
      </c>
      <c r="O44" t="inlineStr">
        <is>
          <t>1975</t>
        </is>
      </c>
      <c r="P44" t="inlineStr">
        <is>
          <t>10th ed.</t>
        </is>
      </c>
      <c r="Q44" t="inlineStr">
        <is>
          <t>eng</t>
        </is>
      </c>
      <c r="R44" t="inlineStr">
        <is>
          <t>pau</t>
        </is>
      </c>
      <c r="T44" t="inlineStr">
        <is>
          <t xml:space="preserve">QM </t>
        </is>
      </c>
      <c r="U44" t="n">
        <v>4</v>
      </c>
      <c r="V44" t="n">
        <v>4</v>
      </c>
      <c r="W44" t="inlineStr">
        <is>
          <t>1994-01-04</t>
        </is>
      </c>
      <c r="X44" t="inlineStr">
        <is>
          <t>1994-01-04</t>
        </is>
      </c>
      <c r="Y44" t="inlineStr">
        <is>
          <t>1993-02-22</t>
        </is>
      </c>
      <c r="Z44" t="inlineStr">
        <is>
          <t>1993-02-22</t>
        </is>
      </c>
      <c r="AA44" t="n">
        <v>523</v>
      </c>
      <c r="AB44" t="n">
        <v>361</v>
      </c>
      <c r="AC44" t="n">
        <v>1161</v>
      </c>
      <c r="AD44" t="n">
        <v>4</v>
      </c>
      <c r="AE44" t="n">
        <v>11</v>
      </c>
      <c r="AF44" t="n">
        <v>9</v>
      </c>
      <c r="AG44" t="n">
        <v>38</v>
      </c>
      <c r="AH44" t="n">
        <v>3</v>
      </c>
      <c r="AI44" t="n">
        <v>13</v>
      </c>
      <c r="AJ44" t="n">
        <v>2</v>
      </c>
      <c r="AK44" t="n">
        <v>7</v>
      </c>
      <c r="AL44" t="n">
        <v>3</v>
      </c>
      <c r="AM44" t="n">
        <v>18</v>
      </c>
      <c r="AN44" t="n">
        <v>2</v>
      </c>
      <c r="AO44" t="n">
        <v>7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HYPERLINK("http://catalog.hathitrust.org/Record/001552940","HathiTrust Record")</f>
        <v/>
      </c>
      <c r="AU44">
        <f>HYPERLINK("https://creighton-primo.hosted.exlibrisgroup.com/primo-explore/search?tab=default_tab&amp;search_scope=EVERYTHING&amp;vid=01CRU&amp;lang=en_US&amp;offset=0&amp;query=any,contains,991003559769702656","Catalog Record")</f>
        <v/>
      </c>
      <c r="AV44">
        <f>HYPERLINK("http://www.worldcat.org/oclc/1129929","WorldCat Record")</f>
        <v/>
      </c>
      <c r="AW44" t="inlineStr">
        <is>
          <t>2973739267:eng</t>
        </is>
      </c>
      <c r="AX44" t="inlineStr">
        <is>
          <t>1129929</t>
        </is>
      </c>
      <c r="AY44" t="inlineStr">
        <is>
          <t>991003559769702656</t>
        </is>
      </c>
      <c r="AZ44" t="inlineStr">
        <is>
          <t>991003559769702656</t>
        </is>
      </c>
      <c r="BA44" t="inlineStr">
        <is>
          <t>2272513960002656</t>
        </is>
      </c>
      <c r="BB44" t="inlineStr">
        <is>
          <t>BOOK</t>
        </is>
      </c>
      <c r="BD44" t="inlineStr">
        <is>
          <t>9780721617572</t>
        </is>
      </c>
      <c r="BE44" t="inlineStr">
        <is>
          <t>32285001547933</t>
        </is>
      </c>
      <c r="BF44" t="inlineStr">
        <is>
          <t>893531299</t>
        </is>
      </c>
    </row>
    <row r="45">
      <c r="B45" t="inlineStr">
        <is>
          <t>CURAL</t>
        </is>
      </c>
      <c r="C45" t="inlineStr">
        <is>
          <t>SHELVES</t>
        </is>
      </c>
      <c r="D45" t="inlineStr">
        <is>
          <t>QM551 .C64 1984</t>
        </is>
      </c>
      <c r="E45" t="inlineStr">
        <is>
          <t>0                      QM 0551000C  64          1984</t>
        </is>
      </c>
      <c r="F45" t="inlineStr">
        <is>
          <t>Introduction to histology / David H. Cormack.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Cormack, David H.</t>
        </is>
      </c>
      <c r="N45" t="inlineStr">
        <is>
          <t>Philadelphia : Lippincott, c1984.</t>
        </is>
      </c>
      <c r="O45" t="inlineStr">
        <is>
          <t>1984</t>
        </is>
      </c>
      <c r="Q45" t="inlineStr">
        <is>
          <t>eng</t>
        </is>
      </c>
      <c r="R45" t="inlineStr">
        <is>
          <t>pau</t>
        </is>
      </c>
      <c r="T45" t="inlineStr">
        <is>
          <t xml:space="preserve">QM </t>
        </is>
      </c>
      <c r="U45" t="n">
        <v>1</v>
      </c>
      <c r="V45" t="n">
        <v>1</v>
      </c>
      <c r="W45" t="inlineStr">
        <is>
          <t>2004-05-27</t>
        </is>
      </c>
      <c r="X45" t="inlineStr">
        <is>
          <t>2004-05-27</t>
        </is>
      </c>
      <c r="Y45" t="inlineStr">
        <is>
          <t>1993-02-22</t>
        </is>
      </c>
      <c r="Z45" t="inlineStr">
        <is>
          <t>1993-02-22</t>
        </is>
      </c>
      <c r="AA45" t="n">
        <v>182</v>
      </c>
      <c r="AB45" t="n">
        <v>132</v>
      </c>
      <c r="AC45" t="n">
        <v>135</v>
      </c>
      <c r="AD45" t="n">
        <v>1</v>
      </c>
      <c r="AE45" t="n">
        <v>1</v>
      </c>
      <c r="AF45" t="n">
        <v>4</v>
      </c>
      <c r="AG45" t="n">
        <v>4</v>
      </c>
      <c r="AH45" t="n">
        <v>2</v>
      </c>
      <c r="AI45" t="n">
        <v>2</v>
      </c>
      <c r="AJ45" t="n">
        <v>1</v>
      </c>
      <c r="AK45" t="n">
        <v>1</v>
      </c>
      <c r="AL45" t="n">
        <v>3</v>
      </c>
      <c r="AM45" t="n">
        <v>3</v>
      </c>
      <c r="AN45" t="n">
        <v>0</v>
      </c>
      <c r="AO45" t="n">
        <v>0</v>
      </c>
      <c r="AP45" t="n">
        <v>0</v>
      </c>
      <c r="AQ45" t="n">
        <v>0</v>
      </c>
      <c r="AR45" t="inlineStr">
        <is>
          <t>No</t>
        </is>
      </c>
      <c r="AS45" t="inlineStr">
        <is>
          <t>No</t>
        </is>
      </c>
      <c r="AU45">
        <f>HYPERLINK("https://creighton-primo.hosted.exlibrisgroup.com/primo-explore/search?tab=default_tab&amp;search_scope=EVERYTHING&amp;vid=01CRU&amp;lang=en_US&amp;offset=0&amp;query=any,contains,991000266479702656","Catalog Record")</f>
        <v/>
      </c>
      <c r="AV45">
        <f>HYPERLINK("http://www.worldcat.org/oclc/9830268","WorldCat Record")</f>
        <v/>
      </c>
      <c r="AW45" t="inlineStr">
        <is>
          <t>4844225:eng</t>
        </is>
      </c>
      <c r="AX45" t="inlineStr">
        <is>
          <t>9830268</t>
        </is>
      </c>
      <c r="AY45" t="inlineStr">
        <is>
          <t>991000266479702656</t>
        </is>
      </c>
      <c r="AZ45" t="inlineStr">
        <is>
          <t>991000266479702656</t>
        </is>
      </c>
      <c r="BA45" t="inlineStr">
        <is>
          <t>2256475900002656</t>
        </is>
      </c>
      <c r="BB45" t="inlineStr">
        <is>
          <t>BOOK</t>
        </is>
      </c>
      <c r="BD45" t="inlineStr">
        <is>
          <t>9780397521142</t>
        </is>
      </c>
      <c r="BE45" t="inlineStr">
        <is>
          <t>32285001547941</t>
        </is>
      </c>
      <c r="BF45" t="inlineStr">
        <is>
          <t>893230996</t>
        </is>
      </c>
    </row>
    <row r="46">
      <c r="B46" t="inlineStr">
        <is>
          <t>CURAL</t>
        </is>
      </c>
      <c r="C46" t="inlineStr">
        <is>
          <t>SHELVES</t>
        </is>
      </c>
      <c r="D46" t="inlineStr">
        <is>
          <t>QM551 .C75 1993</t>
        </is>
      </c>
      <c r="E46" t="inlineStr">
        <is>
          <t>0                      QM 0551000C  75          1993</t>
        </is>
      </c>
      <c r="F46" t="inlineStr">
        <is>
          <t>Cell and tissue ultrastructure : a functional perspective / Patricia C. Cross, K. Lynne Mercer.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Cross, Patricia C.</t>
        </is>
      </c>
      <c r="N46" t="inlineStr">
        <is>
          <t>New York : W.H. Freeman, 1993.</t>
        </is>
      </c>
      <c r="O46" t="inlineStr">
        <is>
          <t>1993</t>
        </is>
      </c>
      <c r="Q46" t="inlineStr">
        <is>
          <t>eng</t>
        </is>
      </c>
      <c r="R46" t="inlineStr">
        <is>
          <t>nyu</t>
        </is>
      </c>
      <c r="T46" t="inlineStr">
        <is>
          <t xml:space="preserve">QM </t>
        </is>
      </c>
      <c r="U46" t="n">
        <v>4</v>
      </c>
      <c r="V46" t="n">
        <v>4</v>
      </c>
      <c r="W46" t="inlineStr">
        <is>
          <t>2001-08-16</t>
        </is>
      </c>
      <c r="X46" t="inlineStr">
        <is>
          <t>2001-08-16</t>
        </is>
      </c>
      <c r="Y46" t="inlineStr">
        <is>
          <t>1993-12-10</t>
        </is>
      </c>
      <c r="Z46" t="inlineStr">
        <is>
          <t>1993-12-10</t>
        </is>
      </c>
      <c r="AA46" t="n">
        <v>323</v>
      </c>
      <c r="AB46" t="n">
        <v>224</v>
      </c>
      <c r="AC46" t="n">
        <v>224</v>
      </c>
      <c r="AD46" t="n">
        <v>2</v>
      </c>
      <c r="AE46" t="n">
        <v>2</v>
      </c>
      <c r="AF46" t="n">
        <v>10</v>
      </c>
      <c r="AG46" t="n">
        <v>10</v>
      </c>
      <c r="AH46" t="n">
        <v>5</v>
      </c>
      <c r="AI46" t="n">
        <v>5</v>
      </c>
      <c r="AJ46" t="n">
        <v>4</v>
      </c>
      <c r="AK46" t="n">
        <v>4</v>
      </c>
      <c r="AL46" t="n">
        <v>5</v>
      </c>
      <c r="AM46" t="n">
        <v>5</v>
      </c>
      <c r="AN46" t="n">
        <v>1</v>
      </c>
      <c r="AO46" t="n">
        <v>1</v>
      </c>
      <c r="AP46" t="n">
        <v>0</v>
      </c>
      <c r="AQ46" t="n">
        <v>0</v>
      </c>
      <c r="AR46" t="inlineStr">
        <is>
          <t>No</t>
        </is>
      </c>
      <c r="AS46" t="inlineStr">
        <is>
          <t>No</t>
        </is>
      </c>
      <c r="AU46">
        <f>HYPERLINK("https://creighton-primo.hosted.exlibrisgroup.com/primo-explore/search?tab=default_tab&amp;search_scope=EVERYTHING&amp;vid=01CRU&amp;lang=en_US&amp;offset=0&amp;query=any,contains,991002170439702656","Catalog Record")</f>
        <v/>
      </c>
      <c r="AV46">
        <f>HYPERLINK("http://www.worldcat.org/oclc/27935809","WorldCat Record")</f>
        <v/>
      </c>
      <c r="AW46" t="inlineStr">
        <is>
          <t>350619736:eng</t>
        </is>
      </c>
      <c r="AX46" t="inlineStr">
        <is>
          <t>27935809</t>
        </is>
      </c>
      <c r="AY46" t="inlineStr">
        <is>
          <t>991002170439702656</t>
        </is>
      </c>
      <c r="AZ46" t="inlineStr">
        <is>
          <t>991002170439702656</t>
        </is>
      </c>
      <c r="BA46" t="inlineStr">
        <is>
          <t>2258667520002656</t>
        </is>
      </c>
      <c r="BB46" t="inlineStr">
        <is>
          <t>BOOK</t>
        </is>
      </c>
      <c r="BD46" t="inlineStr">
        <is>
          <t>9780716770336</t>
        </is>
      </c>
      <c r="BE46" t="inlineStr">
        <is>
          <t>32285001814796</t>
        </is>
      </c>
      <c r="BF46" t="inlineStr">
        <is>
          <t>893523274</t>
        </is>
      </c>
    </row>
    <row r="47">
      <c r="B47" t="inlineStr">
        <is>
          <t>CURAL</t>
        </is>
      </c>
      <c r="C47" t="inlineStr">
        <is>
          <t>SHELVES</t>
        </is>
      </c>
      <c r="D47" t="inlineStr">
        <is>
          <t>QM551 .F34 1994</t>
        </is>
      </c>
      <c r="E47" t="inlineStr">
        <is>
          <t>0                      QM 0551000F  34          1994</t>
        </is>
      </c>
      <c r="F47" t="inlineStr">
        <is>
          <t>A textbook of histology / Don W. Fawcett.</t>
        </is>
      </c>
      <c r="H47" t="inlineStr">
        <is>
          <t>No</t>
        </is>
      </c>
      <c r="I47" t="inlineStr">
        <is>
          <t>1</t>
        </is>
      </c>
      <c r="J47" t="inlineStr">
        <is>
          <t>Yes</t>
        </is>
      </c>
      <c r="K47" t="inlineStr">
        <is>
          <t>Yes</t>
        </is>
      </c>
      <c r="L47" t="inlineStr">
        <is>
          <t>0</t>
        </is>
      </c>
      <c r="M47" t="inlineStr">
        <is>
          <t>Fawcett, Don W. (Don Wayne), 1917-2009.</t>
        </is>
      </c>
      <c r="N47" t="inlineStr">
        <is>
          <t>New York : Chapman &amp; Hall, c1994.</t>
        </is>
      </c>
      <c r="O47" t="inlineStr">
        <is>
          <t>1994</t>
        </is>
      </c>
      <c r="P47" t="inlineStr">
        <is>
          <t>12th ed.</t>
        </is>
      </c>
      <c r="Q47" t="inlineStr">
        <is>
          <t>eng</t>
        </is>
      </c>
      <c r="R47" t="inlineStr">
        <is>
          <t>nyu</t>
        </is>
      </c>
      <c r="T47" t="inlineStr">
        <is>
          <t xml:space="preserve">QM </t>
        </is>
      </c>
      <c r="U47" t="n">
        <v>3</v>
      </c>
      <c r="V47" t="n">
        <v>36</v>
      </c>
      <c r="W47" t="inlineStr">
        <is>
          <t>2004-04-15</t>
        </is>
      </c>
      <c r="X47" t="inlineStr">
        <is>
          <t>2005-06-29</t>
        </is>
      </c>
      <c r="Y47" t="inlineStr">
        <is>
          <t>1994-06-02</t>
        </is>
      </c>
      <c r="Z47" t="inlineStr">
        <is>
          <t>1995-08-31</t>
        </is>
      </c>
      <c r="AA47" t="n">
        <v>404</v>
      </c>
      <c r="AB47" t="n">
        <v>312</v>
      </c>
      <c r="AC47" t="n">
        <v>1161</v>
      </c>
      <c r="AD47" t="n">
        <v>3</v>
      </c>
      <c r="AE47" t="n">
        <v>11</v>
      </c>
      <c r="AF47" t="n">
        <v>15</v>
      </c>
      <c r="AG47" t="n">
        <v>38</v>
      </c>
      <c r="AH47" t="n">
        <v>3</v>
      </c>
      <c r="AI47" t="n">
        <v>13</v>
      </c>
      <c r="AJ47" t="n">
        <v>5</v>
      </c>
      <c r="AK47" t="n">
        <v>7</v>
      </c>
      <c r="AL47" t="n">
        <v>10</v>
      </c>
      <c r="AM47" t="n">
        <v>18</v>
      </c>
      <c r="AN47" t="n">
        <v>1</v>
      </c>
      <c r="AO47" t="n">
        <v>7</v>
      </c>
      <c r="AP47" t="n">
        <v>0</v>
      </c>
      <c r="AQ47" t="n">
        <v>0</v>
      </c>
      <c r="AR47" t="inlineStr">
        <is>
          <t>No</t>
        </is>
      </c>
      <c r="AS47" t="inlineStr">
        <is>
          <t>No</t>
        </is>
      </c>
      <c r="AU47">
        <f>HYPERLINK("https://creighton-primo.hosted.exlibrisgroup.com/primo-explore/search?tab=default_tab&amp;search_scope=EVERYTHING&amp;vid=01CRU&amp;lang=en_US&amp;offset=0&amp;query=any,contains,991001798809702656","Catalog Record")</f>
        <v/>
      </c>
      <c r="AV47">
        <f>HYPERLINK("http://www.worldcat.org/oclc/28294089","WorldCat Record")</f>
        <v/>
      </c>
      <c r="AW47" t="inlineStr">
        <is>
          <t>2973739267:eng</t>
        </is>
      </c>
      <c r="AX47" t="inlineStr">
        <is>
          <t>28294089</t>
        </is>
      </c>
      <c r="AY47" t="inlineStr">
        <is>
          <t>991001798809702656</t>
        </is>
      </c>
      <c r="AZ47" t="inlineStr">
        <is>
          <t>991001798809702656</t>
        </is>
      </c>
      <c r="BA47" t="inlineStr">
        <is>
          <t>2258625370002656</t>
        </is>
      </c>
      <c r="BB47" t="inlineStr">
        <is>
          <t>BOOK</t>
        </is>
      </c>
      <c r="BD47" t="inlineStr">
        <is>
          <t>9780412046919</t>
        </is>
      </c>
      <c r="BE47" t="inlineStr">
        <is>
          <t>32285001920775</t>
        </is>
      </c>
      <c r="BF47" t="inlineStr">
        <is>
          <t>893238348</t>
        </is>
      </c>
    </row>
    <row r="48">
      <c r="B48" t="inlineStr">
        <is>
          <t>CURAL</t>
        </is>
      </c>
      <c r="C48" t="inlineStr">
        <is>
          <t>SHELVES</t>
        </is>
      </c>
      <c r="D48" t="inlineStr">
        <is>
          <t>QM551 .W47 1979</t>
        </is>
      </c>
      <c r="E48" t="inlineStr">
        <is>
          <t>0                      QM 0551000W  47          1979</t>
        </is>
      </c>
      <c r="F48" t="inlineStr">
        <is>
          <t>Functional histology : a text and colour atlas / Paul R. Wheater, H. George Burkitt, Victor G. Daniels ; illustrated by Philip J. Deakin.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Yes</t>
        </is>
      </c>
      <c r="L48" t="inlineStr">
        <is>
          <t>0</t>
        </is>
      </c>
      <c r="M48" t="inlineStr">
        <is>
          <t>Wheater, Paul R.</t>
        </is>
      </c>
      <c r="N48" t="inlineStr">
        <is>
          <t>Edinburgh ; New York : Churchill Livingstone ; New York : distributed in the U.S. by Longman, c1979, 1984 printing.</t>
        </is>
      </c>
      <c r="O48" t="inlineStr">
        <is>
          <t>1979</t>
        </is>
      </c>
      <c r="Q48" t="inlineStr">
        <is>
          <t>eng</t>
        </is>
      </c>
      <c r="R48" t="inlineStr">
        <is>
          <t>stk</t>
        </is>
      </c>
      <c r="T48" t="inlineStr">
        <is>
          <t xml:space="preserve">QM </t>
        </is>
      </c>
      <c r="U48" t="n">
        <v>24</v>
      </c>
      <c r="V48" t="n">
        <v>24</v>
      </c>
      <c r="W48" t="inlineStr">
        <is>
          <t>1999-11-17</t>
        </is>
      </c>
      <c r="X48" t="inlineStr">
        <is>
          <t>1999-11-17</t>
        </is>
      </c>
      <c r="Y48" t="inlineStr">
        <is>
          <t>1992-01-21</t>
        </is>
      </c>
      <c r="Z48" t="inlineStr">
        <is>
          <t>1992-01-21</t>
        </is>
      </c>
      <c r="AA48" t="n">
        <v>258</v>
      </c>
      <c r="AB48" t="n">
        <v>154</v>
      </c>
      <c r="AC48" t="n">
        <v>295</v>
      </c>
      <c r="AD48" t="n">
        <v>3</v>
      </c>
      <c r="AE48" t="n">
        <v>4</v>
      </c>
      <c r="AF48" t="n">
        <v>4</v>
      </c>
      <c r="AG48" t="n">
        <v>7</v>
      </c>
      <c r="AH48" t="n">
        <v>1</v>
      </c>
      <c r="AI48" t="n">
        <v>2</v>
      </c>
      <c r="AJ48" t="n">
        <v>0</v>
      </c>
      <c r="AK48" t="n">
        <v>0</v>
      </c>
      <c r="AL48" t="n">
        <v>1</v>
      </c>
      <c r="AM48" t="n">
        <v>4</v>
      </c>
      <c r="AN48" t="n">
        <v>2</v>
      </c>
      <c r="AO48" t="n">
        <v>2</v>
      </c>
      <c r="AP48" t="n">
        <v>0</v>
      </c>
      <c r="AQ48" t="n">
        <v>0</v>
      </c>
      <c r="AR48" t="inlineStr">
        <is>
          <t>No</t>
        </is>
      </c>
      <c r="AS48" t="inlineStr">
        <is>
          <t>No</t>
        </is>
      </c>
      <c r="AU48">
        <f>HYPERLINK("https://creighton-primo.hosted.exlibrisgroup.com/primo-explore/search?tab=default_tab&amp;search_scope=EVERYTHING&amp;vid=01CRU&amp;lang=en_US&amp;offset=0&amp;query=any,contains,991004775169702656","Catalog Record")</f>
        <v/>
      </c>
      <c r="AV48">
        <f>HYPERLINK("http://www.worldcat.org/oclc/5100989","WorldCat Record")</f>
        <v/>
      </c>
      <c r="AW48" t="inlineStr">
        <is>
          <t>796471584:eng</t>
        </is>
      </c>
      <c r="AX48" t="inlineStr">
        <is>
          <t>5100989</t>
        </is>
      </c>
      <c r="AY48" t="inlineStr">
        <is>
          <t>991004775169702656</t>
        </is>
      </c>
      <c r="AZ48" t="inlineStr">
        <is>
          <t>991004775169702656</t>
        </is>
      </c>
      <c r="BA48" t="inlineStr">
        <is>
          <t>2256093490002656</t>
        </is>
      </c>
      <c r="BB48" t="inlineStr">
        <is>
          <t>BOOK</t>
        </is>
      </c>
      <c r="BD48" t="inlineStr">
        <is>
          <t>9780443016578</t>
        </is>
      </c>
      <c r="BE48" t="inlineStr">
        <is>
          <t>32285000916634</t>
        </is>
      </c>
      <c r="BF48" t="inlineStr">
        <is>
          <t>893606456</t>
        </is>
      </c>
    </row>
    <row r="49">
      <c r="B49" t="inlineStr">
        <is>
          <t>CURAL</t>
        </is>
      </c>
      <c r="C49" t="inlineStr">
        <is>
          <t>SHELVES</t>
        </is>
      </c>
      <c r="D49" t="inlineStr">
        <is>
          <t>QM557 .L43 1979</t>
        </is>
      </c>
      <c r="E49" t="inlineStr">
        <is>
          <t>0                      QM 0557000L  43          1979</t>
        </is>
      </c>
      <c r="F49" t="inlineStr">
        <is>
          <t>A brief atlas of histology / Thomas S. Leeson, C. Roland Leeson.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M49" t="inlineStr">
        <is>
          <t>Leeson, Thomas Sydney.</t>
        </is>
      </c>
      <c r="N49" t="inlineStr">
        <is>
          <t>Philadelphia : Saunders, 1979.</t>
        </is>
      </c>
      <c r="O49" t="inlineStr">
        <is>
          <t>1979</t>
        </is>
      </c>
      <c r="Q49" t="inlineStr">
        <is>
          <t>eng</t>
        </is>
      </c>
      <c r="R49" t="inlineStr">
        <is>
          <t>pau</t>
        </is>
      </c>
      <c r="T49" t="inlineStr">
        <is>
          <t xml:space="preserve">QM </t>
        </is>
      </c>
      <c r="U49" t="n">
        <v>6</v>
      </c>
      <c r="V49" t="n">
        <v>6</v>
      </c>
      <c r="W49" t="inlineStr">
        <is>
          <t>1994-01-21</t>
        </is>
      </c>
      <c r="X49" t="inlineStr">
        <is>
          <t>1994-01-21</t>
        </is>
      </c>
      <c r="Y49" t="inlineStr">
        <is>
          <t>1993-02-22</t>
        </is>
      </c>
      <c r="Z49" t="inlineStr">
        <is>
          <t>1993-02-22</t>
        </is>
      </c>
      <c r="AA49" t="n">
        <v>263</v>
      </c>
      <c r="AB49" t="n">
        <v>191</v>
      </c>
      <c r="AC49" t="n">
        <v>198</v>
      </c>
      <c r="AD49" t="n">
        <v>3</v>
      </c>
      <c r="AE49" t="n">
        <v>3</v>
      </c>
      <c r="AF49" t="n">
        <v>6</v>
      </c>
      <c r="AG49" t="n">
        <v>6</v>
      </c>
      <c r="AH49" t="n">
        <v>0</v>
      </c>
      <c r="AI49" t="n">
        <v>0</v>
      </c>
      <c r="AJ49" t="n">
        <v>0</v>
      </c>
      <c r="AK49" t="n">
        <v>0</v>
      </c>
      <c r="AL49" t="n">
        <v>4</v>
      </c>
      <c r="AM49" t="n">
        <v>4</v>
      </c>
      <c r="AN49" t="n">
        <v>2</v>
      </c>
      <c r="AO49" t="n">
        <v>2</v>
      </c>
      <c r="AP49" t="n">
        <v>0</v>
      </c>
      <c r="AQ49" t="n">
        <v>0</v>
      </c>
      <c r="AR49" t="inlineStr">
        <is>
          <t>No</t>
        </is>
      </c>
      <c r="AS49" t="inlineStr">
        <is>
          <t>Yes</t>
        </is>
      </c>
      <c r="AT49">
        <f>HYPERLINK("http://catalog.hathitrust.org/Record/000256944","HathiTrust Record")</f>
        <v/>
      </c>
      <c r="AU49">
        <f>HYPERLINK("https://creighton-primo.hosted.exlibrisgroup.com/primo-explore/search?tab=default_tab&amp;search_scope=EVERYTHING&amp;vid=01CRU&amp;lang=en_US&amp;offset=0&amp;query=any,contains,991004664309702656","Catalog Record")</f>
        <v/>
      </c>
      <c r="AV49">
        <f>HYPERLINK("http://www.worldcat.org/oclc/4499865","WorldCat Record")</f>
        <v/>
      </c>
      <c r="AW49" t="inlineStr">
        <is>
          <t>3719877:eng</t>
        </is>
      </c>
      <c r="AX49" t="inlineStr">
        <is>
          <t>4499865</t>
        </is>
      </c>
      <c r="AY49" t="inlineStr">
        <is>
          <t>991004664309702656</t>
        </is>
      </c>
      <c r="AZ49" t="inlineStr">
        <is>
          <t>991004664309702656</t>
        </is>
      </c>
      <c r="BA49" t="inlineStr">
        <is>
          <t>2266048760002656</t>
        </is>
      </c>
      <c r="BB49" t="inlineStr">
        <is>
          <t>BOOK</t>
        </is>
      </c>
      <c r="BD49" t="inlineStr">
        <is>
          <t>9780721657035</t>
        </is>
      </c>
      <c r="BE49" t="inlineStr">
        <is>
          <t>32285001547966</t>
        </is>
      </c>
      <c r="BF49" t="inlineStr">
        <is>
          <t>893536145</t>
        </is>
      </c>
    </row>
    <row r="50">
      <c r="B50" t="inlineStr">
        <is>
          <t>CURAL</t>
        </is>
      </c>
      <c r="C50" t="inlineStr">
        <is>
          <t>SHELVES</t>
        </is>
      </c>
      <c r="D50" t="inlineStr">
        <is>
          <t>QM557 .R5</t>
        </is>
      </c>
      <c r="E50" t="inlineStr">
        <is>
          <t>0                      QM 0557000R  5</t>
        </is>
      </c>
      <c r="F50" t="inlineStr">
        <is>
          <t>An atlas of ultrastructure.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M50" t="inlineStr">
        <is>
          <t>Rhodin, Johannes A. G.</t>
        </is>
      </c>
      <c r="N50" t="inlineStr">
        <is>
          <t>Philadelphia : W. B. Saunders, 1963.</t>
        </is>
      </c>
      <c r="O50" t="inlineStr">
        <is>
          <t>1963</t>
        </is>
      </c>
      <c r="Q50" t="inlineStr">
        <is>
          <t>eng</t>
        </is>
      </c>
      <c r="R50" t="inlineStr">
        <is>
          <t>pau</t>
        </is>
      </c>
      <c r="T50" t="inlineStr">
        <is>
          <t xml:space="preserve">QM </t>
        </is>
      </c>
      <c r="U50" t="n">
        <v>3</v>
      </c>
      <c r="V50" t="n">
        <v>3</v>
      </c>
      <c r="W50" t="inlineStr">
        <is>
          <t>1997-10-15</t>
        </is>
      </c>
      <c r="X50" t="inlineStr">
        <is>
          <t>1997-10-15</t>
        </is>
      </c>
      <c r="Y50" t="inlineStr">
        <is>
          <t>1993-05-14</t>
        </is>
      </c>
      <c r="Z50" t="inlineStr">
        <is>
          <t>1993-05-14</t>
        </is>
      </c>
      <c r="AA50" t="n">
        <v>640</v>
      </c>
      <c r="AB50" t="n">
        <v>539</v>
      </c>
      <c r="AC50" t="n">
        <v>547</v>
      </c>
      <c r="AD50" t="n">
        <v>7</v>
      </c>
      <c r="AE50" t="n">
        <v>7</v>
      </c>
      <c r="AF50" t="n">
        <v>25</v>
      </c>
      <c r="AG50" t="n">
        <v>25</v>
      </c>
      <c r="AH50" t="n">
        <v>7</v>
      </c>
      <c r="AI50" t="n">
        <v>7</v>
      </c>
      <c r="AJ50" t="n">
        <v>6</v>
      </c>
      <c r="AK50" t="n">
        <v>6</v>
      </c>
      <c r="AL50" t="n">
        <v>11</v>
      </c>
      <c r="AM50" t="n">
        <v>11</v>
      </c>
      <c r="AN50" t="n">
        <v>6</v>
      </c>
      <c r="AO50" t="n">
        <v>6</v>
      </c>
      <c r="AP50" t="n">
        <v>0</v>
      </c>
      <c r="AQ50" t="n">
        <v>0</v>
      </c>
      <c r="AR50" t="inlineStr">
        <is>
          <t>No</t>
        </is>
      </c>
      <c r="AS50" t="inlineStr">
        <is>
          <t>Yes</t>
        </is>
      </c>
      <c r="AT50">
        <f>HYPERLINK("http://catalog.hathitrust.org/Record/001992444","HathiTrust Record")</f>
        <v/>
      </c>
      <c r="AU50">
        <f>HYPERLINK("https://creighton-primo.hosted.exlibrisgroup.com/primo-explore/search?tab=default_tab&amp;search_scope=EVERYTHING&amp;vid=01CRU&amp;lang=en_US&amp;offset=0&amp;query=any,contains,991005254099702656","Catalog Record")</f>
        <v/>
      </c>
      <c r="AV50">
        <f>HYPERLINK("http://www.worldcat.org/oclc/965181","WorldCat Record")</f>
        <v/>
      </c>
      <c r="AW50" t="inlineStr">
        <is>
          <t>3603447:eng</t>
        </is>
      </c>
      <c r="AX50" t="inlineStr">
        <is>
          <t>965181</t>
        </is>
      </c>
      <c r="AY50" t="inlineStr">
        <is>
          <t>991005254099702656</t>
        </is>
      </c>
      <c r="AZ50" t="inlineStr">
        <is>
          <t>991005254099702656</t>
        </is>
      </c>
      <c r="BA50" t="inlineStr">
        <is>
          <t>2258297220002656</t>
        </is>
      </c>
      <c r="BB50" t="inlineStr">
        <is>
          <t>BOOK</t>
        </is>
      </c>
      <c r="BE50" t="inlineStr">
        <is>
          <t>32285001656239</t>
        </is>
      </c>
      <c r="BF50" t="inlineStr">
        <is>
          <t>893514339</t>
        </is>
      </c>
    </row>
    <row r="51">
      <c r="B51" t="inlineStr">
        <is>
          <t>CURAL</t>
        </is>
      </c>
      <c r="C51" t="inlineStr">
        <is>
          <t>SHELVES</t>
        </is>
      </c>
      <c r="D51" t="inlineStr">
        <is>
          <t>QM563 .B76 1986</t>
        </is>
      </c>
      <c r="E51" t="inlineStr">
        <is>
          <t>0                      QM 0563000B  76          1986</t>
        </is>
      </c>
      <c r="F51" t="inlineStr">
        <is>
          <t>Brown adipose tissue / edited by Paul Trayhurn and David G. Nicholls.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N51" t="inlineStr">
        <is>
          <t>London : Edward Arnold, 1986.</t>
        </is>
      </c>
      <c r="O51" t="inlineStr">
        <is>
          <t>1986</t>
        </is>
      </c>
      <c r="Q51" t="inlineStr">
        <is>
          <t>eng</t>
        </is>
      </c>
      <c r="R51" t="inlineStr">
        <is>
          <t>enk</t>
        </is>
      </c>
      <c r="T51" t="inlineStr">
        <is>
          <t xml:space="preserve">QM </t>
        </is>
      </c>
      <c r="U51" t="n">
        <v>1</v>
      </c>
      <c r="V51" t="n">
        <v>1</v>
      </c>
      <c r="W51" t="inlineStr">
        <is>
          <t>1992-05-07</t>
        </is>
      </c>
      <c r="X51" t="inlineStr">
        <is>
          <t>1992-05-07</t>
        </is>
      </c>
      <c r="Y51" t="inlineStr">
        <is>
          <t>1992-05-06</t>
        </is>
      </c>
      <c r="Z51" t="inlineStr">
        <is>
          <t>1992-05-06</t>
        </is>
      </c>
      <c r="AA51" t="n">
        <v>154</v>
      </c>
      <c r="AB51" t="n">
        <v>93</v>
      </c>
      <c r="AC51" t="n">
        <v>101</v>
      </c>
      <c r="AD51" t="n">
        <v>1</v>
      </c>
      <c r="AE51" t="n">
        <v>1</v>
      </c>
      <c r="AF51" t="n">
        <v>3</v>
      </c>
      <c r="AG51" t="n">
        <v>3</v>
      </c>
      <c r="AH51" t="n">
        <v>1</v>
      </c>
      <c r="AI51" t="n">
        <v>1</v>
      </c>
      <c r="AJ51" t="n">
        <v>1</v>
      </c>
      <c r="AK51" t="n">
        <v>1</v>
      </c>
      <c r="AL51" t="n">
        <v>2</v>
      </c>
      <c r="AM51" t="n">
        <v>2</v>
      </c>
      <c r="AN51" t="n">
        <v>0</v>
      </c>
      <c r="AO51" t="n">
        <v>0</v>
      </c>
      <c r="AP51" t="n">
        <v>0</v>
      </c>
      <c r="AQ51" t="n">
        <v>0</v>
      </c>
      <c r="AR51" t="inlineStr">
        <is>
          <t>No</t>
        </is>
      </c>
      <c r="AS51" t="inlineStr">
        <is>
          <t>Yes</t>
        </is>
      </c>
      <c r="AT51">
        <f>HYPERLINK("http://catalog.hathitrust.org/Record/000809220","HathiTrust Record")</f>
        <v/>
      </c>
      <c r="AU51">
        <f>HYPERLINK("https://creighton-primo.hosted.exlibrisgroup.com/primo-explore/search?tab=default_tab&amp;search_scope=EVERYTHING&amp;vid=01CRU&amp;lang=en_US&amp;offset=0&amp;query=any,contains,991000911969702656","Catalog Record")</f>
        <v/>
      </c>
      <c r="AV51">
        <f>HYPERLINK("http://www.worldcat.org/oclc/14134898","WorldCat Record")</f>
        <v/>
      </c>
      <c r="AW51" t="inlineStr">
        <is>
          <t>355399061:eng</t>
        </is>
      </c>
      <c r="AX51" t="inlineStr">
        <is>
          <t>14134898</t>
        </is>
      </c>
      <c r="AY51" t="inlineStr">
        <is>
          <t>991000911969702656</t>
        </is>
      </c>
      <c r="AZ51" t="inlineStr">
        <is>
          <t>991000911969702656</t>
        </is>
      </c>
      <c r="BA51" t="inlineStr">
        <is>
          <t>2265933980002656</t>
        </is>
      </c>
      <c r="BB51" t="inlineStr">
        <is>
          <t>BOOK</t>
        </is>
      </c>
      <c r="BD51" t="inlineStr">
        <is>
          <t>9780713145038</t>
        </is>
      </c>
      <c r="BE51" t="inlineStr">
        <is>
          <t>32285000987056</t>
        </is>
      </c>
      <c r="BF51" t="inlineStr">
        <is>
          <t>893702551</t>
        </is>
      </c>
    </row>
    <row r="52">
      <c r="B52" t="inlineStr">
        <is>
          <t>CURAL</t>
        </is>
      </c>
      <c r="C52" t="inlineStr">
        <is>
          <t>SHELVES</t>
        </is>
      </c>
      <c r="D52" t="inlineStr">
        <is>
          <t>QM569 .H28</t>
        </is>
      </c>
      <c r="E52" t="inlineStr">
        <is>
          <t>0                      QM 0569000H  28</t>
        </is>
      </c>
      <c r="F52" t="inlineStr">
        <is>
          <t>Developmental and cellular skeletal biology / Brian K. Hall.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Hall, Brian K. (Brian Keith), 1941-</t>
        </is>
      </c>
      <c r="N52" t="inlineStr">
        <is>
          <t>New York : Academic Press, 1978.</t>
        </is>
      </c>
      <c r="O52" t="inlineStr">
        <is>
          <t>1978</t>
        </is>
      </c>
      <c r="Q52" t="inlineStr">
        <is>
          <t>eng</t>
        </is>
      </c>
      <c r="R52" t="inlineStr">
        <is>
          <t>nyu</t>
        </is>
      </c>
      <c r="T52" t="inlineStr">
        <is>
          <t xml:space="preserve">QM </t>
        </is>
      </c>
      <c r="U52" t="n">
        <v>1</v>
      </c>
      <c r="V52" t="n">
        <v>1</v>
      </c>
      <c r="W52" t="inlineStr">
        <is>
          <t>1996-02-19</t>
        </is>
      </c>
      <c r="X52" t="inlineStr">
        <is>
          <t>1996-02-19</t>
        </is>
      </c>
      <c r="Y52" t="inlineStr">
        <is>
          <t>1992-01-10</t>
        </is>
      </c>
      <c r="Z52" t="inlineStr">
        <is>
          <t>1992-01-10</t>
        </is>
      </c>
      <c r="AA52" t="n">
        <v>313</v>
      </c>
      <c r="AB52" t="n">
        <v>223</v>
      </c>
      <c r="AC52" t="n">
        <v>266</v>
      </c>
      <c r="AD52" t="n">
        <v>3</v>
      </c>
      <c r="AE52" t="n">
        <v>3</v>
      </c>
      <c r="AF52" t="n">
        <v>9</v>
      </c>
      <c r="AG52" t="n">
        <v>11</v>
      </c>
      <c r="AH52" t="n">
        <v>2</v>
      </c>
      <c r="AI52" t="n">
        <v>4</v>
      </c>
      <c r="AJ52" t="n">
        <v>4</v>
      </c>
      <c r="AK52" t="n">
        <v>5</v>
      </c>
      <c r="AL52" t="n">
        <v>3</v>
      </c>
      <c r="AM52" t="n">
        <v>3</v>
      </c>
      <c r="AN52" t="n">
        <v>2</v>
      </c>
      <c r="AO52" t="n">
        <v>2</v>
      </c>
      <c r="AP52" t="n">
        <v>0</v>
      </c>
      <c r="AQ52" t="n">
        <v>0</v>
      </c>
      <c r="AR52" t="inlineStr">
        <is>
          <t>No</t>
        </is>
      </c>
      <c r="AS52" t="inlineStr">
        <is>
          <t>Yes</t>
        </is>
      </c>
      <c r="AT52">
        <f>HYPERLINK("http://catalog.hathitrust.org/Record/000177736","HathiTrust Record")</f>
        <v/>
      </c>
      <c r="AU52">
        <f>HYPERLINK("https://creighton-primo.hosted.exlibrisgroup.com/primo-explore/search?tab=default_tab&amp;search_scope=EVERYTHING&amp;vid=01CRU&amp;lang=en_US&amp;offset=0&amp;query=any,contains,991004572049702656","Catalog Record")</f>
        <v/>
      </c>
      <c r="AV52">
        <f>HYPERLINK("http://www.worldcat.org/oclc/4036244","WorldCat Record")</f>
        <v/>
      </c>
      <c r="AW52" t="inlineStr">
        <is>
          <t>14268108:eng</t>
        </is>
      </c>
      <c r="AX52" t="inlineStr">
        <is>
          <t>4036244</t>
        </is>
      </c>
      <c r="AY52" t="inlineStr">
        <is>
          <t>991004572049702656</t>
        </is>
      </c>
      <c r="AZ52" t="inlineStr">
        <is>
          <t>991004572049702656</t>
        </is>
      </c>
      <c r="BA52" t="inlineStr">
        <is>
          <t>2269605940002656</t>
        </is>
      </c>
      <c r="BB52" t="inlineStr">
        <is>
          <t>BOOK</t>
        </is>
      </c>
      <c r="BD52" t="inlineStr">
        <is>
          <t>9780123189509</t>
        </is>
      </c>
      <c r="BE52" t="inlineStr">
        <is>
          <t>32285000912393</t>
        </is>
      </c>
      <c r="BF52" t="inlineStr">
        <is>
          <t>893694089</t>
        </is>
      </c>
    </row>
    <row r="53">
      <c r="B53" t="inlineStr">
        <is>
          <t>CURAL</t>
        </is>
      </c>
      <c r="C53" t="inlineStr">
        <is>
          <t>SHELVES</t>
        </is>
      </c>
      <c r="D53" t="inlineStr">
        <is>
          <t>QM569 .H32</t>
        </is>
      </c>
      <c r="E53" t="inlineStr">
        <is>
          <t>0                      QM 0569000H  32</t>
        </is>
      </c>
      <c r="F53" t="inlineStr">
        <is>
          <t>Vertebrate hard tissues / L. B. Halstead [assisted by R. Hill]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M53" t="inlineStr">
        <is>
          <t>Halstead, L. B.</t>
        </is>
      </c>
      <c r="N53" t="inlineStr">
        <is>
          <t>London : Wykeham Publications ; Andover : distributed by Chapman &amp; Hall, 1974.</t>
        </is>
      </c>
      <c r="O53" t="inlineStr">
        <is>
          <t>1974</t>
        </is>
      </c>
      <c r="Q53" t="inlineStr">
        <is>
          <t>eng</t>
        </is>
      </c>
      <c r="R53" t="inlineStr">
        <is>
          <t>enk</t>
        </is>
      </c>
      <c r="S53" t="inlineStr">
        <is>
          <t>Wykeham science series</t>
        </is>
      </c>
      <c r="T53" t="inlineStr">
        <is>
          <t xml:space="preserve">QM </t>
        </is>
      </c>
      <c r="U53" t="n">
        <v>2</v>
      </c>
      <c r="V53" t="n">
        <v>2</v>
      </c>
      <c r="W53" t="inlineStr">
        <is>
          <t>1992-12-01</t>
        </is>
      </c>
      <c r="X53" t="inlineStr">
        <is>
          <t>1992-12-01</t>
        </is>
      </c>
      <c r="Y53" t="inlineStr">
        <is>
          <t>1992-05-06</t>
        </is>
      </c>
      <c r="Z53" t="inlineStr">
        <is>
          <t>1992-05-06</t>
        </is>
      </c>
      <c r="AA53" t="n">
        <v>174</v>
      </c>
      <c r="AB53" t="n">
        <v>79</v>
      </c>
      <c r="AC53" t="n">
        <v>149</v>
      </c>
      <c r="AD53" t="n">
        <v>1</v>
      </c>
      <c r="AE53" t="n">
        <v>2</v>
      </c>
      <c r="AF53" t="n">
        <v>5</v>
      </c>
      <c r="AG53" t="n">
        <v>8</v>
      </c>
      <c r="AH53" t="n">
        <v>1</v>
      </c>
      <c r="AI53" t="n">
        <v>1</v>
      </c>
      <c r="AJ53" t="n">
        <v>1</v>
      </c>
      <c r="AK53" t="n">
        <v>1</v>
      </c>
      <c r="AL53" t="n">
        <v>4</v>
      </c>
      <c r="AM53" t="n">
        <v>6</v>
      </c>
      <c r="AN53" t="n">
        <v>0</v>
      </c>
      <c r="AO53" t="n">
        <v>1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HYPERLINK("http://catalog.hathitrust.org/Record/000023567","HathiTrust Record")</f>
        <v/>
      </c>
      <c r="AU53">
        <f>HYPERLINK("https://creighton-primo.hosted.exlibrisgroup.com/primo-explore/search?tab=default_tab&amp;search_scope=EVERYTHING&amp;vid=01CRU&amp;lang=en_US&amp;offset=0&amp;query=any,contains,991004352699702656","Catalog Record")</f>
        <v/>
      </c>
      <c r="AV53">
        <f>HYPERLINK("http://www.worldcat.org/oclc/3121411","WorldCat Record")</f>
        <v/>
      </c>
      <c r="AW53" t="inlineStr">
        <is>
          <t>2140860:eng</t>
        </is>
      </c>
      <c r="AX53" t="inlineStr">
        <is>
          <t>3121411</t>
        </is>
      </c>
      <c r="AY53" t="inlineStr">
        <is>
          <t>991004352699702656</t>
        </is>
      </c>
      <c r="AZ53" t="inlineStr">
        <is>
          <t>991004352699702656</t>
        </is>
      </c>
      <c r="BA53" t="inlineStr">
        <is>
          <t>2263448030002656</t>
        </is>
      </c>
      <c r="BB53" t="inlineStr">
        <is>
          <t>BOOK</t>
        </is>
      </c>
      <c r="BD53" t="inlineStr">
        <is>
          <t>9780851094304</t>
        </is>
      </c>
      <c r="BE53" t="inlineStr">
        <is>
          <t>32285001097053</t>
        </is>
      </c>
      <c r="BF53" t="inlineStr">
        <is>
          <t>893882371</t>
        </is>
      </c>
    </row>
    <row r="54">
      <c r="B54" t="inlineStr">
        <is>
          <t>CURAL</t>
        </is>
      </c>
      <c r="C54" t="inlineStr">
        <is>
          <t>SHELVES</t>
        </is>
      </c>
      <c r="D54" t="inlineStr">
        <is>
          <t>QM571 .B75</t>
        </is>
      </c>
      <c r="E54" t="inlineStr">
        <is>
          <t>0                      QM 0571000B  75</t>
        </is>
      </c>
      <c r="F54" t="inlineStr">
        <is>
          <t>The structure and function of muscle.</t>
        </is>
      </c>
      <c r="G54" t="inlineStr">
        <is>
          <t>V. 3</t>
        </is>
      </c>
      <c r="H54" t="inlineStr">
        <is>
          <t>Yes</t>
        </is>
      </c>
      <c r="I54" t="inlineStr">
        <is>
          <t>1</t>
        </is>
      </c>
      <c r="J54" t="inlineStr">
        <is>
          <t>Yes</t>
        </is>
      </c>
      <c r="K54" t="inlineStr">
        <is>
          <t>No</t>
        </is>
      </c>
      <c r="L54" t="inlineStr">
        <is>
          <t>0</t>
        </is>
      </c>
      <c r="M54" t="inlineStr">
        <is>
          <t>Bourne, Geoffrey H. (Geoffrey Howard), 1909-1988, editor.</t>
        </is>
      </c>
      <c r="N54" t="inlineStr">
        <is>
          <t>New York : Academic Press, 1960.</t>
        </is>
      </c>
      <c r="O54" t="inlineStr">
        <is>
          <t>1960</t>
        </is>
      </c>
      <c r="Q54" t="inlineStr">
        <is>
          <t>eng</t>
        </is>
      </c>
      <c r="R54" t="inlineStr">
        <is>
          <t>nyu</t>
        </is>
      </c>
      <c r="T54" t="inlineStr">
        <is>
          <t xml:space="preserve">QM </t>
        </is>
      </c>
      <c r="U54" t="n">
        <v>1</v>
      </c>
      <c r="V54" t="n">
        <v>12</v>
      </c>
      <c r="W54" t="inlineStr">
        <is>
          <t>2008-02-12</t>
        </is>
      </c>
      <c r="X54" t="inlineStr">
        <is>
          <t>2008-02-18</t>
        </is>
      </c>
      <c r="Y54" t="inlineStr">
        <is>
          <t>1993-02-22</t>
        </is>
      </c>
      <c r="Z54" t="inlineStr">
        <is>
          <t>1993-02-22</t>
        </is>
      </c>
      <c r="AA54" t="n">
        <v>487</v>
      </c>
      <c r="AB54" t="n">
        <v>382</v>
      </c>
      <c r="AC54" t="n">
        <v>394</v>
      </c>
      <c r="AD54" t="n">
        <v>3</v>
      </c>
      <c r="AE54" t="n">
        <v>3</v>
      </c>
      <c r="AF54" t="n">
        <v>14</v>
      </c>
      <c r="AG54" t="n">
        <v>14</v>
      </c>
      <c r="AH54" t="n">
        <v>4</v>
      </c>
      <c r="AI54" t="n">
        <v>4</v>
      </c>
      <c r="AJ54" t="n">
        <v>3</v>
      </c>
      <c r="AK54" t="n">
        <v>3</v>
      </c>
      <c r="AL54" t="n">
        <v>9</v>
      </c>
      <c r="AM54" t="n">
        <v>9</v>
      </c>
      <c r="AN54" t="n">
        <v>1</v>
      </c>
      <c r="AO54" t="n">
        <v>1</v>
      </c>
      <c r="AP54" t="n">
        <v>0</v>
      </c>
      <c r="AQ54" t="n">
        <v>0</v>
      </c>
      <c r="AR54" t="inlineStr">
        <is>
          <t>Yes</t>
        </is>
      </c>
      <c r="AS54" t="inlineStr">
        <is>
          <t>Yes</t>
        </is>
      </c>
      <c r="AT54">
        <f>HYPERLINK("http://catalog.hathitrust.org/Record/001553050","HathiTrust Record")</f>
        <v/>
      </c>
      <c r="AU54">
        <f>HYPERLINK("https://creighton-primo.hosted.exlibrisgroup.com/primo-explore/search?tab=default_tab&amp;search_scope=EVERYTHING&amp;vid=01CRU&amp;lang=en_US&amp;offset=0&amp;query=any,contains,991001787919702656","Catalog Record")</f>
        <v/>
      </c>
      <c r="AV54">
        <f>HYPERLINK("http://www.worldcat.org/oclc/557828","WorldCat Record")</f>
        <v/>
      </c>
      <c r="AW54" t="inlineStr">
        <is>
          <t>140344025:eng</t>
        </is>
      </c>
      <c r="AX54" t="inlineStr">
        <is>
          <t>557828</t>
        </is>
      </c>
      <c r="AY54" t="inlineStr">
        <is>
          <t>991001787919702656</t>
        </is>
      </c>
      <c r="AZ54" t="inlineStr">
        <is>
          <t>991001787919702656</t>
        </is>
      </c>
      <c r="BA54" t="inlineStr">
        <is>
          <t>2261394090002656</t>
        </is>
      </c>
      <c r="BB54" t="inlineStr">
        <is>
          <t>BOOK</t>
        </is>
      </c>
      <c r="BE54" t="inlineStr">
        <is>
          <t>32285001547982</t>
        </is>
      </c>
      <c r="BF54" t="inlineStr">
        <is>
          <t>893238341</t>
        </is>
      </c>
    </row>
    <row r="55">
      <c r="B55" t="inlineStr">
        <is>
          <t>CURAL</t>
        </is>
      </c>
      <c r="C55" t="inlineStr">
        <is>
          <t>SHELVES</t>
        </is>
      </c>
      <c r="D55" t="inlineStr">
        <is>
          <t>QM571 .B75</t>
        </is>
      </c>
      <c r="E55" t="inlineStr">
        <is>
          <t>0                      QM 0571000B  75</t>
        </is>
      </c>
      <c r="F55" t="inlineStr">
        <is>
          <t>The structure and function of muscle.</t>
        </is>
      </c>
      <c r="G55" t="inlineStr">
        <is>
          <t>V. 1</t>
        </is>
      </c>
      <c r="H55" t="inlineStr">
        <is>
          <t>Yes</t>
        </is>
      </c>
      <c r="I55" t="inlineStr">
        <is>
          <t>1</t>
        </is>
      </c>
      <c r="J55" t="inlineStr">
        <is>
          <t>Yes</t>
        </is>
      </c>
      <c r="K55" t="inlineStr">
        <is>
          <t>No</t>
        </is>
      </c>
      <c r="L55" t="inlineStr">
        <is>
          <t>0</t>
        </is>
      </c>
      <c r="M55" t="inlineStr">
        <is>
          <t>Bourne, Geoffrey H. (Geoffrey Howard), 1909-1988, editor.</t>
        </is>
      </c>
      <c r="N55" t="inlineStr">
        <is>
          <t>New York : Academic Press, 1960.</t>
        </is>
      </c>
      <c r="O55" t="inlineStr">
        <is>
          <t>1960</t>
        </is>
      </c>
      <c r="Q55" t="inlineStr">
        <is>
          <t>eng</t>
        </is>
      </c>
      <c r="R55" t="inlineStr">
        <is>
          <t>nyu</t>
        </is>
      </c>
      <c r="T55" t="inlineStr">
        <is>
          <t xml:space="preserve">QM </t>
        </is>
      </c>
      <c r="U55" t="n">
        <v>3</v>
      </c>
      <c r="V55" t="n">
        <v>12</v>
      </c>
      <c r="W55" t="inlineStr">
        <is>
          <t>2008-02-12</t>
        </is>
      </c>
      <c r="X55" t="inlineStr">
        <is>
          <t>2008-02-18</t>
        </is>
      </c>
      <c r="Y55" t="inlineStr">
        <is>
          <t>1992-01-14</t>
        </is>
      </c>
      <c r="Z55" t="inlineStr">
        <is>
          <t>1993-02-22</t>
        </is>
      </c>
      <c r="AA55" t="n">
        <v>487</v>
      </c>
      <c r="AB55" t="n">
        <v>382</v>
      </c>
      <c r="AC55" t="n">
        <v>394</v>
      </c>
      <c r="AD55" t="n">
        <v>3</v>
      </c>
      <c r="AE55" t="n">
        <v>3</v>
      </c>
      <c r="AF55" t="n">
        <v>14</v>
      </c>
      <c r="AG55" t="n">
        <v>14</v>
      </c>
      <c r="AH55" t="n">
        <v>4</v>
      </c>
      <c r="AI55" t="n">
        <v>4</v>
      </c>
      <c r="AJ55" t="n">
        <v>3</v>
      </c>
      <c r="AK55" t="n">
        <v>3</v>
      </c>
      <c r="AL55" t="n">
        <v>9</v>
      </c>
      <c r="AM55" t="n">
        <v>9</v>
      </c>
      <c r="AN55" t="n">
        <v>1</v>
      </c>
      <c r="AO55" t="n">
        <v>1</v>
      </c>
      <c r="AP55" t="n">
        <v>0</v>
      </c>
      <c r="AQ55" t="n">
        <v>0</v>
      </c>
      <c r="AR55" t="inlineStr">
        <is>
          <t>Yes</t>
        </is>
      </c>
      <c r="AS55" t="inlineStr">
        <is>
          <t>Yes</t>
        </is>
      </c>
      <c r="AT55">
        <f>HYPERLINK("http://catalog.hathitrust.org/Record/001553050","HathiTrust Record")</f>
        <v/>
      </c>
      <c r="AU55">
        <f>HYPERLINK("https://creighton-primo.hosted.exlibrisgroup.com/primo-explore/search?tab=default_tab&amp;search_scope=EVERYTHING&amp;vid=01CRU&amp;lang=en_US&amp;offset=0&amp;query=any,contains,991001787919702656","Catalog Record")</f>
        <v/>
      </c>
      <c r="AV55">
        <f>HYPERLINK("http://www.worldcat.org/oclc/557828","WorldCat Record")</f>
        <v/>
      </c>
      <c r="AW55" t="inlineStr">
        <is>
          <t>140344025:eng</t>
        </is>
      </c>
      <c r="AX55" t="inlineStr">
        <is>
          <t>557828</t>
        </is>
      </c>
      <c r="AY55" t="inlineStr">
        <is>
          <t>991001787919702656</t>
        </is>
      </c>
      <c r="AZ55" t="inlineStr">
        <is>
          <t>991001787919702656</t>
        </is>
      </c>
      <c r="BA55" t="inlineStr">
        <is>
          <t>2261394090002656</t>
        </is>
      </c>
      <c r="BB55" t="inlineStr">
        <is>
          <t>BOOK</t>
        </is>
      </c>
      <c r="BE55" t="inlineStr">
        <is>
          <t>32285000911775</t>
        </is>
      </c>
      <c r="BF55" t="inlineStr">
        <is>
          <t>893256514</t>
        </is>
      </c>
    </row>
    <row r="56">
      <c r="B56" t="inlineStr">
        <is>
          <t>CURAL</t>
        </is>
      </c>
      <c r="C56" t="inlineStr">
        <is>
          <t>SHELVES</t>
        </is>
      </c>
      <c r="D56" t="inlineStr">
        <is>
          <t>QM575 .R29 1988</t>
        </is>
      </c>
      <c r="E56" t="inlineStr">
        <is>
          <t>0                      QM 0575000R  29          1988</t>
        </is>
      </c>
      <c r="F56" t="inlineStr">
        <is>
          <t>Cajal on the cerebral cortex : an annotated translation of the complete writings / [edited by] Javier DeFelipe and Edward G. Jones.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M56" t="inlineStr">
        <is>
          <t>Ramón y Cajal, Santiago, 1852-1934.</t>
        </is>
      </c>
      <c r="N56" t="inlineStr">
        <is>
          <t>New York : Oxford University Press, 1988.</t>
        </is>
      </c>
      <c r="O56" t="inlineStr">
        <is>
          <t>1988</t>
        </is>
      </c>
      <c r="Q56" t="inlineStr">
        <is>
          <t>eng</t>
        </is>
      </c>
      <c r="R56" t="inlineStr">
        <is>
          <t>nyu</t>
        </is>
      </c>
      <c r="S56" t="inlineStr">
        <is>
          <t>History of neuroscience ; no. 1</t>
        </is>
      </c>
      <c r="T56" t="inlineStr">
        <is>
          <t xml:space="preserve">QM </t>
        </is>
      </c>
      <c r="U56" t="n">
        <v>7</v>
      </c>
      <c r="V56" t="n">
        <v>7</v>
      </c>
      <c r="W56" t="inlineStr">
        <is>
          <t>1995-07-20</t>
        </is>
      </c>
      <c r="X56" t="inlineStr">
        <is>
          <t>1995-07-20</t>
        </is>
      </c>
      <c r="Y56" t="inlineStr">
        <is>
          <t>1990-05-25</t>
        </is>
      </c>
      <c r="Z56" t="inlineStr">
        <is>
          <t>1990-05-25</t>
        </is>
      </c>
      <c r="AA56" t="n">
        <v>246</v>
      </c>
      <c r="AB56" t="n">
        <v>173</v>
      </c>
      <c r="AC56" t="n">
        <v>175</v>
      </c>
      <c r="AD56" t="n">
        <v>1</v>
      </c>
      <c r="AE56" t="n">
        <v>1</v>
      </c>
      <c r="AF56" t="n">
        <v>8</v>
      </c>
      <c r="AG56" t="n">
        <v>8</v>
      </c>
      <c r="AH56" t="n">
        <v>2</v>
      </c>
      <c r="AI56" t="n">
        <v>2</v>
      </c>
      <c r="AJ56" t="n">
        <v>2</v>
      </c>
      <c r="AK56" t="n">
        <v>2</v>
      </c>
      <c r="AL56" t="n">
        <v>6</v>
      </c>
      <c r="AM56" t="n">
        <v>6</v>
      </c>
      <c r="AN56" t="n">
        <v>0</v>
      </c>
      <c r="AO56" t="n">
        <v>0</v>
      </c>
      <c r="AP56" t="n">
        <v>0</v>
      </c>
      <c r="AQ56" t="n">
        <v>0</v>
      </c>
      <c r="AR56" t="inlineStr">
        <is>
          <t>No</t>
        </is>
      </c>
      <c r="AS56" t="inlineStr">
        <is>
          <t>Yes</t>
        </is>
      </c>
      <c r="AT56">
        <f>HYPERLINK("http://catalog.hathitrust.org/Record/001545851","HathiTrust Record")</f>
        <v/>
      </c>
      <c r="AU56">
        <f>HYPERLINK("https://creighton-primo.hosted.exlibrisgroup.com/primo-explore/search?tab=default_tab&amp;search_scope=EVERYTHING&amp;vid=01CRU&amp;lang=en_US&amp;offset=0&amp;query=any,contains,991001136199702656","Catalog Record")</f>
        <v/>
      </c>
      <c r="AV56">
        <f>HYPERLINK("http://www.worldcat.org/oclc/16713572","WorldCat Record")</f>
        <v/>
      </c>
      <c r="AW56" t="inlineStr">
        <is>
          <t>795455966:eng</t>
        </is>
      </c>
      <c r="AX56" t="inlineStr">
        <is>
          <t>16713572</t>
        </is>
      </c>
      <c r="AY56" t="inlineStr">
        <is>
          <t>991001136199702656</t>
        </is>
      </c>
      <c r="AZ56" t="inlineStr">
        <is>
          <t>991001136199702656</t>
        </is>
      </c>
      <c r="BA56" t="inlineStr">
        <is>
          <t>2263497680002656</t>
        </is>
      </c>
      <c r="BB56" t="inlineStr">
        <is>
          <t>BOOK</t>
        </is>
      </c>
      <c r="BD56" t="inlineStr">
        <is>
          <t>9780195052800</t>
        </is>
      </c>
      <c r="BE56" t="inlineStr">
        <is>
          <t>32285000156025</t>
        </is>
      </c>
      <c r="BF56" t="inlineStr">
        <is>
          <t>893346274</t>
        </is>
      </c>
    </row>
    <row r="57">
      <c r="B57" t="inlineStr">
        <is>
          <t>CURAL</t>
        </is>
      </c>
      <c r="C57" t="inlineStr">
        <is>
          <t>SHELVES</t>
        </is>
      </c>
      <c r="D57" t="inlineStr">
        <is>
          <t>QM575 .R343 1995</t>
        </is>
      </c>
      <c r="E57" t="inlineStr">
        <is>
          <t>0                      QM 0575000R  343         1995</t>
        </is>
      </c>
      <c r="F57" t="inlineStr">
        <is>
          <t>Histology of the nervous system of man and vertebrates / by S. Ramón y Cajal ; translated from the French by Neely Swanson and Larry W. Swanson.</t>
        </is>
      </c>
      <c r="G57" t="inlineStr">
        <is>
          <t>V.1</t>
        </is>
      </c>
      <c r="H57" t="inlineStr">
        <is>
          <t>Yes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M57" t="inlineStr">
        <is>
          <t>Ramón y Cajal, Santiago, 1852-1934.</t>
        </is>
      </c>
      <c r="N57" t="inlineStr">
        <is>
          <t>New York : Oxford University Press, 1995.</t>
        </is>
      </c>
      <c r="O57" t="inlineStr">
        <is>
          <t>1995</t>
        </is>
      </c>
      <c r="Q57" t="inlineStr">
        <is>
          <t>eng</t>
        </is>
      </c>
      <c r="R57" t="inlineStr">
        <is>
          <t>nyu</t>
        </is>
      </c>
      <c r="S57" t="inlineStr">
        <is>
          <t>History of neuroscience ; no. 6</t>
        </is>
      </c>
      <c r="T57" t="inlineStr">
        <is>
          <t xml:space="preserve">QM </t>
        </is>
      </c>
      <c r="U57" t="n">
        <v>1</v>
      </c>
      <c r="V57" t="n">
        <v>2</v>
      </c>
      <c r="W57" t="inlineStr">
        <is>
          <t>1997-10-15</t>
        </is>
      </c>
      <c r="X57" t="inlineStr">
        <is>
          <t>1997-10-15</t>
        </is>
      </c>
      <c r="Y57" t="inlineStr">
        <is>
          <t>1996-03-06</t>
        </is>
      </c>
      <c r="Z57" t="inlineStr">
        <is>
          <t>1996-03-06</t>
        </is>
      </c>
      <c r="AA57" t="n">
        <v>328</v>
      </c>
      <c r="AB57" t="n">
        <v>253</v>
      </c>
      <c r="AC57" t="n">
        <v>260</v>
      </c>
      <c r="AD57" t="n">
        <v>2</v>
      </c>
      <c r="AE57" t="n">
        <v>2</v>
      </c>
      <c r="AF57" t="n">
        <v>10</v>
      </c>
      <c r="AG57" t="n">
        <v>10</v>
      </c>
      <c r="AH57" t="n">
        <v>2</v>
      </c>
      <c r="AI57" t="n">
        <v>2</v>
      </c>
      <c r="AJ57" t="n">
        <v>4</v>
      </c>
      <c r="AK57" t="n">
        <v>4</v>
      </c>
      <c r="AL57" t="n">
        <v>7</v>
      </c>
      <c r="AM57" t="n">
        <v>7</v>
      </c>
      <c r="AN57" t="n">
        <v>1</v>
      </c>
      <c r="AO57" t="n">
        <v>1</v>
      </c>
      <c r="AP57" t="n">
        <v>0</v>
      </c>
      <c r="AQ57" t="n">
        <v>0</v>
      </c>
      <c r="AR57" t="inlineStr">
        <is>
          <t>No</t>
        </is>
      </c>
      <c r="AS57" t="inlineStr">
        <is>
          <t>Yes</t>
        </is>
      </c>
      <c r="AT57">
        <f>HYPERLINK("http://catalog.hathitrust.org/Record/002954093","HathiTrust Record")</f>
        <v/>
      </c>
      <c r="AU57">
        <f>HYPERLINK("https://creighton-primo.hosted.exlibrisgroup.com/primo-explore/search?tab=default_tab&amp;search_scope=EVERYTHING&amp;vid=01CRU&amp;lang=en_US&amp;offset=0&amp;query=any,contains,991002232149702656","Catalog Record")</f>
        <v/>
      </c>
      <c r="AV57">
        <f>HYPERLINK("http://www.worldcat.org/oclc/28749254","WorldCat Record")</f>
        <v/>
      </c>
      <c r="AW57" t="inlineStr">
        <is>
          <t>3373119432:eng</t>
        </is>
      </c>
      <c r="AX57" t="inlineStr">
        <is>
          <t>28749254</t>
        </is>
      </c>
      <c r="AY57" t="inlineStr">
        <is>
          <t>991002232149702656</t>
        </is>
      </c>
      <c r="AZ57" t="inlineStr">
        <is>
          <t>991002232149702656</t>
        </is>
      </c>
      <c r="BA57" t="inlineStr">
        <is>
          <t>2269389440002656</t>
        </is>
      </c>
      <c r="BB57" t="inlineStr">
        <is>
          <t>BOOK</t>
        </is>
      </c>
      <c r="BD57" t="inlineStr">
        <is>
          <t>9780195074017</t>
        </is>
      </c>
      <c r="BE57" t="inlineStr">
        <is>
          <t>32285002140530</t>
        </is>
      </c>
      <c r="BF57" t="inlineStr">
        <is>
          <t>893408840</t>
        </is>
      </c>
    </row>
    <row r="58">
      <c r="B58" t="inlineStr">
        <is>
          <t>CURAL</t>
        </is>
      </c>
      <c r="C58" t="inlineStr">
        <is>
          <t>SHELVES</t>
        </is>
      </c>
      <c r="D58" t="inlineStr">
        <is>
          <t>QM575 .R343 1995</t>
        </is>
      </c>
      <c r="E58" t="inlineStr">
        <is>
          <t>0                      QM 0575000R  343         1995</t>
        </is>
      </c>
      <c r="F58" t="inlineStr">
        <is>
          <t>Histology of the nervous system of man and vertebrates / by S. Ramón y Cajal ; translated from the French by Neely Swanson and Larry W. Swanson.</t>
        </is>
      </c>
      <c r="G58" t="inlineStr">
        <is>
          <t>V.2</t>
        </is>
      </c>
      <c r="H58" t="inlineStr">
        <is>
          <t>Yes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M58" t="inlineStr">
        <is>
          <t>Ramón y Cajal, Santiago, 1852-1934.</t>
        </is>
      </c>
      <c r="N58" t="inlineStr">
        <is>
          <t>New York : Oxford University Press, 1995.</t>
        </is>
      </c>
      <c r="O58" t="inlineStr">
        <is>
          <t>1995</t>
        </is>
      </c>
      <c r="Q58" t="inlineStr">
        <is>
          <t>eng</t>
        </is>
      </c>
      <c r="R58" t="inlineStr">
        <is>
          <t>nyu</t>
        </is>
      </c>
      <c r="S58" t="inlineStr">
        <is>
          <t>History of neuroscience ; no. 6</t>
        </is>
      </c>
      <c r="T58" t="inlineStr">
        <is>
          <t xml:space="preserve">QM </t>
        </is>
      </c>
      <c r="U58" t="n">
        <v>1</v>
      </c>
      <c r="V58" t="n">
        <v>2</v>
      </c>
      <c r="W58" t="inlineStr">
        <is>
          <t>1997-10-15</t>
        </is>
      </c>
      <c r="X58" t="inlineStr">
        <is>
          <t>1997-10-15</t>
        </is>
      </c>
      <c r="Y58" t="inlineStr">
        <is>
          <t>1996-03-06</t>
        </is>
      </c>
      <c r="Z58" t="inlineStr">
        <is>
          <t>1996-03-06</t>
        </is>
      </c>
      <c r="AA58" t="n">
        <v>328</v>
      </c>
      <c r="AB58" t="n">
        <v>253</v>
      </c>
      <c r="AC58" t="n">
        <v>260</v>
      </c>
      <c r="AD58" t="n">
        <v>2</v>
      </c>
      <c r="AE58" t="n">
        <v>2</v>
      </c>
      <c r="AF58" t="n">
        <v>10</v>
      </c>
      <c r="AG58" t="n">
        <v>10</v>
      </c>
      <c r="AH58" t="n">
        <v>2</v>
      </c>
      <c r="AI58" t="n">
        <v>2</v>
      </c>
      <c r="AJ58" t="n">
        <v>4</v>
      </c>
      <c r="AK58" t="n">
        <v>4</v>
      </c>
      <c r="AL58" t="n">
        <v>7</v>
      </c>
      <c r="AM58" t="n">
        <v>7</v>
      </c>
      <c r="AN58" t="n">
        <v>1</v>
      </c>
      <c r="AO58" t="n">
        <v>1</v>
      </c>
      <c r="AP58" t="n">
        <v>0</v>
      </c>
      <c r="AQ58" t="n">
        <v>0</v>
      </c>
      <c r="AR58" t="inlineStr">
        <is>
          <t>No</t>
        </is>
      </c>
      <c r="AS58" t="inlineStr">
        <is>
          <t>Yes</t>
        </is>
      </c>
      <c r="AT58">
        <f>HYPERLINK("http://catalog.hathitrust.org/Record/002954093","HathiTrust Record")</f>
        <v/>
      </c>
      <c r="AU58">
        <f>HYPERLINK("https://creighton-primo.hosted.exlibrisgroup.com/primo-explore/search?tab=default_tab&amp;search_scope=EVERYTHING&amp;vid=01CRU&amp;lang=en_US&amp;offset=0&amp;query=any,contains,991002232149702656","Catalog Record")</f>
        <v/>
      </c>
      <c r="AV58">
        <f>HYPERLINK("http://www.worldcat.org/oclc/28749254","WorldCat Record")</f>
        <v/>
      </c>
      <c r="AW58" t="inlineStr">
        <is>
          <t>3373119432:eng</t>
        </is>
      </c>
      <c r="AX58" t="inlineStr">
        <is>
          <t>28749254</t>
        </is>
      </c>
      <c r="AY58" t="inlineStr">
        <is>
          <t>991002232149702656</t>
        </is>
      </c>
      <c r="AZ58" t="inlineStr">
        <is>
          <t>991002232149702656</t>
        </is>
      </c>
      <c r="BA58" t="inlineStr">
        <is>
          <t>2269389440002656</t>
        </is>
      </c>
      <c r="BB58" t="inlineStr">
        <is>
          <t>BOOK</t>
        </is>
      </c>
      <c r="BD58" t="inlineStr">
        <is>
          <t>9780195074017</t>
        </is>
      </c>
      <c r="BE58" t="inlineStr">
        <is>
          <t>32285002140548</t>
        </is>
      </c>
      <c r="BF58" t="inlineStr">
        <is>
          <t>893408839</t>
        </is>
      </c>
    </row>
    <row r="59">
      <c r="B59" t="inlineStr">
        <is>
          <t>CURAL</t>
        </is>
      </c>
      <c r="C59" t="inlineStr">
        <is>
          <t>SHELVES</t>
        </is>
      </c>
      <c r="D59" t="inlineStr">
        <is>
          <t>QM601 .H33</t>
        </is>
      </c>
      <c r="E59" t="inlineStr">
        <is>
          <t>0                      QM 0601000H  33</t>
        </is>
      </c>
      <c r="F59" t="inlineStr">
        <is>
          <t>Clinical embryology / R. G. Harrison.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Harrison, R. G. (Ronald George)</t>
        </is>
      </c>
      <c r="N59" t="inlineStr">
        <is>
          <t>London ; New York : Academic Press, 1978.</t>
        </is>
      </c>
      <c r="O59" t="inlineStr">
        <is>
          <t>1978</t>
        </is>
      </c>
      <c r="Q59" t="inlineStr">
        <is>
          <t>eng</t>
        </is>
      </c>
      <c r="R59" t="inlineStr">
        <is>
          <t>enk</t>
        </is>
      </c>
      <c r="S59" t="inlineStr">
        <is>
          <t>Monographs for students of medicine</t>
        </is>
      </c>
      <c r="T59" t="inlineStr">
        <is>
          <t xml:space="preserve">QM </t>
        </is>
      </c>
      <c r="U59" t="n">
        <v>2</v>
      </c>
      <c r="V59" t="n">
        <v>2</v>
      </c>
      <c r="W59" t="inlineStr">
        <is>
          <t>1993-09-07</t>
        </is>
      </c>
      <c r="X59" t="inlineStr">
        <is>
          <t>1993-09-07</t>
        </is>
      </c>
      <c r="Y59" t="inlineStr">
        <is>
          <t>1993-02-22</t>
        </is>
      </c>
      <c r="Z59" t="inlineStr">
        <is>
          <t>1993-02-22</t>
        </is>
      </c>
      <c r="AA59" t="n">
        <v>108</v>
      </c>
      <c r="AB59" t="n">
        <v>62</v>
      </c>
      <c r="AC59" t="n">
        <v>62</v>
      </c>
      <c r="AD59" t="n">
        <v>1</v>
      </c>
      <c r="AE59" t="n">
        <v>1</v>
      </c>
      <c r="AF59" t="n">
        <v>2</v>
      </c>
      <c r="AG59" t="n">
        <v>2</v>
      </c>
      <c r="AH59" t="n">
        <v>0</v>
      </c>
      <c r="AI59" t="n">
        <v>0</v>
      </c>
      <c r="AJ59" t="n">
        <v>2</v>
      </c>
      <c r="AK59" t="n">
        <v>2</v>
      </c>
      <c r="AL59" t="n">
        <v>2</v>
      </c>
      <c r="AM59" t="n">
        <v>2</v>
      </c>
      <c r="AN59" t="n">
        <v>0</v>
      </c>
      <c r="AO59" t="n">
        <v>0</v>
      </c>
      <c r="AP59" t="n">
        <v>0</v>
      </c>
      <c r="AQ59" t="n">
        <v>0</v>
      </c>
      <c r="AR59" t="inlineStr">
        <is>
          <t>No</t>
        </is>
      </c>
      <c r="AS59" t="inlineStr">
        <is>
          <t>No</t>
        </is>
      </c>
      <c r="AU59">
        <f>HYPERLINK("https://creighton-primo.hosted.exlibrisgroup.com/primo-explore/search?tab=default_tab&amp;search_scope=EVERYTHING&amp;vid=01CRU&amp;lang=en_US&amp;offset=0&amp;query=any,contains,991004673689702656","Catalog Record")</f>
        <v/>
      </c>
      <c r="AV59">
        <f>HYPERLINK("http://www.worldcat.org/oclc/4524651","WorldCat Record")</f>
        <v/>
      </c>
      <c r="AW59" t="inlineStr">
        <is>
          <t>145029008:eng</t>
        </is>
      </c>
      <c r="AX59" t="inlineStr">
        <is>
          <t>4524651</t>
        </is>
      </c>
      <c r="AY59" t="inlineStr">
        <is>
          <t>991004673689702656</t>
        </is>
      </c>
      <c r="AZ59" t="inlineStr">
        <is>
          <t>991004673689702656</t>
        </is>
      </c>
      <c r="BA59" t="inlineStr">
        <is>
          <t>2271010550002656</t>
        </is>
      </c>
      <c r="BB59" t="inlineStr">
        <is>
          <t>BOOK</t>
        </is>
      </c>
      <c r="BD59" t="inlineStr">
        <is>
          <t>9780123278401</t>
        </is>
      </c>
      <c r="BE59" t="inlineStr">
        <is>
          <t>32285001548006</t>
        </is>
      </c>
      <c r="BF59" t="inlineStr">
        <is>
          <t>893260028</t>
        </is>
      </c>
    </row>
    <row r="60">
      <c r="B60" t="inlineStr">
        <is>
          <t>CURAL</t>
        </is>
      </c>
      <c r="C60" t="inlineStr">
        <is>
          <t>SHELVES</t>
        </is>
      </c>
      <c r="D60" t="inlineStr">
        <is>
          <t>QM601 .L37 1993</t>
        </is>
      </c>
      <c r="E60" t="inlineStr">
        <is>
          <t>0                      QM 0601000L  37          1993</t>
        </is>
      </c>
      <c r="F60" t="inlineStr">
        <is>
          <t>Human embryology / William J. Larsen.</t>
        </is>
      </c>
      <c r="H60" t="inlineStr">
        <is>
          <t>No</t>
        </is>
      </c>
      <c r="I60" t="inlineStr">
        <is>
          <t>1</t>
        </is>
      </c>
      <c r="J60" t="inlineStr">
        <is>
          <t>Yes</t>
        </is>
      </c>
      <c r="K60" t="inlineStr">
        <is>
          <t>Yes</t>
        </is>
      </c>
      <c r="L60" t="inlineStr">
        <is>
          <t>0</t>
        </is>
      </c>
      <c r="M60" t="inlineStr">
        <is>
          <t>Larsen, William J. (William James)</t>
        </is>
      </c>
      <c r="N60" t="inlineStr">
        <is>
          <t>New York : Churchill Livingstone, 1993.</t>
        </is>
      </c>
      <c r="O60" t="inlineStr">
        <is>
          <t>1993</t>
        </is>
      </c>
      <c r="Q60" t="inlineStr">
        <is>
          <t>eng</t>
        </is>
      </c>
      <c r="R60" t="inlineStr">
        <is>
          <t>nyu</t>
        </is>
      </c>
      <c r="T60" t="inlineStr">
        <is>
          <t xml:space="preserve">QM </t>
        </is>
      </c>
      <c r="U60" t="n">
        <v>26</v>
      </c>
      <c r="V60" t="n">
        <v>167</v>
      </c>
      <c r="W60" t="inlineStr">
        <is>
          <t>2007-09-30</t>
        </is>
      </c>
      <c r="X60" t="inlineStr">
        <is>
          <t>2007-09-30</t>
        </is>
      </c>
      <c r="Y60" t="inlineStr">
        <is>
          <t>1993-03-17</t>
        </is>
      </c>
      <c r="Z60" t="inlineStr">
        <is>
          <t>1996-03-07</t>
        </is>
      </c>
      <c r="AA60" t="n">
        <v>301</v>
      </c>
      <c r="AB60" t="n">
        <v>194</v>
      </c>
      <c r="AC60" t="n">
        <v>432</v>
      </c>
      <c r="AD60" t="n">
        <v>3</v>
      </c>
      <c r="AE60" t="n">
        <v>4</v>
      </c>
      <c r="AF60" t="n">
        <v>8</v>
      </c>
      <c r="AG60" t="n">
        <v>16</v>
      </c>
      <c r="AH60" t="n">
        <v>4</v>
      </c>
      <c r="AI60" t="n">
        <v>8</v>
      </c>
      <c r="AJ60" t="n">
        <v>2</v>
      </c>
      <c r="AK60" t="n">
        <v>3</v>
      </c>
      <c r="AL60" t="n">
        <v>3</v>
      </c>
      <c r="AM60" t="n">
        <v>6</v>
      </c>
      <c r="AN60" t="n">
        <v>1</v>
      </c>
      <c r="AO60" t="n">
        <v>2</v>
      </c>
      <c r="AP60" t="n">
        <v>0</v>
      </c>
      <c r="AQ60" t="n">
        <v>0</v>
      </c>
      <c r="AR60" t="inlineStr">
        <is>
          <t>No</t>
        </is>
      </c>
      <c r="AS60" t="inlineStr">
        <is>
          <t>Yes</t>
        </is>
      </c>
      <c r="AT60">
        <f>HYPERLINK("http://catalog.hathitrust.org/Record/002710369","HathiTrust Record")</f>
        <v/>
      </c>
      <c r="AU60">
        <f>HYPERLINK("https://creighton-primo.hosted.exlibrisgroup.com/primo-explore/search?tab=default_tab&amp;search_scope=EVERYTHING&amp;vid=01CRU&amp;lang=en_US&amp;offset=0&amp;query=any,contains,991001804249702656","Catalog Record")</f>
        <v/>
      </c>
      <c r="AV60">
        <f>HYPERLINK("http://www.worldcat.org/oclc/26552743","WorldCat Record")</f>
        <v/>
      </c>
      <c r="AW60" t="inlineStr">
        <is>
          <t>4021138651:eng</t>
        </is>
      </c>
      <c r="AX60" t="inlineStr">
        <is>
          <t>26552743</t>
        </is>
      </c>
      <c r="AY60" t="inlineStr">
        <is>
          <t>991001804249702656</t>
        </is>
      </c>
      <c r="AZ60" t="inlineStr">
        <is>
          <t>991001804249702656</t>
        </is>
      </c>
      <c r="BA60" t="inlineStr">
        <is>
          <t>2259299620002656</t>
        </is>
      </c>
      <c r="BB60" t="inlineStr">
        <is>
          <t>BOOK</t>
        </is>
      </c>
      <c r="BD60" t="inlineStr">
        <is>
          <t>9780443087240</t>
        </is>
      </c>
      <c r="BE60" t="inlineStr">
        <is>
          <t>32285001498053</t>
        </is>
      </c>
      <c r="BF60" t="inlineStr">
        <is>
          <t>893444814</t>
        </is>
      </c>
    </row>
    <row r="61">
      <c r="B61" t="inlineStr">
        <is>
          <t>CURAL</t>
        </is>
      </c>
      <c r="C61" t="inlineStr">
        <is>
          <t>SHELVES</t>
        </is>
      </c>
      <c r="D61" t="inlineStr">
        <is>
          <t>QM601 .O73 1992</t>
        </is>
      </c>
      <c r="E61" t="inlineStr">
        <is>
          <t>0                      QM 0601000O  73          1992</t>
        </is>
      </c>
      <c r="F61" t="inlineStr">
        <is>
          <t>Human embryology &amp; teratology / Ronan O'Rahilly, Fabiola Müller.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Yes</t>
        </is>
      </c>
      <c r="L61" t="inlineStr">
        <is>
          <t>0</t>
        </is>
      </c>
      <c r="M61" t="inlineStr">
        <is>
          <t>O'Rahilly, Ronan.</t>
        </is>
      </c>
      <c r="N61" t="inlineStr">
        <is>
          <t>New York : Wiley-Liss, c1992.</t>
        </is>
      </c>
      <c r="O61" t="inlineStr">
        <is>
          <t>1992</t>
        </is>
      </c>
      <c r="Q61" t="inlineStr">
        <is>
          <t>eng</t>
        </is>
      </c>
      <c r="R61" t="inlineStr">
        <is>
          <t>nyu</t>
        </is>
      </c>
      <c r="T61" t="inlineStr">
        <is>
          <t xml:space="preserve">QM </t>
        </is>
      </c>
      <c r="U61" t="n">
        <v>11</v>
      </c>
      <c r="V61" t="n">
        <v>11</v>
      </c>
      <c r="W61" t="inlineStr">
        <is>
          <t>1998-01-29</t>
        </is>
      </c>
      <c r="X61" t="inlineStr">
        <is>
          <t>1998-01-29</t>
        </is>
      </c>
      <c r="Y61" t="inlineStr">
        <is>
          <t>1992-11-17</t>
        </is>
      </c>
      <c r="Z61" t="inlineStr">
        <is>
          <t>1992-11-17</t>
        </is>
      </c>
      <c r="AA61" t="n">
        <v>194</v>
      </c>
      <c r="AB61" t="n">
        <v>131</v>
      </c>
      <c r="AC61" t="n">
        <v>287</v>
      </c>
      <c r="AD61" t="n">
        <v>2</v>
      </c>
      <c r="AE61" t="n">
        <v>5</v>
      </c>
      <c r="AF61" t="n">
        <v>3</v>
      </c>
      <c r="AG61" t="n">
        <v>17</v>
      </c>
      <c r="AH61" t="n">
        <v>1</v>
      </c>
      <c r="AI61" t="n">
        <v>6</v>
      </c>
      <c r="AJ61" t="n">
        <v>0</v>
      </c>
      <c r="AK61" t="n">
        <v>4</v>
      </c>
      <c r="AL61" t="n">
        <v>2</v>
      </c>
      <c r="AM61" t="n">
        <v>6</v>
      </c>
      <c r="AN61" t="n">
        <v>1</v>
      </c>
      <c r="AO61" t="n">
        <v>4</v>
      </c>
      <c r="AP61" t="n">
        <v>0</v>
      </c>
      <c r="AQ61" t="n">
        <v>1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HYPERLINK("https://creighton-primo.hosted.exlibrisgroup.com/primo-explore/search?tab=default_tab&amp;search_scope=EVERYTHING&amp;vid=01CRU&amp;lang=en_US&amp;offset=0&amp;query=any,contains,991001953409702656","Catalog Record")</f>
        <v/>
      </c>
      <c r="AV61">
        <f>HYPERLINK("http://www.worldcat.org/oclc/24698052","WorldCat Record")</f>
        <v/>
      </c>
      <c r="AW61" t="inlineStr">
        <is>
          <t>32996808:eng</t>
        </is>
      </c>
      <c r="AX61" t="inlineStr">
        <is>
          <t>24698052</t>
        </is>
      </c>
      <c r="AY61" t="inlineStr">
        <is>
          <t>991001953409702656</t>
        </is>
      </c>
      <c r="AZ61" t="inlineStr">
        <is>
          <t>991001953409702656</t>
        </is>
      </c>
      <c r="BA61" t="inlineStr">
        <is>
          <t>2268047400002656</t>
        </is>
      </c>
      <c r="BB61" t="inlineStr">
        <is>
          <t>BOOK</t>
        </is>
      </c>
      <c r="BD61" t="inlineStr">
        <is>
          <t>9780471561866</t>
        </is>
      </c>
      <c r="BE61" t="inlineStr">
        <is>
          <t>32285001362887</t>
        </is>
      </c>
      <c r="BF61" t="inlineStr">
        <is>
          <t>893256686</t>
        </is>
      </c>
    </row>
    <row r="62">
      <c r="B62" t="inlineStr">
        <is>
          <t>CURAL</t>
        </is>
      </c>
      <c r="C62" t="inlineStr">
        <is>
          <t>SHELVES</t>
        </is>
      </c>
      <c r="D62" t="inlineStr">
        <is>
          <t>QM603 .W65 1991</t>
        </is>
      </c>
      <c r="E62" t="inlineStr">
        <is>
          <t>0                      QM 0603000W  65          1991</t>
        </is>
      </c>
      <c r="F62" t="inlineStr">
        <is>
          <t>The triumph of the embryo / Lewis Wolpert ; with illustrations drawn by Debra Skinner.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Wolpert, L. (Lewis)</t>
        </is>
      </c>
      <c r="N62" t="inlineStr">
        <is>
          <t>Oxford [England] ; New York : Oxford University Press, 1991.</t>
        </is>
      </c>
      <c r="O62" t="inlineStr">
        <is>
          <t>1991</t>
        </is>
      </c>
      <c r="Q62" t="inlineStr">
        <is>
          <t>eng</t>
        </is>
      </c>
      <c r="R62" t="inlineStr">
        <is>
          <t>enk</t>
        </is>
      </c>
      <c r="T62" t="inlineStr">
        <is>
          <t xml:space="preserve">QM </t>
        </is>
      </c>
      <c r="U62" t="n">
        <v>2</v>
      </c>
      <c r="V62" t="n">
        <v>2</v>
      </c>
      <c r="W62" t="inlineStr">
        <is>
          <t>2006-10-24</t>
        </is>
      </c>
      <c r="X62" t="inlineStr">
        <is>
          <t>2006-10-24</t>
        </is>
      </c>
      <c r="Y62" t="inlineStr">
        <is>
          <t>1992-03-06</t>
        </is>
      </c>
      <c r="Z62" t="inlineStr">
        <is>
          <t>1992-03-06</t>
        </is>
      </c>
      <c r="AA62" t="n">
        <v>1036</v>
      </c>
      <c r="AB62" t="n">
        <v>866</v>
      </c>
      <c r="AC62" t="n">
        <v>971</v>
      </c>
      <c r="AD62" t="n">
        <v>4</v>
      </c>
      <c r="AE62" t="n">
        <v>4</v>
      </c>
      <c r="AF62" t="n">
        <v>29</v>
      </c>
      <c r="AG62" t="n">
        <v>32</v>
      </c>
      <c r="AH62" t="n">
        <v>13</v>
      </c>
      <c r="AI62" t="n">
        <v>15</v>
      </c>
      <c r="AJ62" t="n">
        <v>6</v>
      </c>
      <c r="AK62" t="n">
        <v>7</v>
      </c>
      <c r="AL62" t="n">
        <v>15</v>
      </c>
      <c r="AM62" t="n">
        <v>15</v>
      </c>
      <c r="AN62" t="n">
        <v>3</v>
      </c>
      <c r="AO62" t="n">
        <v>3</v>
      </c>
      <c r="AP62" t="n">
        <v>0</v>
      </c>
      <c r="AQ62" t="n">
        <v>0</v>
      </c>
      <c r="AR62" t="inlineStr">
        <is>
          <t>No</t>
        </is>
      </c>
      <c r="AS62" t="inlineStr">
        <is>
          <t>Yes</t>
        </is>
      </c>
      <c r="AT62">
        <f>HYPERLINK("http://catalog.hathitrust.org/Record/002483636","HathiTrust Record")</f>
        <v/>
      </c>
      <c r="AU62">
        <f>HYPERLINK("https://creighton-primo.hosted.exlibrisgroup.com/primo-explore/search?tab=default_tab&amp;search_scope=EVERYTHING&amp;vid=01CRU&amp;lang=en_US&amp;offset=0&amp;query=any,contains,991001842429702656","Catalog Record")</f>
        <v/>
      </c>
      <c r="AV62">
        <f>HYPERLINK("http://www.worldcat.org/oclc/23143328","WorldCat Record")</f>
        <v/>
      </c>
      <c r="AW62" t="inlineStr">
        <is>
          <t>20762125:eng</t>
        </is>
      </c>
      <c r="AX62" t="inlineStr">
        <is>
          <t>23143328</t>
        </is>
      </c>
      <c r="AY62" t="inlineStr">
        <is>
          <t>991001842429702656</t>
        </is>
      </c>
      <c r="AZ62" t="inlineStr">
        <is>
          <t>991001842429702656</t>
        </is>
      </c>
      <c r="BA62" t="inlineStr">
        <is>
          <t>2265729650002656</t>
        </is>
      </c>
      <c r="BB62" t="inlineStr">
        <is>
          <t>BOOK</t>
        </is>
      </c>
      <c r="BD62" t="inlineStr">
        <is>
          <t>9780198542438</t>
        </is>
      </c>
      <c r="BE62" t="inlineStr">
        <is>
          <t>32285000938828</t>
        </is>
      </c>
      <c r="BF62" t="inlineStr">
        <is>
          <t>893715765</t>
        </is>
      </c>
    </row>
    <row r="63">
      <c r="B63" t="inlineStr">
        <is>
          <t>CURAL</t>
        </is>
      </c>
      <c r="C63" t="inlineStr">
        <is>
          <t>SHELVES</t>
        </is>
      </c>
      <c r="D63" t="inlineStr">
        <is>
          <t>QM611 .W45 1986</t>
        </is>
      </c>
      <c r="E63" t="inlineStr">
        <is>
          <t>0                      QM 0611000W  45          1986</t>
        </is>
      </c>
      <c r="F63" t="inlineStr">
        <is>
          <t>Embryogenesis in myth and science / Thomas J. Weihs.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Weihs, Thomas J. (Thomas Johannes), 1914-1983.</t>
        </is>
      </c>
      <c r="N63" t="inlineStr">
        <is>
          <t>Edinburgh : Floris, 1986.</t>
        </is>
      </c>
      <c r="O63" t="inlineStr">
        <is>
          <t>1986</t>
        </is>
      </c>
      <c r="Q63" t="inlineStr">
        <is>
          <t>eng</t>
        </is>
      </c>
      <c r="R63" t="inlineStr">
        <is>
          <t>stk</t>
        </is>
      </c>
      <c r="T63" t="inlineStr">
        <is>
          <t xml:space="preserve">QM </t>
        </is>
      </c>
      <c r="U63" t="n">
        <v>3</v>
      </c>
      <c r="V63" t="n">
        <v>3</v>
      </c>
      <c r="W63" t="inlineStr">
        <is>
          <t>2002-10-18</t>
        </is>
      </c>
      <c r="X63" t="inlineStr">
        <is>
          <t>2002-10-18</t>
        </is>
      </c>
      <c r="Y63" t="inlineStr">
        <is>
          <t>1993-02-23</t>
        </is>
      </c>
      <c r="Z63" t="inlineStr">
        <is>
          <t>1993-02-23</t>
        </is>
      </c>
      <c r="AA63" t="n">
        <v>34</v>
      </c>
      <c r="AB63" t="n">
        <v>17</v>
      </c>
      <c r="AC63" t="n">
        <v>19</v>
      </c>
      <c r="AD63" t="n">
        <v>2</v>
      </c>
      <c r="AE63" t="n">
        <v>2</v>
      </c>
      <c r="AF63" t="n">
        <v>1</v>
      </c>
      <c r="AG63" t="n">
        <v>1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1</v>
      </c>
      <c r="AO63" t="n">
        <v>1</v>
      </c>
      <c r="AP63" t="n">
        <v>0</v>
      </c>
      <c r="AQ63" t="n">
        <v>0</v>
      </c>
      <c r="AR63" t="inlineStr">
        <is>
          <t>No</t>
        </is>
      </c>
      <c r="AS63" t="inlineStr">
        <is>
          <t>Yes</t>
        </is>
      </c>
      <c r="AT63">
        <f>HYPERLINK("http://catalog.hathitrust.org/Record/009144118","HathiTrust Record")</f>
        <v/>
      </c>
      <c r="AU63">
        <f>HYPERLINK("https://creighton-primo.hosted.exlibrisgroup.com/primo-explore/search?tab=default_tab&amp;search_scope=EVERYTHING&amp;vid=01CRU&amp;lang=en_US&amp;offset=0&amp;query=any,contains,991000875569702656","Catalog Record")</f>
        <v/>
      </c>
      <c r="AV63">
        <f>HYPERLINK("http://www.worldcat.org/oclc/19522532","WorldCat Record")</f>
        <v/>
      </c>
      <c r="AW63" t="inlineStr">
        <is>
          <t>140833380:eng</t>
        </is>
      </c>
      <c r="AX63" t="inlineStr">
        <is>
          <t>19522532</t>
        </is>
      </c>
      <c r="AY63" t="inlineStr">
        <is>
          <t>991000875569702656</t>
        </is>
      </c>
      <c r="AZ63" t="inlineStr">
        <is>
          <t>991000875569702656</t>
        </is>
      </c>
      <c r="BA63" t="inlineStr">
        <is>
          <t>2270402330002656</t>
        </is>
      </c>
      <c r="BB63" t="inlineStr">
        <is>
          <t>BOOK</t>
        </is>
      </c>
      <c r="BD63" t="inlineStr">
        <is>
          <t>9780863150401</t>
        </is>
      </c>
      <c r="BE63" t="inlineStr">
        <is>
          <t>32285001548030</t>
        </is>
      </c>
      <c r="BF63" t="inlineStr">
        <is>
          <t>893884841</t>
        </is>
      </c>
    </row>
    <row r="64">
      <c r="B64" t="inlineStr">
        <is>
          <t>CURAL</t>
        </is>
      </c>
      <c r="C64" t="inlineStr">
        <is>
          <t>SHELVES</t>
        </is>
      </c>
      <c r="D64" t="inlineStr">
        <is>
          <t>QM691 .A2 1979</t>
        </is>
      </c>
      <c r="E64" t="inlineStr">
        <is>
          <t>0                      QM 0691000A  2           1979</t>
        </is>
      </c>
      <c r="F64" t="inlineStr">
        <is>
          <t>Abnormal embryogenesis : cellular and molecular aspects / edited by T. V. N. Persaud.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N64" t="inlineStr">
        <is>
          <t>Baltimore : University Park Press, 1979.</t>
        </is>
      </c>
      <c r="O64" t="inlineStr">
        <is>
          <t>1979</t>
        </is>
      </c>
      <c r="Q64" t="inlineStr">
        <is>
          <t>eng</t>
        </is>
      </c>
      <c r="R64" t="inlineStr">
        <is>
          <t>mdu</t>
        </is>
      </c>
      <c r="S64" t="inlineStr">
        <is>
          <t>Advances in the study of birth defects ; v. 3</t>
        </is>
      </c>
      <c r="T64" t="inlineStr">
        <is>
          <t xml:space="preserve">QM </t>
        </is>
      </c>
      <c r="U64" t="n">
        <v>10</v>
      </c>
      <c r="V64" t="n">
        <v>10</v>
      </c>
      <c r="W64" t="inlineStr">
        <is>
          <t>1997-03-07</t>
        </is>
      </c>
      <c r="X64" t="inlineStr">
        <is>
          <t>1997-03-07</t>
        </is>
      </c>
      <c r="Y64" t="inlineStr">
        <is>
          <t>1993-02-23</t>
        </is>
      </c>
      <c r="Z64" t="inlineStr">
        <is>
          <t>1993-02-23</t>
        </is>
      </c>
      <c r="AA64" t="n">
        <v>105</v>
      </c>
      <c r="AB64" t="n">
        <v>96</v>
      </c>
      <c r="AC64" t="n">
        <v>123</v>
      </c>
      <c r="AD64" t="n">
        <v>2</v>
      </c>
      <c r="AE64" t="n">
        <v>2</v>
      </c>
      <c r="AF64" t="n">
        <v>4</v>
      </c>
      <c r="AG64" t="n">
        <v>5</v>
      </c>
      <c r="AH64" t="n">
        <v>2</v>
      </c>
      <c r="AI64" t="n">
        <v>3</v>
      </c>
      <c r="AJ64" t="n">
        <v>1</v>
      </c>
      <c r="AK64" t="n">
        <v>1</v>
      </c>
      <c r="AL64" t="n">
        <v>1</v>
      </c>
      <c r="AM64" t="n">
        <v>2</v>
      </c>
      <c r="AN64" t="n">
        <v>1</v>
      </c>
      <c r="AO64" t="n">
        <v>1</v>
      </c>
      <c r="AP64" t="n">
        <v>0</v>
      </c>
      <c r="AQ64" t="n">
        <v>0</v>
      </c>
      <c r="AR64" t="inlineStr">
        <is>
          <t>No</t>
        </is>
      </c>
      <c r="AS64" t="inlineStr">
        <is>
          <t>Yes</t>
        </is>
      </c>
      <c r="AT64">
        <f>HYPERLINK("http://catalog.hathitrust.org/Record/000713005","HathiTrust Record")</f>
        <v/>
      </c>
      <c r="AU64">
        <f>HYPERLINK("https://creighton-primo.hosted.exlibrisgroup.com/primo-explore/search?tab=default_tab&amp;search_scope=EVERYTHING&amp;vid=01CRU&amp;lang=en_US&amp;offset=0&amp;query=any,contains,991004791159702656","Catalog Record")</f>
        <v/>
      </c>
      <c r="AV64">
        <f>HYPERLINK("http://www.worldcat.org/oclc/5171194","WorldCat Record")</f>
        <v/>
      </c>
      <c r="AW64" t="inlineStr">
        <is>
          <t>803290623:eng</t>
        </is>
      </c>
      <c r="AX64" t="inlineStr">
        <is>
          <t>5171194</t>
        </is>
      </c>
      <c r="AY64" t="inlineStr">
        <is>
          <t>991004791159702656</t>
        </is>
      </c>
      <c r="AZ64" t="inlineStr">
        <is>
          <t>991004791159702656</t>
        </is>
      </c>
      <c r="BA64" t="inlineStr">
        <is>
          <t>2258770110002656</t>
        </is>
      </c>
      <c r="BB64" t="inlineStr">
        <is>
          <t>BOOK</t>
        </is>
      </c>
      <c r="BD64" t="inlineStr">
        <is>
          <t>9780839114703</t>
        </is>
      </c>
      <c r="BE64" t="inlineStr">
        <is>
          <t>32285001548048</t>
        </is>
      </c>
      <c r="BF64" t="inlineStr">
        <is>
          <t>893612778</t>
        </is>
      </c>
    </row>
    <row r="65">
      <c r="B65" t="inlineStr">
        <is>
          <t>CURAL</t>
        </is>
      </c>
      <c r="C65" t="inlineStr">
        <is>
          <t>SHELVES</t>
        </is>
      </c>
      <c r="D65" t="inlineStr">
        <is>
          <t>QM691 .B53 1979</t>
        </is>
      </c>
      <c r="E65" t="inlineStr">
        <is>
          <t>0                      QM 0691000B  53          1979</t>
        </is>
      </c>
      <c r="F65" t="inlineStr">
        <is>
          <t>Birth defects compendium / editor, Daniel Bergsma.</t>
        </is>
      </c>
      <c r="H65" t="inlineStr">
        <is>
          <t>No</t>
        </is>
      </c>
      <c r="I65" t="inlineStr">
        <is>
          <t>1</t>
        </is>
      </c>
      <c r="J65" t="inlineStr">
        <is>
          <t>Yes</t>
        </is>
      </c>
      <c r="K65" t="inlineStr">
        <is>
          <t>No</t>
        </is>
      </c>
      <c r="L65" t="inlineStr">
        <is>
          <t>0</t>
        </is>
      </c>
      <c r="N65" t="inlineStr">
        <is>
          <t>New York : Published for the National Foundation-March of Dimes by A. R. Liss, 1979.</t>
        </is>
      </c>
      <c r="O65" t="inlineStr">
        <is>
          <t>1979</t>
        </is>
      </c>
      <c r="P65" t="inlineStr">
        <is>
          <t>2d ed.</t>
        </is>
      </c>
      <c r="Q65" t="inlineStr">
        <is>
          <t>eng</t>
        </is>
      </c>
      <c r="R65" t="inlineStr">
        <is>
          <t>nyu</t>
        </is>
      </c>
      <c r="T65" t="inlineStr">
        <is>
          <t xml:space="preserve">QM </t>
        </is>
      </c>
      <c r="U65" t="n">
        <v>2</v>
      </c>
      <c r="V65" t="n">
        <v>19</v>
      </c>
      <c r="W65" t="inlineStr">
        <is>
          <t>2002-10-03</t>
        </is>
      </c>
      <c r="X65" t="inlineStr">
        <is>
          <t>2002-10-03</t>
        </is>
      </c>
      <c r="Y65" t="inlineStr">
        <is>
          <t>1993-02-23</t>
        </is>
      </c>
      <c r="Z65" t="inlineStr">
        <is>
          <t>1993-02-23</t>
        </is>
      </c>
      <c r="AA65" t="n">
        <v>356</v>
      </c>
      <c r="AB65" t="n">
        <v>316</v>
      </c>
      <c r="AC65" t="n">
        <v>327</v>
      </c>
      <c r="AD65" t="n">
        <v>4</v>
      </c>
      <c r="AE65" t="n">
        <v>4</v>
      </c>
      <c r="AF65" t="n">
        <v>7</v>
      </c>
      <c r="AG65" t="n">
        <v>7</v>
      </c>
      <c r="AH65" t="n">
        <v>4</v>
      </c>
      <c r="AI65" t="n">
        <v>4</v>
      </c>
      <c r="AJ65" t="n">
        <v>2</v>
      </c>
      <c r="AK65" t="n">
        <v>2</v>
      </c>
      <c r="AL65" t="n">
        <v>2</v>
      </c>
      <c r="AM65" t="n">
        <v>2</v>
      </c>
      <c r="AN65" t="n">
        <v>1</v>
      </c>
      <c r="AO65" t="n">
        <v>1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HYPERLINK("https://creighton-primo.hosted.exlibrisgroup.com/primo-explore/search?tab=default_tab&amp;search_scope=EVERYTHING&amp;vid=01CRU&amp;lang=en_US&amp;offset=0&amp;query=any,contains,991001760559702656","Catalog Record")</f>
        <v/>
      </c>
      <c r="AV65">
        <f>HYPERLINK("http://www.worldcat.org/oclc/4495382","WorldCat Record")</f>
        <v/>
      </c>
      <c r="AW65" t="inlineStr">
        <is>
          <t>365644503:eng</t>
        </is>
      </c>
      <c r="AX65" t="inlineStr">
        <is>
          <t>4495382</t>
        </is>
      </c>
      <c r="AY65" t="inlineStr">
        <is>
          <t>991001760559702656</t>
        </is>
      </c>
      <c r="AZ65" t="inlineStr">
        <is>
          <t>991001760559702656</t>
        </is>
      </c>
      <c r="BA65" t="inlineStr">
        <is>
          <t>2268042630002656</t>
        </is>
      </c>
      <c r="BB65" t="inlineStr">
        <is>
          <t>BOOK</t>
        </is>
      </c>
      <c r="BD65" t="inlineStr">
        <is>
          <t>9780845102039</t>
        </is>
      </c>
      <c r="BE65" t="inlineStr">
        <is>
          <t>32285001548055</t>
        </is>
      </c>
      <c r="BF65" t="inlineStr">
        <is>
          <t>893426829</t>
        </is>
      </c>
    </row>
    <row r="66">
      <c r="B66" t="inlineStr">
        <is>
          <t>CURAL</t>
        </is>
      </c>
      <c r="C66" t="inlineStr">
        <is>
          <t>SHELVES</t>
        </is>
      </c>
      <c r="D66" t="inlineStr">
        <is>
          <t>QM691 .C63</t>
        </is>
      </c>
      <c r="E66" t="inlineStr">
        <is>
          <t>0                      QM 0691000C  63</t>
        </is>
      </c>
      <c r="F66" t="inlineStr">
        <is>
          <t>Congenital malformations / editor, A. J. C. Huffstadt.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N66" t="inlineStr">
        <is>
          <t>Amsterdam ; Princeton : Excerpta Medica ; New York : sole distributors for the USA and Canada, Elsevier North-Holland, 1980.</t>
        </is>
      </c>
      <c r="O66" t="inlineStr">
        <is>
          <t>1980</t>
        </is>
      </c>
      <c r="Q66" t="inlineStr">
        <is>
          <t>eng</t>
        </is>
      </c>
      <c r="R66" t="inlineStr">
        <is>
          <t xml:space="preserve">ne </t>
        </is>
      </c>
      <c r="S66" t="inlineStr">
        <is>
          <t>The Jonxis lectures ; v. 4</t>
        </is>
      </c>
      <c r="T66" t="inlineStr">
        <is>
          <t xml:space="preserve">QM </t>
        </is>
      </c>
      <c r="U66" t="n">
        <v>2</v>
      </c>
      <c r="V66" t="n">
        <v>2</v>
      </c>
      <c r="W66" t="inlineStr">
        <is>
          <t>1996-02-13</t>
        </is>
      </c>
      <c r="X66" t="inlineStr">
        <is>
          <t>1996-02-13</t>
        </is>
      </c>
      <c r="Y66" t="inlineStr">
        <is>
          <t>1993-02-23</t>
        </is>
      </c>
      <c r="Z66" t="inlineStr">
        <is>
          <t>1993-02-23</t>
        </is>
      </c>
      <c r="AA66" t="n">
        <v>85</v>
      </c>
      <c r="AB66" t="n">
        <v>47</v>
      </c>
      <c r="AC66" t="n">
        <v>47</v>
      </c>
      <c r="AD66" t="n">
        <v>2</v>
      </c>
      <c r="AE66" t="n">
        <v>2</v>
      </c>
      <c r="AF66" t="n">
        <v>1</v>
      </c>
      <c r="AG66" t="n">
        <v>1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1</v>
      </c>
      <c r="AO66" t="n">
        <v>1</v>
      </c>
      <c r="AP66" t="n">
        <v>0</v>
      </c>
      <c r="AQ66" t="n">
        <v>0</v>
      </c>
      <c r="AR66" t="inlineStr">
        <is>
          <t>No</t>
        </is>
      </c>
      <c r="AS66" t="inlineStr">
        <is>
          <t>No</t>
        </is>
      </c>
      <c r="AU66">
        <f>HYPERLINK("https://creighton-primo.hosted.exlibrisgroup.com/primo-explore/search?tab=default_tab&amp;search_scope=EVERYTHING&amp;vid=01CRU&amp;lang=en_US&amp;offset=0&amp;query=any,contains,991004974569702656","Catalog Record")</f>
        <v/>
      </c>
      <c r="AV66">
        <f>HYPERLINK("http://www.worldcat.org/oclc/6379051","WorldCat Record")</f>
        <v/>
      </c>
      <c r="AW66" t="inlineStr">
        <is>
          <t>1780621854:eng</t>
        </is>
      </c>
      <c r="AX66" t="inlineStr">
        <is>
          <t>6379051</t>
        </is>
      </c>
      <c r="AY66" t="inlineStr">
        <is>
          <t>991004974569702656</t>
        </is>
      </c>
      <c r="AZ66" t="inlineStr">
        <is>
          <t>991004974569702656</t>
        </is>
      </c>
      <c r="BA66" t="inlineStr">
        <is>
          <t>2270747050002656</t>
        </is>
      </c>
      <c r="BB66" t="inlineStr">
        <is>
          <t>BOOK</t>
        </is>
      </c>
      <c r="BD66" t="inlineStr">
        <is>
          <t>9780444901101</t>
        </is>
      </c>
      <c r="BE66" t="inlineStr">
        <is>
          <t>32285001548063</t>
        </is>
      </c>
      <c r="BF66" t="inlineStr">
        <is>
          <t>893606656</t>
        </is>
      </c>
    </row>
    <row r="67">
      <c r="B67" t="inlineStr">
        <is>
          <t>CURAL</t>
        </is>
      </c>
      <c r="C67" t="inlineStr">
        <is>
          <t>SHELVES</t>
        </is>
      </c>
      <c r="D67" t="inlineStr">
        <is>
          <t>QM691 .I67 1984</t>
        </is>
      </c>
      <c r="E67" t="inlineStr">
        <is>
          <t>0                      QM 0691000I  67          1984</t>
        </is>
      </c>
      <c r="F67" t="inlineStr">
        <is>
          <t>Issues and reviews in teratology / edited by Harold Kalter.</t>
        </is>
      </c>
      <c r="G67" t="inlineStr">
        <is>
          <t>V.2</t>
        </is>
      </c>
      <c r="H67" t="inlineStr">
        <is>
          <t>Yes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N67" t="inlineStr">
        <is>
          <t>New York : Plenum Press, c1983-</t>
        </is>
      </c>
      <c r="O67" t="inlineStr">
        <is>
          <t>1983</t>
        </is>
      </c>
      <c r="Q67" t="inlineStr">
        <is>
          <t>eng</t>
        </is>
      </c>
      <c r="R67" t="inlineStr">
        <is>
          <t>nyu</t>
        </is>
      </c>
      <c r="T67" t="inlineStr">
        <is>
          <t xml:space="preserve">QM </t>
        </is>
      </c>
      <c r="U67" t="n">
        <v>1</v>
      </c>
      <c r="V67" t="n">
        <v>5</v>
      </c>
      <c r="X67" t="inlineStr">
        <is>
          <t>1998-09-28</t>
        </is>
      </c>
      <c r="Y67" t="inlineStr">
        <is>
          <t>1993-02-23</t>
        </is>
      </c>
      <c r="Z67" t="inlineStr">
        <is>
          <t>1993-02-23</t>
        </is>
      </c>
      <c r="AA67" t="n">
        <v>78</v>
      </c>
      <c r="AB67" t="n">
        <v>65</v>
      </c>
      <c r="AC67" t="n">
        <v>67</v>
      </c>
      <c r="AD67" t="n">
        <v>2</v>
      </c>
      <c r="AE67" t="n">
        <v>2</v>
      </c>
      <c r="AF67" t="n">
        <v>3</v>
      </c>
      <c r="AG67" t="n">
        <v>3</v>
      </c>
      <c r="AH67" t="n">
        <v>2</v>
      </c>
      <c r="AI67" t="n">
        <v>2</v>
      </c>
      <c r="AJ67" t="n">
        <v>1</v>
      </c>
      <c r="AK67" t="n">
        <v>1</v>
      </c>
      <c r="AL67" t="n">
        <v>0</v>
      </c>
      <c r="AM67" t="n">
        <v>0</v>
      </c>
      <c r="AN67" t="n">
        <v>1</v>
      </c>
      <c r="AO67" t="n">
        <v>1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HYPERLINK("http://catalog.hathitrust.org/Record/009548786","HathiTrust Record")</f>
        <v/>
      </c>
      <c r="AU67">
        <f>HYPERLINK("https://creighton-primo.hosted.exlibrisgroup.com/primo-explore/search?tab=default_tab&amp;search_scope=EVERYTHING&amp;vid=01CRU&amp;lang=en_US&amp;offset=0&amp;query=any,contains,991000197329702656","Catalog Record")</f>
        <v/>
      </c>
      <c r="AV67">
        <f>HYPERLINK("http://www.worldcat.org/oclc/9442141","WorldCat Record")</f>
        <v/>
      </c>
      <c r="AW67" t="inlineStr">
        <is>
          <t>3373156309:eng</t>
        </is>
      </c>
      <c r="AX67" t="inlineStr">
        <is>
          <t>9442141</t>
        </is>
      </c>
      <c r="AY67" t="inlineStr">
        <is>
          <t>991000197329702656</t>
        </is>
      </c>
      <c r="AZ67" t="inlineStr">
        <is>
          <t>991000197329702656</t>
        </is>
      </c>
      <c r="BA67" t="inlineStr">
        <is>
          <t>2264850820002656</t>
        </is>
      </c>
      <c r="BB67" t="inlineStr">
        <is>
          <t>BOOK</t>
        </is>
      </c>
      <c r="BD67" t="inlineStr">
        <is>
          <t>9780306412394</t>
        </is>
      </c>
      <c r="BE67" t="inlineStr">
        <is>
          <t>32285001548121</t>
        </is>
      </c>
      <c r="BF67" t="inlineStr">
        <is>
          <t>893339380</t>
        </is>
      </c>
    </row>
    <row r="68">
      <c r="B68" t="inlineStr">
        <is>
          <t>CURAL</t>
        </is>
      </c>
      <c r="C68" t="inlineStr">
        <is>
          <t>SHELVES</t>
        </is>
      </c>
      <c r="D68" t="inlineStr">
        <is>
          <t>QM691 .I67 1985</t>
        </is>
      </c>
      <c r="E68" t="inlineStr">
        <is>
          <t>0                      QM 0691000I  67          1985</t>
        </is>
      </c>
      <c r="F68" t="inlineStr">
        <is>
          <t>Issues and reviews in teratology / edited by Harold Kalter.</t>
        </is>
      </c>
      <c r="G68" t="inlineStr">
        <is>
          <t>V.3</t>
        </is>
      </c>
      <c r="H68" t="inlineStr">
        <is>
          <t>Yes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N68" t="inlineStr">
        <is>
          <t>New York : Plenum Press, c1983-</t>
        </is>
      </c>
      <c r="O68" t="inlineStr">
        <is>
          <t>1983</t>
        </is>
      </c>
      <c r="Q68" t="inlineStr">
        <is>
          <t>eng</t>
        </is>
      </c>
      <c r="R68" t="inlineStr">
        <is>
          <t>nyu</t>
        </is>
      </c>
      <c r="T68" t="inlineStr">
        <is>
          <t xml:space="preserve">QM </t>
        </is>
      </c>
      <c r="U68" t="n">
        <v>1</v>
      </c>
      <c r="V68" t="n">
        <v>5</v>
      </c>
      <c r="X68" t="inlineStr">
        <is>
          <t>1998-09-28</t>
        </is>
      </c>
      <c r="Y68" t="inlineStr">
        <is>
          <t>1993-02-23</t>
        </is>
      </c>
      <c r="Z68" t="inlineStr">
        <is>
          <t>1993-02-23</t>
        </is>
      </c>
      <c r="AA68" t="n">
        <v>78</v>
      </c>
      <c r="AB68" t="n">
        <v>65</v>
      </c>
      <c r="AC68" t="n">
        <v>67</v>
      </c>
      <c r="AD68" t="n">
        <v>2</v>
      </c>
      <c r="AE68" t="n">
        <v>2</v>
      </c>
      <c r="AF68" t="n">
        <v>3</v>
      </c>
      <c r="AG68" t="n">
        <v>3</v>
      </c>
      <c r="AH68" t="n">
        <v>2</v>
      </c>
      <c r="AI68" t="n">
        <v>2</v>
      </c>
      <c r="AJ68" t="n">
        <v>1</v>
      </c>
      <c r="AK68" t="n">
        <v>1</v>
      </c>
      <c r="AL68" t="n">
        <v>0</v>
      </c>
      <c r="AM68" t="n">
        <v>0</v>
      </c>
      <c r="AN68" t="n">
        <v>1</v>
      </c>
      <c r="AO68" t="n">
        <v>1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HYPERLINK("http://catalog.hathitrust.org/Record/009548786","HathiTrust Record")</f>
        <v/>
      </c>
      <c r="AU68">
        <f>HYPERLINK("https://creighton-primo.hosted.exlibrisgroup.com/primo-explore/search?tab=default_tab&amp;search_scope=EVERYTHING&amp;vid=01CRU&amp;lang=en_US&amp;offset=0&amp;query=any,contains,991000197329702656","Catalog Record")</f>
        <v/>
      </c>
      <c r="AV68">
        <f>HYPERLINK("http://www.worldcat.org/oclc/9442141","WorldCat Record")</f>
        <v/>
      </c>
      <c r="AW68" t="inlineStr">
        <is>
          <t>3373156309:eng</t>
        </is>
      </c>
      <c r="AX68" t="inlineStr">
        <is>
          <t>9442141</t>
        </is>
      </c>
      <c r="AY68" t="inlineStr">
        <is>
          <t>991000197329702656</t>
        </is>
      </c>
      <c r="AZ68" t="inlineStr">
        <is>
          <t>991000197329702656</t>
        </is>
      </c>
      <c r="BA68" t="inlineStr">
        <is>
          <t>2264850820002656</t>
        </is>
      </c>
      <c r="BB68" t="inlineStr">
        <is>
          <t>BOOK</t>
        </is>
      </c>
      <c r="BD68" t="inlineStr">
        <is>
          <t>9780306412394</t>
        </is>
      </c>
      <c r="BE68" t="inlineStr">
        <is>
          <t>32285001548139</t>
        </is>
      </c>
      <c r="BF68" t="inlineStr">
        <is>
          <t>893320897</t>
        </is>
      </c>
    </row>
    <row r="69">
      <c r="B69" t="inlineStr">
        <is>
          <t>CURAL</t>
        </is>
      </c>
      <c r="C69" t="inlineStr">
        <is>
          <t>SHELVES</t>
        </is>
      </c>
      <c r="D69" t="inlineStr">
        <is>
          <t>QM691 .I67 yr..., v...</t>
        </is>
      </c>
      <c r="E69" t="inlineStr">
        <is>
          <t>0                      QM 0691000I  67                                                      yr..., v...</t>
        </is>
      </c>
      <c r="F69" t="inlineStr">
        <is>
          <t>Issues and reviews in teratology / edited by Harold Kalter.</t>
        </is>
      </c>
      <c r="G69" t="inlineStr">
        <is>
          <t>V.1</t>
        </is>
      </c>
      <c r="H69" t="inlineStr">
        <is>
          <t>Yes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N69" t="inlineStr">
        <is>
          <t>New York : Plenum Press, c1983-</t>
        </is>
      </c>
      <c r="O69" t="inlineStr">
        <is>
          <t>1983</t>
        </is>
      </c>
      <c r="Q69" t="inlineStr">
        <is>
          <t>eng</t>
        </is>
      </c>
      <c r="R69" t="inlineStr">
        <is>
          <t>nyu</t>
        </is>
      </c>
      <c r="T69" t="inlineStr">
        <is>
          <t xml:space="preserve">QM </t>
        </is>
      </c>
      <c r="U69" t="n">
        <v>3</v>
      </c>
      <c r="V69" t="n">
        <v>5</v>
      </c>
      <c r="W69" t="inlineStr">
        <is>
          <t>1998-09-28</t>
        </is>
      </c>
      <c r="X69" t="inlineStr">
        <is>
          <t>1998-09-28</t>
        </is>
      </c>
      <c r="Y69" t="inlineStr">
        <is>
          <t>1993-02-23</t>
        </is>
      </c>
      <c r="Z69" t="inlineStr">
        <is>
          <t>1993-02-23</t>
        </is>
      </c>
      <c r="AA69" t="n">
        <v>78</v>
      </c>
      <c r="AB69" t="n">
        <v>65</v>
      </c>
      <c r="AC69" t="n">
        <v>67</v>
      </c>
      <c r="AD69" t="n">
        <v>2</v>
      </c>
      <c r="AE69" t="n">
        <v>2</v>
      </c>
      <c r="AF69" t="n">
        <v>3</v>
      </c>
      <c r="AG69" t="n">
        <v>3</v>
      </c>
      <c r="AH69" t="n">
        <v>2</v>
      </c>
      <c r="AI69" t="n">
        <v>2</v>
      </c>
      <c r="AJ69" t="n">
        <v>1</v>
      </c>
      <c r="AK69" t="n">
        <v>1</v>
      </c>
      <c r="AL69" t="n">
        <v>0</v>
      </c>
      <c r="AM69" t="n">
        <v>0</v>
      </c>
      <c r="AN69" t="n">
        <v>1</v>
      </c>
      <c r="AO69" t="n">
        <v>1</v>
      </c>
      <c r="AP69" t="n">
        <v>0</v>
      </c>
      <c r="AQ69" t="n">
        <v>0</v>
      </c>
      <c r="AR69" t="inlineStr">
        <is>
          <t>No</t>
        </is>
      </c>
      <c r="AS69" t="inlineStr">
        <is>
          <t>Yes</t>
        </is>
      </c>
      <c r="AT69">
        <f>HYPERLINK("http://catalog.hathitrust.org/Record/009548786","HathiTrust Record")</f>
        <v/>
      </c>
      <c r="AU69">
        <f>HYPERLINK("https://creighton-primo.hosted.exlibrisgroup.com/primo-explore/search?tab=default_tab&amp;search_scope=EVERYTHING&amp;vid=01CRU&amp;lang=en_US&amp;offset=0&amp;query=any,contains,991000197329702656","Catalog Record")</f>
        <v/>
      </c>
      <c r="AV69">
        <f>HYPERLINK("http://www.worldcat.org/oclc/9442141","WorldCat Record")</f>
        <v/>
      </c>
      <c r="AW69" t="inlineStr">
        <is>
          <t>3373156309:eng</t>
        </is>
      </c>
      <c r="AX69" t="inlineStr">
        <is>
          <t>9442141</t>
        </is>
      </c>
      <c r="AY69" t="inlineStr">
        <is>
          <t>991000197329702656</t>
        </is>
      </c>
      <c r="AZ69" t="inlineStr">
        <is>
          <t>991000197329702656</t>
        </is>
      </c>
      <c r="BA69" t="inlineStr">
        <is>
          <t>2264850820002656</t>
        </is>
      </c>
      <c r="BB69" t="inlineStr">
        <is>
          <t>BOOK</t>
        </is>
      </c>
      <c r="BD69" t="inlineStr">
        <is>
          <t>9780306412394</t>
        </is>
      </c>
      <c r="BE69" t="inlineStr">
        <is>
          <t>32285001548113</t>
        </is>
      </c>
      <c r="BF69" t="inlineStr">
        <is>
          <t>893320898</t>
        </is>
      </c>
    </row>
    <row r="70">
      <c r="B70" t="inlineStr">
        <is>
          <t>CURAL</t>
        </is>
      </c>
      <c r="C70" t="inlineStr">
        <is>
          <t>SHELVES</t>
        </is>
      </c>
      <c r="D70" t="inlineStr">
        <is>
          <t>QM691 .S46</t>
        </is>
      </c>
      <c r="E70" t="inlineStr">
        <is>
          <t>0                      QM 0691000S  46</t>
        </is>
      </c>
      <c r="F70" t="inlineStr">
        <is>
          <t>Sequential atlas of human congenital malformations : observations of embryos, fetuses and newborns / edited by Hideo Nishimura and Naomasa Okamoto.</t>
        </is>
      </c>
      <c r="H70" t="inlineStr">
        <is>
          <t>No</t>
        </is>
      </c>
      <c r="I70" t="inlineStr">
        <is>
          <t>1</t>
        </is>
      </c>
      <c r="J70" t="inlineStr">
        <is>
          <t>Yes</t>
        </is>
      </c>
      <c r="K70" t="inlineStr">
        <is>
          <t>No</t>
        </is>
      </c>
      <c r="L70" t="inlineStr">
        <is>
          <t>0</t>
        </is>
      </c>
      <c r="N70" t="inlineStr">
        <is>
          <t>Baltimore : University Park Press, c1976.</t>
        </is>
      </c>
      <c r="O70" t="inlineStr">
        <is>
          <t>1976</t>
        </is>
      </c>
      <c r="P70" t="inlineStr">
        <is>
          <t>1st ed.</t>
        </is>
      </c>
      <c r="Q70" t="inlineStr">
        <is>
          <t>eng</t>
        </is>
      </c>
      <c r="R70" t="inlineStr">
        <is>
          <t>mdu</t>
        </is>
      </c>
      <c r="T70" t="inlineStr">
        <is>
          <t xml:space="preserve">QM </t>
        </is>
      </c>
      <c r="U70" t="n">
        <v>1</v>
      </c>
      <c r="V70" t="n">
        <v>11</v>
      </c>
      <c r="X70" t="inlineStr">
        <is>
          <t>1999-09-01</t>
        </is>
      </c>
      <c r="Y70" t="inlineStr">
        <is>
          <t>1997-08-04</t>
        </is>
      </c>
      <c r="Z70" t="inlineStr">
        <is>
          <t>1997-08-04</t>
        </is>
      </c>
      <c r="AA70" t="n">
        <v>225</v>
      </c>
      <c r="AB70" t="n">
        <v>192</v>
      </c>
      <c r="AC70" t="n">
        <v>199</v>
      </c>
      <c r="AD70" t="n">
        <v>4</v>
      </c>
      <c r="AE70" t="n">
        <v>4</v>
      </c>
      <c r="AF70" t="n">
        <v>6</v>
      </c>
      <c r="AG70" t="n">
        <v>6</v>
      </c>
      <c r="AH70" t="n">
        <v>3</v>
      </c>
      <c r="AI70" t="n">
        <v>3</v>
      </c>
      <c r="AJ70" t="n">
        <v>1</v>
      </c>
      <c r="AK70" t="n">
        <v>1</v>
      </c>
      <c r="AL70" t="n">
        <v>2</v>
      </c>
      <c r="AM70" t="n">
        <v>2</v>
      </c>
      <c r="AN70" t="n">
        <v>1</v>
      </c>
      <c r="AO70" t="n">
        <v>1</v>
      </c>
      <c r="AP70" t="n">
        <v>0</v>
      </c>
      <c r="AQ70" t="n">
        <v>0</v>
      </c>
      <c r="AR70" t="inlineStr">
        <is>
          <t>No</t>
        </is>
      </c>
      <c r="AS70" t="inlineStr">
        <is>
          <t>Yes</t>
        </is>
      </c>
      <c r="AT70">
        <f>HYPERLINK("http://catalog.hathitrust.org/Record/000715586","HathiTrust Record")</f>
        <v/>
      </c>
      <c r="AU70">
        <f>HYPERLINK("https://creighton-primo.hosted.exlibrisgroup.com/primo-explore/search?tab=default_tab&amp;search_scope=EVERYTHING&amp;vid=01CRU&amp;lang=en_US&amp;offset=0&amp;query=any,contains,991001764229702656","Catalog Record")</f>
        <v/>
      </c>
      <c r="AV70">
        <f>HYPERLINK("http://www.worldcat.org/oclc/2121494","WorldCat Record")</f>
        <v/>
      </c>
      <c r="AW70" t="inlineStr">
        <is>
          <t>866031149:eng</t>
        </is>
      </c>
      <c r="AX70" t="inlineStr">
        <is>
          <t>2121494</t>
        </is>
      </c>
      <c r="AY70" t="inlineStr">
        <is>
          <t>991001764229702656</t>
        </is>
      </c>
      <c r="AZ70" t="inlineStr">
        <is>
          <t>991001764229702656</t>
        </is>
      </c>
      <c r="BA70" t="inlineStr">
        <is>
          <t>2267143740002656</t>
        </is>
      </c>
      <c r="BB70" t="inlineStr">
        <is>
          <t>BOOK</t>
        </is>
      </c>
      <c r="BD70" t="inlineStr">
        <is>
          <t>9780839109372</t>
        </is>
      </c>
      <c r="BE70" t="inlineStr">
        <is>
          <t>32285003011540</t>
        </is>
      </c>
      <c r="BF70" t="inlineStr">
        <is>
          <t>893420585</t>
        </is>
      </c>
    </row>
    <row r="71">
      <c r="B71" t="inlineStr">
        <is>
          <t>CURAL</t>
        </is>
      </c>
      <c r="C71" t="inlineStr">
        <is>
          <t>SHELVES</t>
        </is>
      </c>
      <c r="D71" t="inlineStr">
        <is>
          <t>QM691 .S53 1989</t>
        </is>
      </c>
      <c r="E71" t="inlineStr">
        <is>
          <t>0                      QM 0691000S  53          1989</t>
        </is>
      </c>
      <c r="F71" t="inlineStr">
        <is>
          <t>Catalog of teratogenic agents / Thomas H. Shepard.</t>
        </is>
      </c>
      <c r="H71" t="inlineStr">
        <is>
          <t>No</t>
        </is>
      </c>
      <c r="I71" t="inlineStr">
        <is>
          <t>1</t>
        </is>
      </c>
      <c r="J71" t="inlineStr">
        <is>
          <t>Yes</t>
        </is>
      </c>
      <c r="K71" t="inlineStr">
        <is>
          <t>No</t>
        </is>
      </c>
      <c r="L71" t="inlineStr">
        <is>
          <t>0</t>
        </is>
      </c>
      <c r="M71" t="inlineStr">
        <is>
          <t>Shepard, Thomas H., 1923-</t>
        </is>
      </c>
      <c r="N71" t="inlineStr">
        <is>
          <t>Baltimore : Johns Hopkins University Press, c1989.</t>
        </is>
      </c>
      <c r="O71" t="inlineStr">
        <is>
          <t>1989</t>
        </is>
      </c>
      <c r="P71" t="inlineStr">
        <is>
          <t>6th ed.</t>
        </is>
      </c>
      <c r="Q71" t="inlineStr">
        <is>
          <t>eng</t>
        </is>
      </c>
      <c r="R71" t="inlineStr">
        <is>
          <t>mdu</t>
        </is>
      </c>
      <c r="T71" t="inlineStr">
        <is>
          <t xml:space="preserve">QM </t>
        </is>
      </c>
      <c r="U71" t="n">
        <v>3</v>
      </c>
      <c r="V71" t="n">
        <v>3</v>
      </c>
      <c r="W71" t="inlineStr">
        <is>
          <t>1998-09-28</t>
        </is>
      </c>
      <c r="X71" t="inlineStr">
        <is>
          <t>1998-09-28</t>
        </is>
      </c>
      <c r="Y71" t="inlineStr">
        <is>
          <t>1991-05-31</t>
        </is>
      </c>
      <c r="Z71" t="inlineStr">
        <is>
          <t>1991-05-31</t>
        </is>
      </c>
      <c r="AA71" t="n">
        <v>240</v>
      </c>
      <c r="AB71" t="n">
        <v>197</v>
      </c>
      <c r="AC71" t="n">
        <v>201</v>
      </c>
      <c r="AD71" t="n">
        <v>2</v>
      </c>
      <c r="AE71" t="n">
        <v>2</v>
      </c>
      <c r="AF71" t="n">
        <v>4</v>
      </c>
      <c r="AG71" t="n">
        <v>4</v>
      </c>
      <c r="AH71" t="n">
        <v>0</v>
      </c>
      <c r="AI71" t="n">
        <v>0</v>
      </c>
      <c r="AJ71" t="n">
        <v>3</v>
      </c>
      <c r="AK71" t="n">
        <v>3</v>
      </c>
      <c r="AL71" t="n">
        <v>1</v>
      </c>
      <c r="AM71" t="n">
        <v>1</v>
      </c>
      <c r="AN71" t="n">
        <v>0</v>
      </c>
      <c r="AO71" t="n">
        <v>0</v>
      </c>
      <c r="AP71" t="n">
        <v>1</v>
      </c>
      <c r="AQ71" t="n">
        <v>1</v>
      </c>
      <c r="AR71" t="inlineStr">
        <is>
          <t>No</t>
        </is>
      </c>
      <c r="AS71" t="inlineStr">
        <is>
          <t>Yes</t>
        </is>
      </c>
      <c r="AT71">
        <f>HYPERLINK("http://catalog.hathitrust.org/Record/001545252","HathiTrust Record")</f>
        <v/>
      </c>
      <c r="AU71">
        <f>HYPERLINK("https://creighton-primo.hosted.exlibrisgroup.com/primo-explore/search?tab=default_tab&amp;search_scope=EVERYTHING&amp;vid=01CRU&amp;lang=en_US&amp;offset=0&amp;query=any,contains,991001450939702656","Catalog Record")</f>
        <v/>
      </c>
      <c r="AV71">
        <f>HYPERLINK("http://www.worldcat.org/oclc/19324857","WorldCat Record")</f>
        <v/>
      </c>
      <c r="AW71" t="inlineStr">
        <is>
          <t>2070161762:eng</t>
        </is>
      </c>
      <c r="AX71" t="inlineStr">
        <is>
          <t>19324857</t>
        </is>
      </c>
      <c r="AY71" t="inlineStr">
        <is>
          <t>991001450939702656</t>
        </is>
      </c>
      <c r="AZ71" t="inlineStr">
        <is>
          <t>991001450939702656</t>
        </is>
      </c>
      <c r="BA71" t="inlineStr">
        <is>
          <t>2268264930002656</t>
        </is>
      </c>
      <c r="BB71" t="inlineStr">
        <is>
          <t>BOOK</t>
        </is>
      </c>
      <c r="BD71" t="inlineStr">
        <is>
          <t>9780801838361</t>
        </is>
      </c>
      <c r="BE71" t="inlineStr">
        <is>
          <t>32285000591320</t>
        </is>
      </c>
      <c r="BF71" t="inlineStr">
        <is>
          <t>893232004</t>
        </is>
      </c>
    </row>
    <row r="72">
      <c r="B72" t="inlineStr">
        <is>
          <t>CURAL</t>
        </is>
      </c>
      <c r="C72" t="inlineStr">
        <is>
          <t>SHELVES</t>
        </is>
      </c>
      <c r="D72" t="inlineStr">
        <is>
          <t>QM691 .T35</t>
        </is>
      </c>
      <c r="E72" t="inlineStr">
        <is>
          <t>0                      QM 0691000T  35</t>
        </is>
      </c>
      <c r="F72" t="inlineStr">
        <is>
          <t>Teratogenic mechanisms / edited by T. V. N. Persaud.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N72" t="inlineStr">
        <is>
          <t>Baltimore : University Park Press, c1979.</t>
        </is>
      </c>
      <c r="O72" t="inlineStr">
        <is>
          <t>1979</t>
        </is>
      </c>
      <c r="Q72" t="inlineStr">
        <is>
          <t>eng</t>
        </is>
      </c>
      <c r="R72" t="inlineStr">
        <is>
          <t>mdu</t>
        </is>
      </c>
      <c r="S72" t="inlineStr">
        <is>
          <t>Advances in the study of birth defects ; v. 1</t>
        </is>
      </c>
      <c r="T72" t="inlineStr">
        <is>
          <t xml:space="preserve">QM </t>
        </is>
      </c>
      <c r="U72" t="n">
        <v>2</v>
      </c>
      <c r="V72" t="n">
        <v>2</v>
      </c>
      <c r="W72" t="inlineStr">
        <is>
          <t>1994-02-10</t>
        </is>
      </c>
      <c r="X72" t="inlineStr">
        <is>
          <t>1994-02-10</t>
        </is>
      </c>
      <c r="Y72" t="inlineStr">
        <is>
          <t>1992-04-27</t>
        </is>
      </c>
      <c r="Z72" t="inlineStr">
        <is>
          <t>1992-04-27</t>
        </is>
      </c>
      <c r="AA72" t="n">
        <v>126</v>
      </c>
      <c r="AB72" t="n">
        <v>115</v>
      </c>
      <c r="AC72" t="n">
        <v>151</v>
      </c>
      <c r="AD72" t="n">
        <v>3</v>
      </c>
      <c r="AE72" t="n">
        <v>3</v>
      </c>
      <c r="AF72" t="n">
        <v>3</v>
      </c>
      <c r="AG72" t="n">
        <v>4</v>
      </c>
      <c r="AH72" t="n">
        <v>0</v>
      </c>
      <c r="AI72" t="n">
        <v>1</v>
      </c>
      <c r="AJ72" t="n">
        <v>1</v>
      </c>
      <c r="AK72" t="n">
        <v>1</v>
      </c>
      <c r="AL72" t="n">
        <v>1</v>
      </c>
      <c r="AM72" t="n">
        <v>2</v>
      </c>
      <c r="AN72" t="n">
        <v>1</v>
      </c>
      <c r="AO72" t="n">
        <v>1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HYPERLINK("http://catalog.hathitrust.org/Record/000715147","HathiTrust Record")</f>
        <v/>
      </c>
      <c r="AU72">
        <f>HYPERLINK("https://creighton-primo.hosted.exlibrisgroup.com/primo-explore/search?tab=default_tab&amp;search_scope=EVERYTHING&amp;vid=01CRU&amp;lang=en_US&amp;offset=0&amp;query=any,contains,991004864629702656","Catalog Record")</f>
        <v/>
      </c>
      <c r="AV72">
        <f>HYPERLINK("http://www.worldcat.org/oclc/5726338","WorldCat Record")</f>
        <v/>
      </c>
      <c r="AW72" t="inlineStr">
        <is>
          <t>54346072:eng</t>
        </is>
      </c>
      <c r="AX72" t="inlineStr">
        <is>
          <t>5726338</t>
        </is>
      </c>
      <c r="AY72" t="inlineStr">
        <is>
          <t>991004864629702656</t>
        </is>
      </c>
      <c r="AZ72" t="inlineStr">
        <is>
          <t>991004864629702656</t>
        </is>
      </c>
      <c r="BA72" t="inlineStr">
        <is>
          <t>2263254660002656</t>
        </is>
      </c>
      <c r="BB72" t="inlineStr">
        <is>
          <t>BOOK</t>
        </is>
      </c>
      <c r="BD72" t="inlineStr">
        <is>
          <t>9780839114284</t>
        </is>
      </c>
      <c r="BE72" t="inlineStr">
        <is>
          <t>32285001088813</t>
        </is>
      </c>
      <c r="BF72" t="inlineStr">
        <is>
          <t>893876656</t>
        </is>
      </c>
    </row>
    <row r="73">
      <c r="D73" t="inlineStr">
        <is>
          <t>QS 4 A628t 1983</t>
        </is>
      </c>
      <c r="E73" t="inlineStr">
        <is>
          <t>0                      QS 0004000A  628t        1983</t>
        </is>
      </c>
      <c r="F73" t="inlineStr">
        <is>
          <t>Textbook of anatomy &amp; physiology / Catherine Parker Anthony, Gary A. Thibodeau.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Anthony, Catherine Parker, 1907-</t>
        </is>
      </c>
      <c r="N73" t="inlineStr">
        <is>
          <t>St. Louis : Mosby, c1983.</t>
        </is>
      </c>
      <c r="O73" t="inlineStr">
        <is>
          <t>1983</t>
        </is>
      </c>
      <c r="P73" t="inlineStr">
        <is>
          <t>11th ed.</t>
        </is>
      </c>
      <c r="Q73" t="inlineStr">
        <is>
          <t>eng</t>
        </is>
      </c>
      <c r="R73" t="inlineStr">
        <is>
          <t>xxu</t>
        </is>
      </c>
      <c r="T73" t="inlineStr">
        <is>
          <t xml:space="preserve">QS </t>
        </is>
      </c>
      <c r="U73" t="n">
        <v>47</v>
      </c>
      <c r="V73" t="n">
        <v>47</v>
      </c>
      <c r="W73" t="inlineStr">
        <is>
          <t>2002-10-11</t>
        </is>
      </c>
      <c r="X73" t="inlineStr">
        <is>
          <t>2002-10-11</t>
        </is>
      </c>
      <c r="Y73" t="inlineStr">
        <is>
          <t>1987-09-22</t>
        </is>
      </c>
      <c r="Z73" t="inlineStr">
        <is>
          <t>1987-09-22</t>
        </is>
      </c>
      <c r="AA73" t="n">
        <v>445</v>
      </c>
      <c r="AB73" t="n">
        <v>340</v>
      </c>
      <c r="AC73" t="n">
        <v>941</v>
      </c>
      <c r="AD73" t="n">
        <v>3</v>
      </c>
      <c r="AE73" t="n">
        <v>8</v>
      </c>
      <c r="AF73" t="n">
        <v>8</v>
      </c>
      <c r="AG73" t="n">
        <v>29</v>
      </c>
      <c r="AH73" t="n">
        <v>4</v>
      </c>
      <c r="AI73" t="n">
        <v>9</v>
      </c>
      <c r="AJ73" t="n">
        <v>2</v>
      </c>
      <c r="AK73" t="n">
        <v>8</v>
      </c>
      <c r="AL73" t="n">
        <v>4</v>
      </c>
      <c r="AM73" t="n">
        <v>14</v>
      </c>
      <c r="AN73" t="n">
        <v>1</v>
      </c>
      <c r="AO73" t="n">
        <v>6</v>
      </c>
      <c r="AP73" t="n">
        <v>0</v>
      </c>
      <c r="AQ73" t="n">
        <v>0</v>
      </c>
      <c r="AR73" t="inlineStr">
        <is>
          <t>No</t>
        </is>
      </c>
      <c r="AS73" t="inlineStr">
        <is>
          <t>Yes</t>
        </is>
      </c>
      <c r="AT73">
        <f>HYPERLINK("http://catalog.hathitrust.org/Record/000238696","HathiTrust Record")</f>
        <v/>
      </c>
      <c r="AU73">
        <f>HYPERLINK("https://creighton-primo.hosted.exlibrisgroup.com/primo-explore/search?tab=default_tab&amp;search_scope=EVERYTHING&amp;vid=01CRU&amp;lang=en_US&amp;offset=0&amp;query=any,contains,991000745419702656","Catalog Record")</f>
        <v/>
      </c>
      <c r="AV73">
        <f>HYPERLINK("http://www.worldcat.org/oclc/8628808","WorldCat Record")</f>
        <v/>
      </c>
    </row>
    <row r="74">
      <c r="D74" t="inlineStr">
        <is>
          <t>QS 4 B315p 1982</t>
        </is>
      </c>
      <c r="E74" t="inlineStr">
        <is>
          <t>0                      QS 0004000B  315p        1982</t>
        </is>
      </c>
      <c r="F74" t="inlineStr">
        <is>
          <t>Primary anatomy.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Basmajian, John V., 1921-</t>
        </is>
      </c>
      <c r="N74" t="inlineStr">
        <is>
          <t>Baltimore : Williams &amp; Wilkins, c1982.</t>
        </is>
      </c>
      <c r="O74" t="inlineStr">
        <is>
          <t>1982</t>
        </is>
      </c>
      <c r="P74" t="inlineStr">
        <is>
          <t>8th ed. / John V. Basmajian.</t>
        </is>
      </c>
      <c r="Q74" t="inlineStr">
        <is>
          <t>eng</t>
        </is>
      </c>
      <c r="R74" t="inlineStr">
        <is>
          <t>xxu</t>
        </is>
      </c>
      <c r="T74" t="inlineStr">
        <is>
          <t xml:space="preserve">QS </t>
        </is>
      </c>
      <c r="U74" t="n">
        <v>5</v>
      </c>
      <c r="V74" t="n">
        <v>5</v>
      </c>
      <c r="W74" t="inlineStr">
        <is>
          <t>1995-09-24</t>
        </is>
      </c>
      <c r="X74" t="inlineStr">
        <is>
          <t>1995-09-24</t>
        </is>
      </c>
      <c r="Y74" t="inlineStr">
        <is>
          <t>1987-09-22</t>
        </is>
      </c>
      <c r="Z74" t="inlineStr">
        <is>
          <t>1987-09-22</t>
        </is>
      </c>
      <c r="AA74" t="n">
        <v>243</v>
      </c>
      <c r="AB74" t="n">
        <v>160</v>
      </c>
      <c r="AC74" t="n">
        <v>501</v>
      </c>
      <c r="AD74" t="n">
        <v>1</v>
      </c>
      <c r="AE74" t="n">
        <v>5</v>
      </c>
      <c r="AF74" t="n">
        <v>4</v>
      </c>
      <c r="AG74" t="n">
        <v>12</v>
      </c>
      <c r="AH74" t="n">
        <v>3</v>
      </c>
      <c r="AI74" t="n">
        <v>4</v>
      </c>
      <c r="AJ74" t="n">
        <v>1</v>
      </c>
      <c r="AK74" t="n">
        <v>2</v>
      </c>
      <c r="AL74" t="n">
        <v>2</v>
      </c>
      <c r="AM74" t="n">
        <v>4</v>
      </c>
      <c r="AN74" t="n">
        <v>0</v>
      </c>
      <c r="AO74" t="n">
        <v>3</v>
      </c>
      <c r="AP74" t="n">
        <v>0</v>
      </c>
      <c r="AQ74" t="n">
        <v>1</v>
      </c>
      <c r="AR74" t="inlineStr">
        <is>
          <t>No</t>
        </is>
      </c>
      <c r="AS74" t="inlineStr">
        <is>
          <t>No</t>
        </is>
      </c>
      <c r="AU74">
        <f>HYPERLINK("https://creighton-primo.hosted.exlibrisgroup.com/primo-explore/search?tab=default_tab&amp;search_scope=EVERYTHING&amp;vid=01CRU&amp;lang=en_US&amp;offset=0&amp;query=any,contains,991000745449702656","Catalog Record")</f>
        <v/>
      </c>
      <c r="AV74">
        <f>HYPERLINK("http://www.worldcat.org/oclc/7550795","WorldCat Record")</f>
        <v/>
      </c>
    </row>
    <row r="75">
      <c r="D75" t="inlineStr">
        <is>
          <t>QS 4 B499c 1984</t>
        </is>
      </c>
      <c r="E75" t="inlineStr">
        <is>
          <t>0                      QS 0004000B  499c        1984</t>
        </is>
      </c>
      <c r="F75" t="inlineStr">
        <is>
          <t>Catalog of human variation / Ronald A. Bergman, Sue Ann Thompson, Adel K. Afifi.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Bergman, Ronald A.</t>
        </is>
      </c>
      <c r="N75" t="inlineStr">
        <is>
          <t>Baltimore : Urban &amp; Schwarzenberg, c1984.</t>
        </is>
      </c>
      <c r="O75" t="inlineStr">
        <is>
          <t>1984</t>
        </is>
      </c>
      <c r="Q75" t="inlineStr">
        <is>
          <t>eng</t>
        </is>
      </c>
      <c r="R75" t="inlineStr">
        <is>
          <t>xxu</t>
        </is>
      </c>
      <c r="T75" t="inlineStr">
        <is>
          <t xml:space="preserve">QS </t>
        </is>
      </c>
      <c r="U75" t="n">
        <v>6</v>
      </c>
      <c r="V75" t="n">
        <v>6</v>
      </c>
      <c r="W75" t="inlineStr">
        <is>
          <t>1995-09-19</t>
        </is>
      </c>
      <c r="X75" t="inlineStr">
        <is>
          <t>1995-09-19</t>
        </is>
      </c>
      <c r="Y75" t="inlineStr">
        <is>
          <t>1989-07-16</t>
        </is>
      </c>
      <c r="Z75" t="inlineStr">
        <is>
          <t>1989-07-16</t>
        </is>
      </c>
      <c r="AA75" t="n">
        <v>151</v>
      </c>
      <c r="AB75" t="n">
        <v>107</v>
      </c>
      <c r="AC75" t="n">
        <v>109</v>
      </c>
      <c r="AD75" t="n">
        <v>1</v>
      </c>
      <c r="AE75" t="n">
        <v>1</v>
      </c>
      <c r="AF75" t="n">
        <v>1</v>
      </c>
      <c r="AG75" t="n">
        <v>1</v>
      </c>
      <c r="AH75" t="n">
        <v>1</v>
      </c>
      <c r="AI75" t="n">
        <v>1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inlineStr">
        <is>
          <t>No</t>
        </is>
      </c>
      <c r="AS75" t="inlineStr">
        <is>
          <t>Yes</t>
        </is>
      </c>
      <c r="AT75">
        <f>HYPERLINK("http://catalog.hathitrust.org/Record/000164749","HathiTrust Record")</f>
        <v/>
      </c>
      <c r="AU75">
        <f>HYPERLINK("https://creighton-primo.hosted.exlibrisgroup.com/primo-explore/search?tab=default_tab&amp;search_scope=EVERYTHING&amp;vid=01CRU&amp;lang=en_US&amp;offset=0&amp;query=any,contains,991001288419702656","Catalog Record")</f>
        <v/>
      </c>
      <c r="AV75">
        <f>HYPERLINK("http://www.worldcat.org/oclc/10558911","WorldCat Record")</f>
        <v/>
      </c>
    </row>
    <row r="76">
      <c r="D76" t="inlineStr">
        <is>
          <t>QS 4 C554s 1982</t>
        </is>
      </c>
      <c r="E76" t="inlineStr">
        <is>
          <t>0                      QS 0004000C  554s        1982</t>
        </is>
      </c>
      <c r="F76" t="inlineStr">
        <is>
          <t>Synopsis of gross anatomy / John B. Christensen, Ira R. Telford.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Christensen, John B.</t>
        </is>
      </c>
      <c r="N76" t="inlineStr">
        <is>
          <t>Hagerstown, Md. : Medical Dept., Harper &amp; Row, c1982.</t>
        </is>
      </c>
      <c r="O76" t="inlineStr">
        <is>
          <t>1982</t>
        </is>
      </c>
      <c r="P76" t="inlineStr">
        <is>
          <t>4th ed.</t>
        </is>
      </c>
      <c r="Q76" t="inlineStr">
        <is>
          <t>eng</t>
        </is>
      </c>
      <c r="R76" t="inlineStr">
        <is>
          <t>xxu</t>
        </is>
      </c>
      <c r="T76" t="inlineStr">
        <is>
          <t xml:space="preserve">QS </t>
        </is>
      </c>
      <c r="U76" t="n">
        <v>21</v>
      </c>
      <c r="V76" t="n">
        <v>21</v>
      </c>
      <c r="W76" t="inlineStr">
        <is>
          <t>2006-11-05</t>
        </is>
      </c>
      <c r="X76" t="inlineStr">
        <is>
          <t>2006-11-05</t>
        </is>
      </c>
      <c r="Y76" t="inlineStr">
        <is>
          <t>1987-09-22</t>
        </is>
      </c>
      <c r="Z76" t="inlineStr">
        <is>
          <t>1987-09-22</t>
        </is>
      </c>
      <c r="AA76" t="n">
        <v>104</v>
      </c>
      <c r="AB76" t="n">
        <v>77</v>
      </c>
      <c r="AC76" t="n">
        <v>237</v>
      </c>
      <c r="AD76" t="n">
        <v>2</v>
      </c>
      <c r="AE76" t="n">
        <v>3</v>
      </c>
      <c r="AF76" t="n">
        <v>2</v>
      </c>
      <c r="AG76" t="n">
        <v>5</v>
      </c>
      <c r="AH76" t="n">
        <v>0</v>
      </c>
      <c r="AI76" t="n">
        <v>0</v>
      </c>
      <c r="AJ76" t="n">
        <v>0</v>
      </c>
      <c r="AK76" t="n">
        <v>0</v>
      </c>
      <c r="AL76" t="n">
        <v>1</v>
      </c>
      <c r="AM76" t="n">
        <v>3</v>
      </c>
      <c r="AN76" t="n">
        <v>1</v>
      </c>
      <c r="AO76" t="n">
        <v>2</v>
      </c>
      <c r="AP76" t="n">
        <v>0</v>
      </c>
      <c r="AQ76" t="n">
        <v>0</v>
      </c>
      <c r="AR76" t="inlineStr">
        <is>
          <t>No</t>
        </is>
      </c>
      <c r="AS76" t="inlineStr">
        <is>
          <t>No</t>
        </is>
      </c>
      <c r="AU76">
        <f>HYPERLINK("https://creighton-primo.hosted.exlibrisgroup.com/primo-explore/search?tab=default_tab&amp;search_scope=EVERYTHING&amp;vid=01CRU&amp;lang=en_US&amp;offset=0&amp;query=any,contains,991000745579702656","Catalog Record")</f>
        <v/>
      </c>
      <c r="AV76">
        <f>HYPERLINK("http://www.worldcat.org/oclc/7836149","WorldCat Record")</f>
        <v/>
      </c>
    </row>
    <row r="77">
      <c r="D77" t="inlineStr">
        <is>
          <t>QS4 C678m 2005</t>
        </is>
      </c>
      <c r="E77" t="inlineStr">
        <is>
          <t>0                      QS 0004000C  678m        2005</t>
        </is>
      </c>
      <c r="F77" t="inlineStr">
        <is>
          <t>Memmler's the structure and function of the human body.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Yes</t>
        </is>
      </c>
      <c r="L77" t="inlineStr">
        <is>
          <t>0</t>
        </is>
      </c>
      <c r="M77" t="inlineStr">
        <is>
          <t>Cohen, Barbara J.</t>
        </is>
      </c>
      <c r="N77" t="inlineStr">
        <is>
          <t>Philadelphia : Lippincott Williams &amp; Wilkins, c2005.</t>
        </is>
      </c>
      <c r="O77" t="inlineStr">
        <is>
          <t>2005</t>
        </is>
      </c>
      <c r="P77" t="inlineStr">
        <is>
          <t>8th ed. / Barbara Janson Cohen, Jason James Taylor.</t>
        </is>
      </c>
      <c r="Q77" t="inlineStr">
        <is>
          <t>eng</t>
        </is>
      </c>
      <c r="R77" t="inlineStr">
        <is>
          <t>pau</t>
        </is>
      </c>
      <c r="T77" t="inlineStr">
        <is>
          <t xml:space="preserve">QS </t>
        </is>
      </c>
      <c r="U77" t="n">
        <v>4</v>
      </c>
      <c r="V77" t="n">
        <v>4</v>
      </c>
      <c r="W77" t="inlineStr">
        <is>
          <t>2009-07-01</t>
        </is>
      </c>
      <c r="X77" t="inlineStr">
        <is>
          <t>2009-07-01</t>
        </is>
      </c>
      <c r="Y77" t="inlineStr">
        <is>
          <t>2006-02-23</t>
        </is>
      </c>
      <c r="Z77" t="inlineStr">
        <is>
          <t>2006-02-23</t>
        </is>
      </c>
      <c r="AA77" t="n">
        <v>343</v>
      </c>
      <c r="AB77" t="n">
        <v>276</v>
      </c>
      <c r="AC77" t="n">
        <v>647</v>
      </c>
      <c r="AD77" t="n">
        <v>1</v>
      </c>
      <c r="AE77" t="n">
        <v>1</v>
      </c>
      <c r="AF77" t="n">
        <v>3</v>
      </c>
      <c r="AG77" t="n">
        <v>12</v>
      </c>
      <c r="AH77" t="n">
        <v>1</v>
      </c>
      <c r="AI77" t="n">
        <v>6</v>
      </c>
      <c r="AJ77" t="n">
        <v>2</v>
      </c>
      <c r="AK77" t="n">
        <v>3</v>
      </c>
      <c r="AL77" t="n">
        <v>2</v>
      </c>
      <c r="AM77" t="n">
        <v>7</v>
      </c>
      <c r="AN77" t="n">
        <v>0</v>
      </c>
      <c r="AO77" t="n">
        <v>0</v>
      </c>
      <c r="AP77" t="n">
        <v>0</v>
      </c>
      <c r="AQ77" t="n">
        <v>0</v>
      </c>
      <c r="AR77" t="inlineStr">
        <is>
          <t>No</t>
        </is>
      </c>
      <c r="AS77" t="inlineStr">
        <is>
          <t>No</t>
        </is>
      </c>
      <c r="AU77">
        <f>HYPERLINK("https://creighton-primo.hosted.exlibrisgroup.com/primo-explore/search?tab=default_tab&amp;search_scope=EVERYTHING&amp;vid=01CRU&amp;lang=en_US&amp;offset=0&amp;query=any,contains,991000465679702656","Catalog Record")</f>
        <v/>
      </c>
      <c r="AV77">
        <f>HYPERLINK("http://www.worldcat.org/oclc/57352686","WorldCat Record")</f>
        <v/>
      </c>
    </row>
    <row r="78">
      <c r="D78" t="inlineStr">
        <is>
          <t>QS 4 C678s 2000</t>
        </is>
      </c>
      <c r="E78" t="inlineStr">
        <is>
          <t>0                      QS 0004000C  678s        2000</t>
        </is>
      </c>
      <c r="F78" t="inlineStr">
        <is>
          <t>The Structure &amp; function of the human body / Barbara Janson Cohen, Dena Lin Wood.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Yes</t>
        </is>
      </c>
      <c r="L78" t="inlineStr">
        <is>
          <t>0</t>
        </is>
      </c>
      <c r="M78" t="inlineStr">
        <is>
          <t>Cohen, Barbara J.</t>
        </is>
      </c>
      <c r="N78" t="inlineStr">
        <is>
          <t>Philadelphia : Lippincott Williams &amp; Wilkins, c2000.</t>
        </is>
      </c>
      <c r="O78" t="inlineStr">
        <is>
          <t>2000</t>
        </is>
      </c>
      <c r="P78" t="inlineStr">
        <is>
          <t>7th ed.</t>
        </is>
      </c>
      <c r="Q78" t="inlineStr">
        <is>
          <t>eng</t>
        </is>
      </c>
      <c r="R78" t="inlineStr">
        <is>
          <t>pau</t>
        </is>
      </c>
      <c r="T78" t="inlineStr">
        <is>
          <t xml:space="preserve">QS </t>
        </is>
      </c>
      <c r="U78" t="n">
        <v>8</v>
      </c>
      <c r="V78" t="n">
        <v>8</v>
      </c>
      <c r="W78" t="inlineStr">
        <is>
          <t>2005-08-24</t>
        </is>
      </c>
      <c r="X78" t="inlineStr">
        <is>
          <t>2005-08-24</t>
        </is>
      </c>
      <c r="Y78" t="inlineStr">
        <is>
          <t>2000-03-27</t>
        </is>
      </c>
      <c r="Z78" t="inlineStr">
        <is>
          <t>2000-03-27</t>
        </is>
      </c>
      <c r="AA78" t="n">
        <v>548</v>
      </c>
      <c r="AB78" t="n">
        <v>453</v>
      </c>
      <c r="AC78" t="n">
        <v>647</v>
      </c>
      <c r="AD78" t="n">
        <v>1</v>
      </c>
      <c r="AE78" t="n">
        <v>1</v>
      </c>
      <c r="AF78" t="n">
        <v>10</v>
      </c>
      <c r="AG78" t="n">
        <v>12</v>
      </c>
      <c r="AH78" t="n">
        <v>5</v>
      </c>
      <c r="AI78" t="n">
        <v>6</v>
      </c>
      <c r="AJ78" t="n">
        <v>2</v>
      </c>
      <c r="AK78" t="n">
        <v>3</v>
      </c>
      <c r="AL78" t="n">
        <v>6</v>
      </c>
      <c r="AM78" t="n">
        <v>7</v>
      </c>
      <c r="AN78" t="n">
        <v>0</v>
      </c>
      <c r="AO78" t="n">
        <v>0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HYPERLINK("http://catalog.hathitrust.org/Record/004088251","HathiTrust Record")</f>
        <v/>
      </c>
      <c r="AU78">
        <f>HYPERLINK("https://creighton-primo.hosted.exlibrisgroup.com/primo-explore/search?tab=default_tab&amp;search_scope=EVERYTHING&amp;vid=01CRU&amp;lang=en_US&amp;offset=0&amp;query=any,contains,991001442829702656","Catalog Record")</f>
        <v/>
      </c>
      <c r="AV78">
        <f>HYPERLINK("http://www.worldcat.org/oclc/41646972","WorldCat Record")</f>
        <v/>
      </c>
    </row>
    <row r="79">
      <c r="D79" t="inlineStr">
        <is>
          <t>QS 4 C952e 1982</t>
        </is>
      </c>
      <c r="E79" t="inlineStr">
        <is>
          <t>0                      QS 0004000C  952e        1982</t>
        </is>
      </c>
      <c r="F79" t="inlineStr">
        <is>
          <t>Essential human anatomy : a text-atlas / James E. Crouch ; illustrated by Martha B. Lackey.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Crouch, James E. (James Ensign), 1908-2000.</t>
        </is>
      </c>
      <c r="N79" t="inlineStr">
        <is>
          <t>Philadelphia : Lea &amp; Febiger, c1982.</t>
        </is>
      </c>
      <c r="O79" t="inlineStr">
        <is>
          <t>1982</t>
        </is>
      </c>
      <c r="Q79" t="inlineStr">
        <is>
          <t>eng</t>
        </is>
      </c>
      <c r="R79" t="inlineStr">
        <is>
          <t>xxu</t>
        </is>
      </c>
      <c r="T79" t="inlineStr">
        <is>
          <t xml:space="preserve">QS </t>
        </is>
      </c>
      <c r="U79" t="n">
        <v>14</v>
      </c>
      <c r="V79" t="n">
        <v>14</v>
      </c>
      <c r="W79" t="inlineStr">
        <is>
          <t>2006-10-20</t>
        </is>
      </c>
      <c r="X79" t="inlineStr">
        <is>
          <t>2006-10-20</t>
        </is>
      </c>
      <c r="Y79" t="inlineStr">
        <is>
          <t>1987-09-22</t>
        </is>
      </c>
      <c r="Z79" t="inlineStr">
        <is>
          <t>1987-09-22</t>
        </is>
      </c>
      <c r="AA79" t="n">
        <v>213</v>
      </c>
      <c r="AB79" t="n">
        <v>171</v>
      </c>
      <c r="AC79" t="n">
        <v>174</v>
      </c>
      <c r="AD79" t="n">
        <v>1</v>
      </c>
      <c r="AE79" t="n">
        <v>2</v>
      </c>
      <c r="AF79" t="n">
        <v>4</v>
      </c>
      <c r="AG79" t="n">
        <v>5</v>
      </c>
      <c r="AH79" t="n">
        <v>2</v>
      </c>
      <c r="AI79" t="n">
        <v>2</v>
      </c>
      <c r="AJ79" t="n">
        <v>1</v>
      </c>
      <c r="AK79" t="n">
        <v>1</v>
      </c>
      <c r="AL79" t="n">
        <v>2</v>
      </c>
      <c r="AM79" t="n">
        <v>2</v>
      </c>
      <c r="AN79" t="n">
        <v>0</v>
      </c>
      <c r="AO79" t="n">
        <v>1</v>
      </c>
      <c r="AP79" t="n">
        <v>0</v>
      </c>
      <c r="AQ79" t="n">
        <v>0</v>
      </c>
      <c r="AR79" t="inlineStr">
        <is>
          <t>No</t>
        </is>
      </c>
      <c r="AS79" t="inlineStr">
        <is>
          <t>Yes</t>
        </is>
      </c>
      <c r="AT79">
        <f>HYPERLINK("http://catalog.hathitrust.org/Record/000221515","HathiTrust Record")</f>
        <v/>
      </c>
      <c r="AU79">
        <f>HYPERLINK("https://creighton-primo.hosted.exlibrisgroup.com/primo-explore/search?tab=default_tab&amp;search_scope=EVERYTHING&amp;vid=01CRU&amp;lang=en_US&amp;offset=0&amp;query=any,contains,991000745629702656","Catalog Record")</f>
        <v/>
      </c>
      <c r="AV79">
        <f>HYPERLINK("http://www.worldcat.org/oclc/6627288","WorldCat Record")</f>
        <v/>
      </c>
    </row>
    <row r="80">
      <c r="D80" t="inlineStr">
        <is>
          <t>QS 4 C952f 1985</t>
        </is>
      </c>
      <c r="E80" t="inlineStr">
        <is>
          <t>0                      QS 0004000C  952f        1985</t>
        </is>
      </c>
      <c r="F80" t="inlineStr">
        <is>
          <t>Functional human anatomy / James E. Crouch.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M80" t="inlineStr">
        <is>
          <t>Crouch, James E. (James Ensign), 1908-2000.</t>
        </is>
      </c>
      <c r="N80" t="inlineStr">
        <is>
          <t>Philadelphia : Lea &amp; Febiger, c1985.</t>
        </is>
      </c>
      <c r="O80" t="inlineStr">
        <is>
          <t>1985</t>
        </is>
      </c>
      <c r="P80" t="inlineStr">
        <is>
          <t>4th ed.</t>
        </is>
      </c>
      <c r="Q80" t="inlineStr">
        <is>
          <t>eng</t>
        </is>
      </c>
      <c r="R80" t="inlineStr">
        <is>
          <t>xxu</t>
        </is>
      </c>
      <c r="T80" t="inlineStr">
        <is>
          <t xml:space="preserve">QS </t>
        </is>
      </c>
      <c r="U80" t="n">
        <v>25</v>
      </c>
      <c r="V80" t="n">
        <v>25</v>
      </c>
      <c r="W80" t="inlineStr">
        <is>
          <t>2002-02-21</t>
        </is>
      </c>
      <c r="X80" t="inlineStr">
        <is>
          <t>2002-02-21</t>
        </is>
      </c>
      <c r="Y80" t="inlineStr">
        <is>
          <t>1988-01-06</t>
        </is>
      </c>
      <c r="Z80" t="inlineStr">
        <is>
          <t>1988-01-06</t>
        </is>
      </c>
      <c r="AA80" t="n">
        <v>375</v>
      </c>
      <c r="AB80" t="n">
        <v>288</v>
      </c>
      <c r="AC80" t="n">
        <v>628</v>
      </c>
      <c r="AD80" t="n">
        <v>4</v>
      </c>
      <c r="AE80" t="n">
        <v>9</v>
      </c>
      <c r="AF80" t="n">
        <v>11</v>
      </c>
      <c r="AG80" t="n">
        <v>28</v>
      </c>
      <c r="AH80" t="n">
        <v>5</v>
      </c>
      <c r="AI80" t="n">
        <v>11</v>
      </c>
      <c r="AJ80" t="n">
        <v>1</v>
      </c>
      <c r="AK80" t="n">
        <v>4</v>
      </c>
      <c r="AL80" t="n">
        <v>4</v>
      </c>
      <c r="AM80" t="n">
        <v>8</v>
      </c>
      <c r="AN80" t="n">
        <v>2</v>
      </c>
      <c r="AO80" t="n">
        <v>7</v>
      </c>
      <c r="AP80" t="n">
        <v>1</v>
      </c>
      <c r="AQ80" t="n">
        <v>2</v>
      </c>
      <c r="AR80" t="inlineStr">
        <is>
          <t>No</t>
        </is>
      </c>
      <c r="AS80" t="inlineStr">
        <is>
          <t>Yes</t>
        </is>
      </c>
      <c r="AT80">
        <f>HYPERLINK("http://catalog.hathitrust.org/Record/000416596","HathiTrust Record")</f>
        <v/>
      </c>
      <c r="AU80">
        <f>HYPERLINK("https://creighton-primo.hosted.exlibrisgroup.com/primo-explore/search?tab=default_tab&amp;search_scope=EVERYTHING&amp;vid=01CRU&amp;lang=en_US&amp;offset=0&amp;query=any,contains,991000847219702656","Catalog Record")</f>
        <v/>
      </c>
      <c r="AV80">
        <f>HYPERLINK("http://www.worldcat.org/oclc/10161527","WorldCat Record")</f>
        <v/>
      </c>
    </row>
    <row r="81">
      <c r="D81" t="inlineStr">
        <is>
          <t>QS 4 D562b 1979</t>
        </is>
      </c>
      <c r="E81" t="inlineStr">
        <is>
          <t>0                      QS 0004000D  562b        1979</t>
        </is>
      </c>
      <c r="F81" t="inlineStr">
        <is>
          <t>Basic human anatomy and physiology / Charlottee M. Dienhart ; illustrated by Steven P. Gigliotti.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Dienhart, Charlotte M. (Charlotte Marie), 1923-</t>
        </is>
      </c>
      <c r="N81" t="inlineStr">
        <is>
          <t>Philadelphia : Saunders, 1979.</t>
        </is>
      </c>
      <c r="O81" t="inlineStr">
        <is>
          <t>1979</t>
        </is>
      </c>
      <c r="P81" t="inlineStr">
        <is>
          <t>3d ed.</t>
        </is>
      </c>
      <c r="Q81" t="inlineStr">
        <is>
          <t>eng</t>
        </is>
      </c>
      <c r="R81" t="inlineStr">
        <is>
          <t>pau</t>
        </is>
      </c>
      <c r="T81" t="inlineStr">
        <is>
          <t xml:space="preserve">QS </t>
        </is>
      </c>
      <c r="U81" t="n">
        <v>13</v>
      </c>
      <c r="V81" t="n">
        <v>13</v>
      </c>
      <c r="W81" t="inlineStr">
        <is>
          <t>2000-08-29</t>
        </is>
      </c>
      <c r="X81" t="inlineStr">
        <is>
          <t>2000-08-29</t>
        </is>
      </c>
      <c r="Y81" t="inlineStr">
        <is>
          <t>1987-09-22</t>
        </is>
      </c>
      <c r="Z81" t="inlineStr">
        <is>
          <t>1987-09-22</t>
        </is>
      </c>
      <c r="AA81" t="n">
        <v>228</v>
      </c>
      <c r="AB81" t="n">
        <v>171</v>
      </c>
      <c r="AC81" t="n">
        <v>357</v>
      </c>
      <c r="AD81" t="n">
        <v>2</v>
      </c>
      <c r="AE81" t="n">
        <v>3</v>
      </c>
      <c r="AF81" t="n">
        <v>3</v>
      </c>
      <c r="AG81" t="n">
        <v>8</v>
      </c>
      <c r="AH81" t="n">
        <v>0</v>
      </c>
      <c r="AI81" t="n">
        <v>3</v>
      </c>
      <c r="AJ81" t="n">
        <v>1</v>
      </c>
      <c r="AK81" t="n">
        <v>2</v>
      </c>
      <c r="AL81" t="n">
        <v>1</v>
      </c>
      <c r="AM81" t="n">
        <v>2</v>
      </c>
      <c r="AN81" t="n">
        <v>1</v>
      </c>
      <c r="AO81" t="n">
        <v>2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HYPERLINK("http://catalog.hathitrust.org/Record/000301657","HathiTrust Record")</f>
        <v/>
      </c>
      <c r="AU81">
        <f>HYPERLINK("https://creighton-primo.hosted.exlibrisgroup.com/primo-explore/search?tab=default_tab&amp;search_scope=EVERYTHING&amp;vid=01CRU&amp;lang=en_US&amp;offset=0&amp;query=any,contains,991000745669702656","Catalog Record")</f>
        <v/>
      </c>
      <c r="AV81">
        <f>HYPERLINK("http://www.worldcat.org/oclc/4986421","WorldCat Record")</f>
        <v/>
      </c>
    </row>
    <row r="82">
      <c r="D82" t="inlineStr">
        <is>
          <t>QS 4 E42b 1971</t>
        </is>
      </c>
      <c r="E82" t="inlineStr">
        <is>
          <t>0                      QS 0004000E  42b         1971</t>
        </is>
      </c>
      <c r="F82" t="inlineStr">
        <is>
          <t>Basic human anatomy as seen in the fetus / by Hans Elias ; Photography by Thomas M. Scanlan.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M82" t="inlineStr">
        <is>
          <t>Elias, Hans, 1907-1985.</t>
        </is>
      </c>
      <c r="N82" t="inlineStr">
        <is>
          <t>St. Louis : W.H. Green, c1971.</t>
        </is>
      </c>
      <c r="O82" t="inlineStr">
        <is>
          <t>1971</t>
        </is>
      </c>
      <c r="Q82" t="inlineStr">
        <is>
          <t>eng</t>
        </is>
      </c>
      <c r="R82" t="inlineStr">
        <is>
          <t>mou</t>
        </is>
      </c>
      <c r="T82" t="inlineStr">
        <is>
          <t xml:space="preserve">QS </t>
        </is>
      </c>
      <c r="U82" t="n">
        <v>5</v>
      </c>
      <c r="V82" t="n">
        <v>5</v>
      </c>
      <c r="W82" t="inlineStr">
        <is>
          <t>1995-10-09</t>
        </is>
      </c>
      <c r="X82" t="inlineStr">
        <is>
          <t>1995-10-09</t>
        </is>
      </c>
      <c r="Y82" t="inlineStr">
        <is>
          <t>1988-01-04</t>
        </is>
      </c>
      <c r="Z82" t="inlineStr">
        <is>
          <t>1988-01-04</t>
        </is>
      </c>
      <c r="AA82" t="n">
        <v>177</v>
      </c>
      <c r="AB82" t="n">
        <v>145</v>
      </c>
      <c r="AC82" t="n">
        <v>147</v>
      </c>
      <c r="AD82" t="n">
        <v>2</v>
      </c>
      <c r="AE82" t="n">
        <v>2</v>
      </c>
      <c r="AF82" t="n">
        <v>2</v>
      </c>
      <c r="AG82" t="n">
        <v>2</v>
      </c>
      <c r="AH82" t="n">
        <v>0</v>
      </c>
      <c r="AI82" t="n">
        <v>0</v>
      </c>
      <c r="AJ82" t="n">
        <v>0</v>
      </c>
      <c r="AK82" t="n">
        <v>0</v>
      </c>
      <c r="AL82" t="n">
        <v>1</v>
      </c>
      <c r="AM82" t="n">
        <v>1</v>
      </c>
      <c r="AN82" t="n">
        <v>1</v>
      </c>
      <c r="AO82" t="n">
        <v>1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HYPERLINK("http://catalog.hathitrust.org/Record/001553085","HathiTrust Record")</f>
        <v/>
      </c>
      <c r="AU82">
        <f>HYPERLINK("https://creighton-primo.hosted.exlibrisgroup.com/primo-explore/search?tab=default_tab&amp;search_scope=EVERYTHING&amp;vid=01CRU&amp;lang=en_US&amp;offset=0&amp;query=any,contains,991000845979702656","Catalog Record")</f>
        <v/>
      </c>
      <c r="AV82">
        <f>HYPERLINK("http://www.worldcat.org/oclc/132584","WorldCat Record")</f>
        <v/>
      </c>
    </row>
    <row r="83">
      <c r="D83" t="inlineStr">
        <is>
          <t>QS 4 E47a 1988</t>
        </is>
      </c>
      <c r="E83" t="inlineStr">
        <is>
          <t>0                      QS 0004000E  47a         1988</t>
        </is>
      </c>
      <c r="F83" t="inlineStr">
        <is>
          <t>Anatomy for anaesthetists / Harold Ellis and Stanley Feldman.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Ellis, Harold, 1926-</t>
        </is>
      </c>
      <c r="N83" t="inlineStr">
        <is>
          <t>Oxford : Blackwell Scientific, c1988.</t>
        </is>
      </c>
      <c r="O83" t="inlineStr">
        <is>
          <t>1988</t>
        </is>
      </c>
      <c r="P83" t="inlineStr">
        <is>
          <t>5th ed.</t>
        </is>
      </c>
      <c r="Q83" t="inlineStr">
        <is>
          <t>eng</t>
        </is>
      </c>
      <c r="R83" t="inlineStr">
        <is>
          <t>enk</t>
        </is>
      </c>
      <c r="T83" t="inlineStr">
        <is>
          <t xml:space="preserve">QS </t>
        </is>
      </c>
      <c r="U83" t="n">
        <v>12</v>
      </c>
      <c r="V83" t="n">
        <v>12</v>
      </c>
      <c r="W83" t="inlineStr">
        <is>
          <t>2004-04-26</t>
        </is>
      </c>
      <c r="X83" t="inlineStr">
        <is>
          <t>2004-04-26</t>
        </is>
      </c>
      <c r="Y83" t="inlineStr">
        <is>
          <t>1989-09-07</t>
        </is>
      </c>
      <c r="Z83" t="inlineStr">
        <is>
          <t>1989-09-07</t>
        </is>
      </c>
      <c r="AA83" t="n">
        <v>74</v>
      </c>
      <c r="AB83" t="n">
        <v>38</v>
      </c>
      <c r="AC83" t="n">
        <v>904</v>
      </c>
      <c r="AD83" t="n">
        <v>1</v>
      </c>
      <c r="AE83" t="n">
        <v>31</v>
      </c>
      <c r="AF83" t="n">
        <v>0</v>
      </c>
      <c r="AG83" t="n">
        <v>33</v>
      </c>
      <c r="AH83" t="n">
        <v>0</v>
      </c>
      <c r="AI83" t="n">
        <v>10</v>
      </c>
      <c r="AJ83" t="n">
        <v>0</v>
      </c>
      <c r="AK83" t="n">
        <v>7</v>
      </c>
      <c r="AL83" t="n">
        <v>0</v>
      </c>
      <c r="AM83" t="n">
        <v>9</v>
      </c>
      <c r="AN83" t="n">
        <v>0</v>
      </c>
      <c r="AO83" t="n">
        <v>12</v>
      </c>
      <c r="AP83" t="n">
        <v>0</v>
      </c>
      <c r="AQ83" t="n">
        <v>1</v>
      </c>
      <c r="AR83" t="inlineStr">
        <is>
          <t>No</t>
        </is>
      </c>
      <c r="AS83" t="inlineStr">
        <is>
          <t>No</t>
        </is>
      </c>
      <c r="AU83">
        <f>HYPERLINK("https://creighton-primo.hosted.exlibrisgroup.com/primo-explore/search?tab=default_tab&amp;search_scope=EVERYTHING&amp;vid=01CRU&amp;lang=en_US&amp;offset=0&amp;query=any,contains,991001317059702656","Catalog Record")</f>
        <v/>
      </c>
      <c r="AV83">
        <f>HYPERLINK("http://www.worldcat.org/oclc/17440608","WorldCat Record")</f>
        <v/>
      </c>
    </row>
    <row r="84">
      <c r="D84" t="inlineStr">
        <is>
          <t>QS 4 E47c 1976</t>
        </is>
      </c>
      <c r="E84" t="inlineStr">
        <is>
          <t>0                      QS 0004000E  47c         1976</t>
        </is>
      </c>
      <c r="F84" t="inlineStr">
        <is>
          <t>Clinical anatomy : a revision and applied anatomy for clinical students.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Ellis, Harold, 1926-</t>
        </is>
      </c>
      <c r="N84" t="inlineStr">
        <is>
          <t>Oxford : Blackwell Scientific ; [Philadelphia : distributed by Lippincott], c1976.</t>
        </is>
      </c>
      <c r="O84" t="inlineStr">
        <is>
          <t>1976</t>
        </is>
      </c>
      <c r="P84" t="inlineStr">
        <is>
          <t>6th ed.</t>
        </is>
      </c>
      <c r="Q84" t="inlineStr">
        <is>
          <t>eng</t>
        </is>
      </c>
      <c r="R84" t="inlineStr">
        <is>
          <t>enk</t>
        </is>
      </c>
      <c r="T84" t="inlineStr">
        <is>
          <t xml:space="preserve">QS </t>
        </is>
      </c>
      <c r="U84" t="n">
        <v>9</v>
      </c>
      <c r="V84" t="n">
        <v>9</v>
      </c>
      <c r="W84" t="inlineStr">
        <is>
          <t>2002-05-28</t>
        </is>
      </c>
      <c r="X84" t="inlineStr">
        <is>
          <t>2002-05-28</t>
        </is>
      </c>
      <c r="Y84" t="inlineStr">
        <is>
          <t>1990-10-31</t>
        </is>
      </c>
      <c r="Z84" t="inlineStr">
        <is>
          <t>1990-10-31</t>
        </is>
      </c>
      <c r="AA84" t="n">
        <v>121</v>
      </c>
      <c r="AB84" t="n">
        <v>85</v>
      </c>
      <c r="AC84" t="n">
        <v>302</v>
      </c>
      <c r="AD84" t="n">
        <v>2</v>
      </c>
      <c r="AE84" t="n">
        <v>3</v>
      </c>
      <c r="AF84" t="n">
        <v>1</v>
      </c>
      <c r="AG84" t="n">
        <v>7</v>
      </c>
      <c r="AH84" t="n">
        <v>0</v>
      </c>
      <c r="AI84" t="n">
        <v>3</v>
      </c>
      <c r="AJ84" t="n">
        <v>0</v>
      </c>
      <c r="AK84" t="n">
        <v>0</v>
      </c>
      <c r="AL84" t="n">
        <v>0</v>
      </c>
      <c r="AM84" t="n">
        <v>4</v>
      </c>
      <c r="AN84" t="n">
        <v>1</v>
      </c>
      <c r="AO84" t="n">
        <v>2</v>
      </c>
      <c r="AP84" t="n">
        <v>0</v>
      </c>
      <c r="AQ84" t="n">
        <v>0</v>
      </c>
      <c r="AR84" t="inlineStr">
        <is>
          <t>No</t>
        </is>
      </c>
      <c r="AS84" t="inlineStr">
        <is>
          <t>Yes</t>
        </is>
      </c>
      <c r="AT84">
        <f>HYPERLINK("http://catalog.hathitrust.org/Record/000749294","HathiTrust Record")</f>
        <v/>
      </c>
      <c r="AU84">
        <f>HYPERLINK("https://creighton-primo.hosted.exlibrisgroup.com/primo-explore/search?tab=default_tab&amp;search_scope=EVERYTHING&amp;vid=01CRU&amp;lang=en_US&amp;offset=0&amp;query=any,contains,991000772179702656","Catalog Record")</f>
        <v/>
      </c>
      <c r="AV84">
        <f>HYPERLINK("http://www.worldcat.org/oclc/3331979","WorldCat Record")</f>
        <v/>
      </c>
    </row>
    <row r="85">
      <c r="D85" t="inlineStr">
        <is>
          <t>QS 4 F328g 1992</t>
        </is>
      </c>
      <c r="E85" t="inlineStr">
        <is>
          <t>0                      QS 0004000F  328g        1992</t>
        </is>
      </c>
      <c r="F85" t="inlineStr">
        <is>
          <t>Gross anatomy / William J.L. Felts.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Felts, William J. L. (William Joseph Lawrence), 1924-</t>
        </is>
      </c>
      <c r="N85" t="inlineStr">
        <is>
          <t>New York : Springer-Verlag, c1992.</t>
        </is>
      </c>
      <c r="O85" t="inlineStr">
        <is>
          <t>1992</t>
        </is>
      </c>
      <c r="P85" t="inlineStr">
        <is>
          <t>2nd ed.</t>
        </is>
      </c>
      <c r="Q85" t="inlineStr">
        <is>
          <t>eng</t>
        </is>
      </c>
      <c r="R85" t="inlineStr">
        <is>
          <t>xxu</t>
        </is>
      </c>
      <c r="S85" t="inlineStr">
        <is>
          <t>Oklahoma notes</t>
        </is>
      </c>
      <c r="T85" t="inlineStr">
        <is>
          <t xml:space="preserve">QS </t>
        </is>
      </c>
      <c r="U85" t="n">
        <v>4</v>
      </c>
      <c r="V85" t="n">
        <v>4</v>
      </c>
      <c r="W85" t="inlineStr">
        <is>
          <t>2003-10-28</t>
        </is>
      </c>
      <c r="X85" t="inlineStr">
        <is>
          <t>2003-10-28</t>
        </is>
      </c>
      <c r="Y85" t="inlineStr">
        <is>
          <t>1992-04-23</t>
        </is>
      </c>
      <c r="Z85" t="inlineStr">
        <is>
          <t>1992-04-23</t>
        </is>
      </c>
      <c r="AA85" t="n">
        <v>71</v>
      </c>
      <c r="AB85" t="n">
        <v>52</v>
      </c>
      <c r="AC85" t="n">
        <v>106</v>
      </c>
      <c r="AD85" t="n">
        <v>1</v>
      </c>
      <c r="AE85" t="n">
        <v>1</v>
      </c>
      <c r="AF85" t="n">
        <v>1</v>
      </c>
      <c r="AG85" t="n">
        <v>1</v>
      </c>
      <c r="AH85" t="n">
        <v>0</v>
      </c>
      <c r="AI85" t="n">
        <v>0</v>
      </c>
      <c r="AJ85" t="n">
        <v>1</v>
      </c>
      <c r="AK85" t="n">
        <v>1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inlineStr">
        <is>
          <t>No</t>
        </is>
      </c>
      <c r="AS85" t="inlineStr">
        <is>
          <t>No</t>
        </is>
      </c>
      <c r="AU85">
        <f>HYPERLINK("https://creighton-primo.hosted.exlibrisgroup.com/primo-explore/search?tab=default_tab&amp;search_scope=EVERYTHING&amp;vid=01CRU&amp;lang=en_US&amp;offset=0&amp;query=any,contains,991001302809702656","Catalog Record")</f>
        <v/>
      </c>
      <c r="AV85">
        <f>HYPERLINK("http://www.worldcat.org/oclc/25201320","WorldCat Record")</f>
        <v/>
      </c>
    </row>
    <row r="86">
      <c r="D86" t="inlineStr">
        <is>
          <t>QS 4 G226a 1975</t>
        </is>
      </c>
      <c r="E86" t="inlineStr">
        <is>
          <t>0                      QS 0004000G  226a        1975</t>
        </is>
      </c>
      <c r="F86" t="inlineStr">
        <is>
          <t>Anatomy : a regional study of human structure / Ernest Gardner, Donald J. Gray, Ronan O'Rahilly ; ill. by Caspar Henselmann.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Gardner, Ernest, 1915-1978.</t>
        </is>
      </c>
      <c r="N86" t="inlineStr">
        <is>
          <t>Philadelphia : Saunders, c1975.</t>
        </is>
      </c>
      <c r="O86" t="inlineStr">
        <is>
          <t>1975</t>
        </is>
      </c>
      <c r="P86" t="inlineStr">
        <is>
          <t>4th ed.</t>
        </is>
      </c>
      <c r="Q86" t="inlineStr">
        <is>
          <t>eng</t>
        </is>
      </c>
      <c r="R86" t="inlineStr">
        <is>
          <t>pau</t>
        </is>
      </c>
      <c r="T86" t="inlineStr">
        <is>
          <t xml:space="preserve">QS </t>
        </is>
      </c>
      <c r="U86" t="n">
        <v>6</v>
      </c>
      <c r="V86" t="n">
        <v>6</v>
      </c>
      <c r="W86" t="inlineStr">
        <is>
          <t>1992-11-09</t>
        </is>
      </c>
      <c r="X86" t="inlineStr">
        <is>
          <t>1992-11-09</t>
        </is>
      </c>
      <c r="Y86" t="inlineStr">
        <is>
          <t>1992-11-09</t>
        </is>
      </c>
      <c r="Z86" t="inlineStr">
        <is>
          <t>1992-11-09</t>
        </is>
      </c>
      <c r="AA86" t="n">
        <v>263</v>
      </c>
      <c r="AB86" t="n">
        <v>195</v>
      </c>
      <c r="AC86" t="n">
        <v>342</v>
      </c>
      <c r="AD86" t="n">
        <v>2</v>
      </c>
      <c r="AE86" t="n">
        <v>4</v>
      </c>
      <c r="AF86" t="n">
        <v>8</v>
      </c>
      <c r="AG86" t="n">
        <v>14</v>
      </c>
      <c r="AH86" t="n">
        <v>1</v>
      </c>
      <c r="AI86" t="n">
        <v>4</v>
      </c>
      <c r="AJ86" t="n">
        <v>1</v>
      </c>
      <c r="AK86" t="n">
        <v>1</v>
      </c>
      <c r="AL86" t="n">
        <v>5</v>
      </c>
      <c r="AM86" t="n">
        <v>6</v>
      </c>
      <c r="AN86" t="n">
        <v>1</v>
      </c>
      <c r="AO86" t="n">
        <v>3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U86">
        <f>HYPERLINK("https://creighton-primo.hosted.exlibrisgroup.com/primo-explore/search?tab=default_tab&amp;search_scope=EVERYTHING&amp;vid=01CRU&amp;lang=en_US&amp;offset=0&amp;query=any,contains,991000845939702656","Catalog Record")</f>
        <v/>
      </c>
      <c r="AV86">
        <f>HYPERLINK("http://www.worldcat.org/oclc/1217399","WorldCat Record")</f>
        <v/>
      </c>
    </row>
    <row r="87">
      <c r="D87" t="inlineStr">
        <is>
          <t>QS 4 G266g 1986</t>
        </is>
      </c>
      <c r="E87" t="inlineStr">
        <is>
          <t>0                      QS 0004000G  266g        1986</t>
        </is>
      </c>
      <c r="F87" t="inlineStr">
        <is>
          <t>Gardner-Gray-O'Rahilly anatomy : a regional study of human structure.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M87" t="inlineStr">
        <is>
          <t>Gardner, Ernest, 1915-1978.</t>
        </is>
      </c>
      <c r="N87" t="inlineStr">
        <is>
          <t>Philadelphia : Saunders, c1986.</t>
        </is>
      </c>
      <c r="O87" t="inlineStr">
        <is>
          <t>1986</t>
        </is>
      </c>
      <c r="P87" t="inlineStr">
        <is>
          <t>5th ed. / Ronan O'Rahilly with the collaboration of Fabiola Müller.</t>
        </is>
      </c>
      <c r="Q87" t="inlineStr">
        <is>
          <t>eng</t>
        </is>
      </c>
      <c r="R87" t="inlineStr">
        <is>
          <t>pau</t>
        </is>
      </c>
      <c r="T87" t="inlineStr">
        <is>
          <t xml:space="preserve">QS </t>
        </is>
      </c>
      <c r="U87" t="n">
        <v>2</v>
      </c>
      <c r="V87" t="n">
        <v>2</v>
      </c>
      <c r="W87" t="inlineStr">
        <is>
          <t>1996-03-21</t>
        </is>
      </c>
      <c r="X87" t="inlineStr">
        <is>
          <t>1996-03-21</t>
        </is>
      </c>
      <c r="Y87" t="inlineStr">
        <is>
          <t>1987-09-22</t>
        </is>
      </c>
      <c r="Z87" t="inlineStr">
        <is>
          <t>1987-09-22</t>
        </is>
      </c>
      <c r="AA87" t="n">
        <v>147</v>
      </c>
      <c r="AB87" t="n">
        <v>110</v>
      </c>
      <c r="AC87" t="n">
        <v>110</v>
      </c>
      <c r="AD87" t="n">
        <v>1</v>
      </c>
      <c r="AE87" t="n">
        <v>1</v>
      </c>
      <c r="AF87" t="n">
        <v>2</v>
      </c>
      <c r="AG87" t="n">
        <v>2</v>
      </c>
      <c r="AH87" t="n">
        <v>1</v>
      </c>
      <c r="AI87" t="n">
        <v>1</v>
      </c>
      <c r="AJ87" t="n">
        <v>1</v>
      </c>
      <c r="AK87" t="n">
        <v>1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inlineStr">
        <is>
          <t>No</t>
        </is>
      </c>
      <c r="AS87" t="inlineStr">
        <is>
          <t>No</t>
        </is>
      </c>
      <c r="AU87">
        <f>HYPERLINK("https://creighton-primo.hosted.exlibrisgroup.com/primo-explore/search?tab=default_tab&amp;search_scope=EVERYTHING&amp;vid=01CRU&amp;lang=en_US&amp;offset=0&amp;query=any,contains,991000745709702656","Catalog Record")</f>
        <v/>
      </c>
      <c r="AV87">
        <f>HYPERLINK("http://www.worldcat.org/oclc/12107342","WorldCat Record")</f>
        <v/>
      </c>
    </row>
    <row r="88">
      <c r="D88" t="inlineStr">
        <is>
          <t>QS 4 G762m 1989</t>
        </is>
      </c>
      <c r="E88" t="inlineStr">
        <is>
          <t>0                      QS 0004000G  762m        1989</t>
        </is>
      </c>
      <c r="F88" t="inlineStr">
        <is>
          <t>Grant's method of anatomy.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M88" t="inlineStr">
        <is>
          <t>Grant, J. C. Boileau (John Charles Boileau), 1886-1973.</t>
        </is>
      </c>
      <c r="N88" t="inlineStr">
        <is>
          <t>Baltimore : Williams &amp; Wilkins, c1989.</t>
        </is>
      </c>
      <c r="O88" t="inlineStr">
        <is>
          <t>1989</t>
        </is>
      </c>
      <c r="P88" t="inlineStr">
        <is>
          <t>11th ed. / John V. Basmajian, Charles E. Slonecker.</t>
        </is>
      </c>
      <c r="Q88" t="inlineStr">
        <is>
          <t>eng</t>
        </is>
      </c>
      <c r="R88" t="inlineStr">
        <is>
          <t>xxu</t>
        </is>
      </c>
      <c r="T88" t="inlineStr">
        <is>
          <t xml:space="preserve">QS </t>
        </is>
      </c>
      <c r="U88" t="n">
        <v>62</v>
      </c>
      <c r="V88" t="n">
        <v>62</v>
      </c>
      <c r="W88" t="inlineStr">
        <is>
          <t>2007-06-01</t>
        </is>
      </c>
      <c r="X88" t="inlineStr">
        <is>
          <t>2007-06-01</t>
        </is>
      </c>
      <c r="Y88" t="inlineStr">
        <is>
          <t>1989-08-08</t>
        </is>
      </c>
      <c r="Z88" t="inlineStr">
        <is>
          <t>1989-08-08</t>
        </is>
      </c>
      <c r="AA88" t="n">
        <v>316</v>
      </c>
      <c r="AB88" t="n">
        <v>204</v>
      </c>
      <c r="AC88" t="n">
        <v>206</v>
      </c>
      <c r="AD88" t="n">
        <v>2</v>
      </c>
      <c r="AE88" t="n">
        <v>2</v>
      </c>
      <c r="AF88" t="n">
        <v>6</v>
      </c>
      <c r="AG88" t="n">
        <v>6</v>
      </c>
      <c r="AH88" t="n">
        <v>1</v>
      </c>
      <c r="AI88" t="n">
        <v>1</v>
      </c>
      <c r="AJ88" t="n">
        <v>1</v>
      </c>
      <c r="AK88" t="n">
        <v>1</v>
      </c>
      <c r="AL88" t="n">
        <v>3</v>
      </c>
      <c r="AM88" t="n">
        <v>3</v>
      </c>
      <c r="AN88" t="n">
        <v>1</v>
      </c>
      <c r="AO88" t="n">
        <v>1</v>
      </c>
      <c r="AP88" t="n">
        <v>0</v>
      </c>
      <c r="AQ88" t="n">
        <v>0</v>
      </c>
      <c r="AR88" t="inlineStr">
        <is>
          <t>No</t>
        </is>
      </c>
      <c r="AS88" t="inlineStr">
        <is>
          <t>Yes</t>
        </is>
      </c>
      <c r="AT88">
        <f>HYPERLINK("http://catalog.hathitrust.org/Record/007471144","HathiTrust Record")</f>
        <v/>
      </c>
      <c r="AU88">
        <f>HYPERLINK("https://creighton-primo.hosted.exlibrisgroup.com/primo-explore/search?tab=default_tab&amp;search_scope=EVERYTHING&amp;vid=01CRU&amp;lang=en_US&amp;offset=0&amp;query=any,contains,991001313079702656","Catalog Record")</f>
        <v/>
      </c>
      <c r="AV88">
        <f>HYPERLINK("http://www.worldcat.org/oclc/17917699","WorldCat Record")</f>
        <v/>
      </c>
    </row>
    <row r="89">
      <c r="D89" t="inlineStr">
        <is>
          <t>QS 4 G779an 1985</t>
        </is>
      </c>
      <c r="E89" t="inlineStr">
        <is>
          <t>0                      QS 0004000G  779an       1985</t>
        </is>
      </c>
      <c r="F89" t="inlineStr">
        <is>
          <t>Anatomy of the human body / by Henry Gray.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Yes</t>
        </is>
      </c>
      <c r="L89" t="inlineStr">
        <is>
          <t>0</t>
        </is>
      </c>
      <c r="M89" t="inlineStr">
        <is>
          <t>Gray, Henry, 1825-1861.</t>
        </is>
      </c>
      <c r="N89" t="inlineStr">
        <is>
          <t>Philadelphia : Lea &amp; Febiger, c1985.</t>
        </is>
      </c>
      <c r="O89" t="inlineStr">
        <is>
          <t>1985</t>
        </is>
      </c>
      <c r="P89" t="inlineStr">
        <is>
          <t>30th American ed. / edited by Carmine D. Clemente.</t>
        </is>
      </c>
      <c r="Q89" t="inlineStr">
        <is>
          <t>eng</t>
        </is>
      </c>
      <c r="R89" t="inlineStr">
        <is>
          <t>xxu</t>
        </is>
      </c>
      <c r="T89" t="inlineStr">
        <is>
          <t xml:space="preserve">QS </t>
        </is>
      </c>
      <c r="U89" t="n">
        <v>91</v>
      </c>
      <c r="V89" t="n">
        <v>91</v>
      </c>
      <c r="W89" t="inlineStr">
        <is>
          <t>2009-08-31</t>
        </is>
      </c>
      <c r="X89" t="inlineStr">
        <is>
          <t>2009-08-31</t>
        </is>
      </c>
      <c r="Y89" t="inlineStr">
        <is>
          <t>1987-09-22</t>
        </is>
      </c>
      <c r="Z89" t="inlineStr">
        <is>
          <t>1987-09-22</t>
        </is>
      </c>
      <c r="AA89" t="n">
        <v>1232</v>
      </c>
      <c r="AB89" t="n">
        <v>1136</v>
      </c>
      <c r="AC89" t="n">
        <v>2610</v>
      </c>
      <c r="AD89" t="n">
        <v>14</v>
      </c>
      <c r="AE89" t="n">
        <v>23</v>
      </c>
      <c r="AF89" t="n">
        <v>24</v>
      </c>
      <c r="AG89" t="n">
        <v>59</v>
      </c>
      <c r="AH89" t="n">
        <v>7</v>
      </c>
      <c r="AI89" t="n">
        <v>21</v>
      </c>
      <c r="AJ89" t="n">
        <v>5</v>
      </c>
      <c r="AK89" t="n">
        <v>6</v>
      </c>
      <c r="AL89" t="n">
        <v>7</v>
      </c>
      <c r="AM89" t="n">
        <v>22</v>
      </c>
      <c r="AN89" t="n">
        <v>8</v>
      </c>
      <c r="AO89" t="n">
        <v>12</v>
      </c>
      <c r="AP89" t="n">
        <v>1</v>
      </c>
      <c r="AQ89" t="n">
        <v>8</v>
      </c>
      <c r="AR89" t="inlineStr">
        <is>
          <t>No</t>
        </is>
      </c>
      <c r="AS89" t="inlineStr">
        <is>
          <t>No</t>
        </is>
      </c>
      <c r="AU89">
        <f>HYPERLINK("https://creighton-primo.hosted.exlibrisgroup.com/primo-explore/search?tab=default_tab&amp;search_scope=EVERYTHING&amp;vid=01CRU&amp;lang=en_US&amp;offset=0&amp;query=any,contains,991000745759702656","Catalog Record")</f>
        <v/>
      </c>
      <c r="AV89">
        <f>HYPERLINK("http://www.worldcat.org/oclc/10605922","WorldCat Record")</f>
        <v/>
      </c>
    </row>
    <row r="90">
      <c r="D90" t="inlineStr">
        <is>
          <t>QS 4 H182a 1990</t>
        </is>
      </c>
      <c r="E90" t="inlineStr">
        <is>
          <t>0                      QS 0004000H  182a        1990</t>
        </is>
      </c>
      <c r="F90" t="inlineStr">
        <is>
          <t>Anatomy as a basis for clinical medicine / by E.C.B. Hall-Craggs ; illustrated by Diane Abeloff.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Yes</t>
        </is>
      </c>
      <c r="L90" t="inlineStr">
        <is>
          <t>0</t>
        </is>
      </c>
      <c r="M90" t="inlineStr">
        <is>
          <t>Hall-Craggs, E. C. B.</t>
        </is>
      </c>
      <c r="N90" t="inlineStr">
        <is>
          <t>Baltimore : Urban &amp; Schwarzenberg, c1990.</t>
        </is>
      </c>
      <c r="O90" t="inlineStr">
        <is>
          <t>1990</t>
        </is>
      </c>
      <c r="P90" t="inlineStr">
        <is>
          <t>2nd ed.</t>
        </is>
      </c>
      <c r="Q90" t="inlineStr">
        <is>
          <t>eng</t>
        </is>
      </c>
      <c r="R90" t="inlineStr">
        <is>
          <t>xxu</t>
        </is>
      </c>
      <c r="T90" t="inlineStr">
        <is>
          <t xml:space="preserve">QS </t>
        </is>
      </c>
      <c r="U90" t="n">
        <v>25</v>
      </c>
      <c r="V90" t="n">
        <v>25</v>
      </c>
      <c r="W90" t="inlineStr">
        <is>
          <t>2003-01-21</t>
        </is>
      </c>
      <c r="X90" t="inlineStr">
        <is>
          <t>2003-01-21</t>
        </is>
      </c>
      <c r="Y90" t="inlineStr">
        <is>
          <t>1990-06-05</t>
        </is>
      </c>
      <c r="Z90" t="inlineStr">
        <is>
          <t>1990-06-05</t>
        </is>
      </c>
      <c r="AA90" t="n">
        <v>187</v>
      </c>
      <c r="AB90" t="n">
        <v>127</v>
      </c>
      <c r="AC90" t="n">
        <v>259</v>
      </c>
      <c r="AD90" t="n">
        <v>1</v>
      </c>
      <c r="AE90" t="n">
        <v>2</v>
      </c>
      <c r="AF90" t="n">
        <v>4</v>
      </c>
      <c r="AG90" t="n">
        <v>8</v>
      </c>
      <c r="AH90" t="n">
        <v>2</v>
      </c>
      <c r="AI90" t="n">
        <v>3</v>
      </c>
      <c r="AJ90" t="n">
        <v>1</v>
      </c>
      <c r="AK90" t="n">
        <v>3</v>
      </c>
      <c r="AL90" t="n">
        <v>3</v>
      </c>
      <c r="AM90" t="n">
        <v>3</v>
      </c>
      <c r="AN90" t="n">
        <v>0</v>
      </c>
      <c r="AO90" t="n">
        <v>1</v>
      </c>
      <c r="AP90" t="n">
        <v>0</v>
      </c>
      <c r="AQ90" t="n">
        <v>0</v>
      </c>
      <c r="AR90" t="inlineStr">
        <is>
          <t>No</t>
        </is>
      </c>
      <c r="AS90" t="inlineStr">
        <is>
          <t>Yes</t>
        </is>
      </c>
      <c r="AT90">
        <f>HYPERLINK("http://catalog.hathitrust.org/Record/001948497","HathiTrust Record")</f>
        <v/>
      </c>
      <c r="AU90">
        <f>HYPERLINK("https://creighton-primo.hosted.exlibrisgroup.com/primo-explore/search?tab=default_tab&amp;search_scope=EVERYTHING&amp;vid=01CRU&amp;lang=en_US&amp;offset=0&amp;query=any,contains,991001448379702656","Catalog Record")</f>
        <v/>
      </c>
      <c r="AV90">
        <f>HYPERLINK("http://www.worldcat.org/oclc/20722177","WorldCat Record")</f>
        <v/>
      </c>
    </row>
    <row r="91">
      <c r="D91" t="inlineStr">
        <is>
          <t>QS 4 H182a 1995</t>
        </is>
      </c>
      <c r="E91" t="inlineStr">
        <is>
          <t>0                      QS 0004000H  182a        1995</t>
        </is>
      </c>
      <c r="F91" t="inlineStr">
        <is>
          <t>Anatomy as a basis for clinical medicine / E.C.B. Hall-Craggs ; illustrated by Diane Abeloff.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Yes</t>
        </is>
      </c>
      <c r="L91" t="inlineStr">
        <is>
          <t>0</t>
        </is>
      </c>
      <c r="M91" t="inlineStr">
        <is>
          <t>Hall-Craggs, E. C. B.</t>
        </is>
      </c>
      <c r="N91" t="inlineStr">
        <is>
          <t>London ; Baltimore : Williams &amp; Wilkins, c1995.</t>
        </is>
      </c>
      <c r="O91" t="inlineStr">
        <is>
          <t>1995</t>
        </is>
      </c>
      <c r="P91" t="inlineStr">
        <is>
          <t>3rd ed.</t>
        </is>
      </c>
      <c r="Q91" t="inlineStr">
        <is>
          <t>eng</t>
        </is>
      </c>
      <c r="R91" t="inlineStr">
        <is>
          <t>enk</t>
        </is>
      </c>
      <c r="T91" t="inlineStr">
        <is>
          <t xml:space="preserve">QS </t>
        </is>
      </c>
      <c r="U91" t="n">
        <v>78</v>
      </c>
      <c r="V91" t="n">
        <v>78</v>
      </c>
      <c r="W91" t="inlineStr">
        <is>
          <t>2006-10-20</t>
        </is>
      </c>
      <c r="X91" t="inlineStr">
        <is>
          <t>2006-10-20</t>
        </is>
      </c>
      <c r="Y91" t="inlineStr">
        <is>
          <t>1997-08-26</t>
        </is>
      </c>
      <c r="Z91" t="inlineStr">
        <is>
          <t>1997-08-26</t>
        </is>
      </c>
      <c r="AA91" t="n">
        <v>207</v>
      </c>
      <c r="AB91" t="n">
        <v>147</v>
      </c>
      <c r="AC91" t="n">
        <v>259</v>
      </c>
      <c r="AD91" t="n">
        <v>2</v>
      </c>
      <c r="AE91" t="n">
        <v>2</v>
      </c>
      <c r="AF91" t="n">
        <v>4</v>
      </c>
      <c r="AG91" t="n">
        <v>8</v>
      </c>
      <c r="AH91" t="n">
        <v>0</v>
      </c>
      <c r="AI91" t="n">
        <v>3</v>
      </c>
      <c r="AJ91" t="n">
        <v>2</v>
      </c>
      <c r="AK91" t="n">
        <v>3</v>
      </c>
      <c r="AL91" t="n">
        <v>1</v>
      </c>
      <c r="AM91" t="n">
        <v>3</v>
      </c>
      <c r="AN91" t="n">
        <v>1</v>
      </c>
      <c r="AO91" t="n">
        <v>1</v>
      </c>
      <c r="AP91" t="n">
        <v>0</v>
      </c>
      <c r="AQ91" t="n">
        <v>0</v>
      </c>
      <c r="AR91" t="inlineStr">
        <is>
          <t>No</t>
        </is>
      </c>
      <c r="AS91" t="inlineStr">
        <is>
          <t>No</t>
        </is>
      </c>
      <c r="AU91">
        <f>HYPERLINK("https://creighton-primo.hosted.exlibrisgroup.com/primo-explore/search?tab=default_tab&amp;search_scope=EVERYTHING&amp;vid=01CRU&amp;lang=en_US&amp;offset=0&amp;query=any,contains,991001270759702656","Catalog Record")</f>
        <v/>
      </c>
      <c r="AV91">
        <f>HYPERLINK("http://www.worldcat.org/oclc/34675634","WorldCat Record")</f>
        <v/>
      </c>
    </row>
    <row r="92">
      <c r="D92" t="inlineStr">
        <is>
          <t>QS 4 H221s 1971</t>
        </is>
      </c>
      <c r="E92" t="inlineStr">
        <is>
          <t>0                      QS 0004000H  221s        1971</t>
        </is>
      </c>
      <c r="F92" t="inlineStr">
        <is>
          <t>Surface and radiological anatomy for students and general practitioners.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M92" t="inlineStr">
        <is>
          <t>Hamilton, W. J. (William James), 1903-1975.</t>
        </is>
      </c>
      <c r="N92" t="inlineStr">
        <is>
          <t>Cambridge ; W. Heffer and Sons Ltd. : Baltimore, MD : Wlliams &amp; Wilkins Co., 1971.</t>
        </is>
      </c>
      <c r="O92" t="inlineStr">
        <is>
          <t>1971</t>
        </is>
      </c>
      <c r="P92" t="inlineStr">
        <is>
          <t>5th ed., by W.J. Hamilton, G. Simon, and S.G. Ian Hamilton.</t>
        </is>
      </c>
      <c r="Q92" t="inlineStr">
        <is>
          <t>eng</t>
        </is>
      </c>
      <c r="R92" t="inlineStr">
        <is>
          <t>enk</t>
        </is>
      </c>
      <c r="T92" t="inlineStr">
        <is>
          <t xml:space="preserve">QS </t>
        </is>
      </c>
      <c r="U92" t="n">
        <v>9</v>
      </c>
      <c r="V92" t="n">
        <v>9</v>
      </c>
      <c r="W92" t="inlineStr">
        <is>
          <t>1993-11-23</t>
        </is>
      </c>
      <c r="X92" t="inlineStr">
        <is>
          <t>1993-11-23</t>
        </is>
      </c>
      <c r="Y92" t="inlineStr">
        <is>
          <t>1988-01-04</t>
        </is>
      </c>
      <c r="Z92" t="inlineStr">
        <is>
          <t>1988-01-04</t>
        </is>
      </c>
      <c r="AA92" t="n">
        <v>136</v>
      </c>
      <c r="AB92" t="n">
        <v>97</v>
      </c>
      <c r="AC92" t="n">
        <v>162</v>
      </c>
      <c r="AD92" t="n">
        <v>1</v>
      </c>
      <c r="AE92" t="n">
        <v>2</v>
      </c>
      <c r="AF92" t="n">
        <v>2</v>
      </c>
      <c r="AG92" t="n">
        <v>5</v>
      </c>
      <c r="AH92" t="n">
        <v>2</v>
      </c>
      <c r="AI92" t="n">
        <v>2</v>
      </c>
      <c r="AJ92" t="n">
        <v>0</v>
      </c>
      <c r="AK92" t="n">
        <v>0</v>
      </c>
      <c r="AL92" t="n">
        <v>0</v>
      </c>
      <c r="AM92" t="n">
        <v>2</v>
      </c>
      <c r="AN92" t="n">
        <v>0</v>
      </c>
      <c r="AO92" t="n">
        <v>1</v>
      </c>
      <c r="AP92" t="n">
        <v>0</v>
      </c>
      <c r="AQ92" t="n">
        <v>0</v>
      </c>
      <c r="AR92" t="inlineStr">
        <is>
          <t>No</t>
        </is>
      </c>
      <c r="AS92" t="inlineStr">
        <is>
          <t>Yes</t>
        </is>
      </c>
      <c r="AT92">
        <f>HYPERLINK("http://catalog.hathitrust.org/Record/001552881","HathiTrust Record")</f>
        <v/>
      </c>
      <c r="AU92">
        <f>HYPERLINK("https://creighton-primo.hosted.exlibrisgroup.com/primo-explore/search?tab=default_tab&amp;search_scope=EVERYTHING&amp;vid=01CRU&amp;lang=en_US&amp;offset=0&amp;query=any,contains,991000846039702656","Catalog Record")</f>
        <v/>
      </c>
      <c r="AV92">
        <f>HYPERLINK("http://www.worldcat.org/oclc/226571","WorldCat Record")</f>
        <v/>
      </c>
    </row>
    <row r="93">
      <c r="D93" t="inlineStr">
        <is>
          <t>QS 4 H729h 1978</t>
        </is>
      </c>
      <c r="E93" t="inlineStr">
        <is>
          <t>0                      QS 0004000H  729h        1978</t>
        </is>
      </c>
      <c r="F93" t="inlineStr">
        <is>
          <t>Human anatomy and physiology / John W. Hole, Jr.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M93" t="inlineStr">
        <is>
          <t>Hole, John W.</t>
        </is>
      </c>
      <c r="N93" t="inlineStr">
        <is>
          <t>Dubuque, Iowa : W.C. Brown Co., c1978.</t>
        </is>
      </c>
      <c r="O93" t="inlineStr">
        <is>
          <t>1978</t>
        </is>
      </c>
      <c r="Q93" t="inlineStr">
        <is>
          <t>eng</t>
        </is>
      </c>
      <c r="R93" t="inlineStr">
        <is>
          <t>iau</t>
        </is>
      </c>
      <c r="T93" t="inlineStr">
        <is>
          <t xml:space="preserve">QS </t>
        </is>
      </c>
      <c r="U93" t="n">
        <v>22</v>
      </c>
      <c r="V93" t="n">
        <v>22</v>
      </c>
      <c r="W93" t="inlineStr">
        <is>
          <t>2006-01-30</t>
        </is>
      </c>
      <c r="X93" t="inlineStr">
        <is>
          <t>2006-01-30</t>
        </is>
      </c>
      <c r="Y93" t="inlineStr">
        <is>
          <t>1988-01-07</t>
        </is>
      </c>
      <c r="Z93" t="inlineStr">
        <is>
          <t>1988-01-07</t>
        </is>
      </c>
      <c r="AA93" t="n">
        <v>123</v>
      </c>
      <c r="AB93" t="n">
        <v>111</v>
      </c>
      <c r="AC93" t="n">
        <v>568</v>
      </c>
      <c r="AD93" t="n">
        <v>3</v>
      </c>
      <c r="AE93" t="n">
        <v>4</v>
      </c>
      <c r="AF93" t="n">
        <v>3</v>
      </c>
      <c r="AG93" t="n">
        <v>15</v>
      </c>
      <c r="AH93" t="n">
        <v>0</v>
      </c>
      <c r="AI93" t="n">
        <v>5</v>
      </c>
      <c r="AJ93" t="n">
        <v>1</v>
      </c>
      <c r="AK93" t="n">
        <v>6</v>
      </c>
      <c r="AL93" t="n">
        <v>0</v>
      </c>
      <c r="AM93" t="n">
        <v>8</v>
      </c>
      <c r="AN93" t="n">
        <v>2</v>
      </c>
      <c r="AO93" t="n">
        <v>2</v>
      </c>
      <c r="AP93" t="n">
        <v>0</v>
      </c>
      <c r="AQ93" t="n">
        <v>0</v>
      </c>
      <c r="AR93" t="inlineStr">
        <is>
          <t>No</t>
        </is>
      </c>
      <c r="AS93" t="inlineStr">
        <is>
          <t>No</t>
        </is>
      </c>
      <c r="AU93">
        <f>HYPERLINK("https://creighton-primo.hosted.exlibrisgroup.com/primo-explore/search?tab=default_tab&amp;search_scope=EVERYTHING&amp;vid=01CRU&amp;lang=en_US&amp;offset=0&amp;query=any,contains,991000846249702656","Catalog Record")</f>
        <v/>
      </c>
      <c r="AV93">
        <f>HYPERLINK("http://www.worldcat.org/oclc/3914251","WorldCat Record")</f>
        <v/>
      </c>
    </row>
    <row r="94">
      <c r="D94" t="inlineStr">
        <is>
          <t>QS 4 J66a 1997</t>
        </is>
      </c>
      <c r="E94" t="inlineStr">
        <is>
          <t>0                      QS 0004000J  66a         1997</t>
        </is>
      </c>
      <c r="F94" t="inlineStr">
        <is>
          <t>Anatomy for dental students / D.R. Johnson and W.J. Moore ; illustrated by Ann Johnson.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M94" t="inlineStr">
        <is>
          <t>Johnson, D. R. (David Roderick)</t>
        </is>
      </c>
      <c r="N94" t="inlineStr">
        <is>
          <t>Oxford ; New York : Oxford University Press, c1997.</t>
        </is>
      </c>
      <c r="O94" t="inlineStr">
        <is>
          <t>1997</t>
        </is>
      </c>
      <c r="P94" t="inlineStr">
        <is>
          <t>3rd ed.</t>
        </is>
      </c>
      <c r="Q94" t="inlineStr">
        <is>
          <t>eng</t>
        </is>
      </c>
      <c r="R94" t="inlineStr">
        <is>
          <t>enk</t>
        </is>
      </c>
      <c r="T94" t="inlineStr">
        <is>
          <t xml:space="preserve">QS </t>
        </is>
      </c>
      <c r="U94" t="n">
        <v>25</v>
      </c>
      <c r="V94" t="n">
        <v>25</v>
      </c>
      <c r="W94" t="inlineStr">
        <is>
          <t>2004-03-19</t>
        </is>
      </c>
      <c r="X94" t="inlineStr">
        <is>
          <t>2004-03-19</t>
        </is>
      </c>
      <c r="Y94" t="inlineStr">
        <is>
          <t>1998-02-02</t>
        </is>
      </c>
      <c r="Z94" t="inlineStr">
        <is>
          <t>1998-02-02</t>
        </is>
      </c>
      <c r="AA94" t="n">
        <v>151</v>
      </c>
      <c r="AB94" t="n">
        <v>62</v>
      </c>
      <c r="AC94" t="n">
        <v>117</v>
      </c>
      <c r="AD94" t="n">
        <v>3</v>
      </c>
      <c r="AE94" t="n">
        <v>3</v>
      </c>
      <c r="AF94" t="n">
        <v>4</v>
      </c>
      <c r="AG94" t="n">
        <v>4</v>
      </c>
      <c r="AH94" t="n">
        <v>0</v>
      </c>
      <c r="AI94" t="n">
        <v>0</v>
      </c>
      <c r="AJ94" t="n">
        <v>1</v>
      </c>
      <c r="AK94" t="n">
        <v>1</v>
      </c>
      <c r="AL94" t="n">
        <v>1</v>
      </c>
      <c r="AM94" t="n">
        <v>1</v>
      </c>
      <c r="AN94" t="n">
        <v>2</v>
      </c>
      <c r="AO94" t="n">
        <v>2</v>
      </c>
      <c r="AP94" t="n">
        <v>0</v>
      </c>
      <c r="AQ94" t="n">
        <v>0</v>
      </c>
      <c r="AR94" t="inlineStr">
        <is>
          <t>No</t>
        </is>
      </c>
      <c r="AS94" t="inlineStr">
        <is>
          <t>No</t>
        </is>
      </c>
      <c r="AU94">
        <f>HYPERLINK("https://creighton-primo.hosted.exlibrisgroup.com/primo-explore/search?tab=default_tab&amp;search_scope=EVERYTHING&amp;vid=01CRU&amp;lang=en_US&amp;offset=0&amp;query=any,contains,991001199029702656","Catalog Record")</f>
        <v/>
      </c>
      <c r="AV94">
        <f>HYPERLINK("http://www.worldcat.org/oclc/36225911","WorldCat Record")</f>
        <v/>
      </c>
    </row>
    <row r="95">
      <c r="D95" t="inlineStr">
        <is>
          <t>QS 4 L297p</t>
        </is>
      </c>
      <c r="E95" t="inlineStr">
        <is>
          <t>0                      QS 0004000L  297p</t>
        </is>
      </c>
      <c r="F95" t="inlineStr">
        <is>
          <t>Prakitsche Anatomie : ein Lehr- und Hilfsbuch der anatomischen Handelns / von T. von Lanz [und] W. Wachsmuth.</t>
        </is>
      </c>
      <c r="H95" t="inlineStr">
        <is>
          <t>No</t>
        </is>
      </c>
      <c r="I95" t="inlineStr">
        <is>
          <t>1</t>
        </is>
      </c>
      <c r="J95" t="inlineStr">
        <is>
          <t>Yes</t>
        </is>
      </c>
      <c r="K95" t="inlineStr">
        <is>
          <t>No</t>
        </is>
      </c>
      <c r="L95" t="inlineStr">
        <is>
          <t>0</t>
        </is>
      </c>
      <c r="M95" t="inlineStr">
        <is>
          <t>Lanz, T. von.</t>
        </is>
      </c>
      <c r="N95" t="inlineStr">
        <is>
          <t>-- Berlin : Springer-Verlag, 1955- Grundlagen ärztlichen</t>
        </is>
      </c>
      <c r="O95" t="inlineStr">
        <is>
          <t>1955</t>
        </is>
      </c>
      <c r="Q95" t="inlineStr">
        <is>
          <t>ger</t>
        </is>
      </c>
      <c r="R95" t="inlineStr">
        <is>
          <t>|||</t>
        </is>
      </c>
      <c r="T95" t="inlineStr">
        <is>
          <t xml:space="preserve">QS </t>
        </is>
      </c>
      <c r="U95" t="n">
        <v>5</v>
      </c>
      <c r="V95" t="n">
        <v>14</v>
      </c>
      <c r="W95" t="inlineStr">
        <is>
          <t>1997-04-22</t>
        </is>
      </c>
      <c r="X95" t="inlineStr">
        <is>
          <t>1997-08-23</t>
        </is>
      </c>
      <c r="Y95" t="inlineStr">
        <is>
          <t>1988-10-01</t>
        </is>
      </c>
      <c r="Z95" t="inlineStr">
        <is>
          <t>1988-10-01</t>
        </is>
      </c>
      <c r="AA95" t="n">
        <v>41</v>
      </c>
      <c r="AB95" t="n">
        <v>25</v>
      </c>
      <c r="AC95" t="n">
        <v>68</v>
      </c>
      <c r="AD95" t="n">
        <v>1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inlineStr">
        <is>
          <t>No</t>
        </is>
      </c>
      <c r="AS95" t="inlineStr">
        <is>
          <t>No</t>
        </is>
      </c>
      <c r="AU95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V95">
        <f>HYPERLINK("http://www.worldcat.org/oclc/1118083","WorldCat Record")</f>
        <v/>
      </c>
    </row>
    <row r="96">
      <c r="D96" t="inlineStr">
        <is>
          <t>QS4 L297P 1959</t>
        </is>
      </c>
      <c r="E96" t="inlineStr">
        <is>
          <t>0                      QS 0004000L  297P        1959</t>
        </is>
      </c>
      <c r="F96" t="inlineStr">
        <is>
          <t>Prakitsche Anatomie : ein Lehr- und Hilfsbuch der anatomischen Handelns / von T. von Lanz [und] W. Wachsmuth.</t>
        </is>
      </c>
      <c r="H96" t="inlineStr">
        <is>
          <t>No</t>
        </is>
      </c>
      <c r="I96" t="inlineStr">
        <is>
          <t>1</t>
        </is>
      </c>
      <c r="J96" t="inlineStr">
        <is>
          <t>Yes</t>
        </is>
      </c>
      <c r="K96" t="inlineStr">
        <is>
          <t>No</t>
        </is>
      </c>
      <c r="L96" t="inlineStr">
        <is>
          <t>0</t>
        </is>
      </c>
      <c r="M96" t="inlineStr">
        <is>
          <t>Lanz, T. von.</t>
        </is>
      </c>
      <c r="N96" t="inlineStr">
        <is>
          <t>-- Berlin : Springer-Verlag, 1955- Grundlagen ärztlichen</t>
        </is>
      </c>
      <c r="O96" t="inlineStr">
        <is>
          <t>1955</t>
        </is>
      </c>
      <c r="Q96" t="inlineStr">
        <is>
          <t>ger</t>
        </is>
      </c>
      <c r="R96" t="inlineStr">
        <is>
          <t>|||</t>
        </is>
      </c>
      <c r="T96" t="inlineStr">
        <is>
          <t xml:space="preserve">QS </t>
        </is>
      </c>
      <c r="U96" t="n">
        <v>4</v>
      </c>
      <c r="V96" t="n">
        <v>14</v>
      </c>
      <c r="W96" t="inlineStr">
        <is>
          <t>1997-08-23</t>
        </is>
      </c>
      <c r="X96" t="inlineStr">
        <is>
          <t>1997-08-23</t>
        </is>
      </c>
      <c r="Y96" t="inlineStr">
        <is>
          <t>1988-10-01</t>
        </is>
      </c>
      <c r="Z96" t="inlineStr">
        <is>
          <t>1988-10-01</t>
        </is>
      </c>
      <c r="AA96" t="n">
        <v>41</v>
      </c>
      <c r="AB96" t="n">
        <v>25</v>
      </c>
      <c r="AC96" t="n">
        <v>68</v>
      </c>
      <c r="AD96" t="n">
        <v>1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t="n">
        <v>0</v>
      </c>
      <c r="AR96" t="inlineStr">
        <is>
          <t>No</t>
        </is>
      </c>
      <c r="AS96" t="inlineStr">
        <is>
          <t>No</t>
        </is>
      </c>
      <c r="AU96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V96">
        <f>HYPERLINK("http://www.worldcat.org/oclc/1118083","WorldCat Record")</f>
        <v/>
      </c>
    </row>
    <row r="97">
      <c r="D97" t="inlineStr">
        <is>
          <t>QS4 L297P 1972</t>
        </is>
      </c>
      <c r="E97" t="inlineStr">
        <is>
          <t>0                      QS 0004000L  297P        1972</t>
        </is>
      </c>
      <c r="F97" t="inlineStr">
        <is>
          <t>Prakitsche Anatomie : ein Lehr- und Hilfsbuch der anatomischen Handelns / von T. von Lanz [und] W. Wachsmuth.</t>
        </is>
      </c>
      <c r="H97" t="inlineStr">
        <is>
          <t>No</t>
        </is>
      </c>
      <c r="I97" t="inlineStr">
        <is>
          <t>1</t>
        </is>
      </c>
      <c r="J97" t="inlineStr">
        <is>
          <t>Yes</t>
        </is>
      </c>
      <c r="K97" t="inlineStr">
        <is>
          <t>No</t>
        </is>
      </c>
      <c r="L97" t="inlineStr">
        <is>
          <t>0</t>
        </is>
      </c>
      <c r="M97" t="inlineStr">
        <is>
          <t>Lanz, T. von.</t>
        </is>
      </c>
      <c r="N97" t="inlineStr">
        <is>
          <t>-- Berlin : Springer-Verlag, 1955- Grundlagen ärztlichen</t>
        </is>
      </c>
      <c r="O97" t="inlineStr">
        <is>
          <t>1955</t>
        </is>
      </c>
      <c r="Q97" t="inlineStr">
        <is>
          <t>ger</t>
        </is>
      </c>
      <c r="R97" t="inlineStr">
        <is>
          <t>|||</t>
        </is>
      </c>
      <c r="T97" t="inlineStr">
        <is>
          <t xml:space="preserve">QS </t>
        </is>
      </c>
      <c r="U97" t="n">
        <v>5</v>
      </c>
      <c r="V97" t="n">
        <v>14</v>
      </c>
      <c r="W97" t="inlineStr">
        <is>
          <t>1997-06-23</t>
        </is>
      </c>
      <c r="X97" t="inlineStr">
        <is>
          <t>1997-08-23</t>
        </is>
      </c>
      <c r="Y97" t="inlineStr">
        <is>
          <t>1988-10-01</t>
        </is>
      </c>
      <c r="Z97" t="inlineStr">
        <is>
          <t>1988-10-01</t>
        </is>
      </c>
      <c r="AA97" t="n">
        <v>41</v>
      </c>
      <c r="AB97" t="n">
        <v>25</v>
      </c>
      <c r="AC97" t="n">
        <v>68</v>
      </c>
      <c r="AD97" t="n">
        <v>1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inlineStr">
        <is>
          <t>No</t>
        </is>
      </c>
      <c r="AS97" t="inlineStr">
        <is>
          <t>No</t>
        </is>
      </c>
      <c r="AU97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V97">
        <f>HYPERLINK("http://www.worldcat.org/oclc/1118083","WorldCat Record")</f>
        <v/>
      </c>
    </row>
    <row r="98">
      <c r="D98" t="inlineStr">
        <is>
          <t>QS 4 L297p 1985 v.1-A</t>
        </is>
      </c>
      <c r="E98" t="inlineStr">
        <is>
          <t>0                      QS 0004000L  297p        1985                                        v.1-A</t>
        </is>
      </c>
      <c r="F98" t="inlineStr">
        <is>
          <t>Praktische anatomie / von J. Lang ; in Zusammenarbeit mit K.-A. Bushe, W. Buschmann, D. Linnert ; und unter redaktioneller Mitwirkung von J. Metz.</t>
        </is>
      </c>
      <c r="G98" t="inlineStr">
        <is>
          <t>V.1 PT.A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M98" t="inlineStr">
        <is>
          <t>Lang, J. (Johannes)</t>
        </is>
      </c>
      <c r="N98" t="inlineStr">
        <is>
          <t>Berlin ; New York : Springer-Verlag, c1985.</t>
        </is>
      </c>
      <c r="O98" t="inlineStr">
        <is>
          <t>1985</t>
        </is>
      </c>
      <c r="Q98" t="inlineStr">
        <is>
          <t>ger</t>
        </is>
      </c>
      <c r="R98" t="inlineStr">
        <is>
          <t xml:space="preserve">gw </t>
        </is>
      </c>
      <c r="T98" t="inlineStr">
        <is>
          <t xml:space="preserve">QS </t>
        </is>
      </c>
      <c r="U98" t="n">
        <v>8</v>
      </c>
      <c r="V98" t="n">
        <v>8</v>
      </c>
      <c r="W98" t="inlineStr">
        <is>
          <t>1997-01-14</t>
        </is>
      </c>
      <c r="X98" t="inlineStr">
        <is>
          <t>1997-01-14</t>
        </is>
      </c>
      <c r="Y98" t="inlineStr">
        <is>
          <t>1988-02-12</t>
        </is>
      </c>
      <c r="Z98" t="inlineStr">
        <is>
          <t>1988-02-12</t>
        </is>
      </c>
      <c r="AA98" t="n">
        <v>4</v>
      </c>
      <c r="AB98" t="n">
        <v>2</v>
      </c>
      <c r="AC98" t="n">
        <v>2</v>
      </c>
      <c r="AD98" t="n">
        <v>1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inlineStr">
        <is>
          <t>No</t>
        </is>
      </c>
      <c r="AS98" t="inlineStr">
        <is>
          <t>No</t>
        </is>
      </c>
      <c r="AU98">
        <f>HYPERLINK("https://creighton-primo.hosted.exlibrisgroup.com/primo-explore/search?tab=default_tab&amp;search_scope=EVERYTHING&amp;vid=01CRU&amp;lang=en_US&amp;offset=0&amp;query=any,contains,991001538539702656","Catalog Record")</f>
        <v/>
      </c>
      <c r="AV98">
        <f>HYPERLINK("http://www.worldcat.org/oclc/8731879","WorldCat Record")</f>
        <v/>
      </c>
    </row>
    <row r="99">
      <c r="D99" t="inlineStr">
        <is>
          <t>QS 4 L716a 1982</t>
        </is>
      </c>
      <c r="E99" t="inlineStr">
        <is>
          <t>0                      QS 0004000L  716a        1982</t>
        </is>
      </c>
      <c r="F99" t="inlineStr">
        <is>
          <t>The anatomical basis of dental practice / Bernard Liebgott.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Yes</t>
        </is>
      </c>
      <c r="L99" t="inlineStr">
        <is>
          <t>0</t>
        </is>
      </c>
      <c r="M99" t="inlineStr">
        <is>
          <t>Liebgott, Bernard.</t>
        </is>
      </c>
      <c r="N99" t="inlineStr">
        <is>
          <t>Philadelphia : Saunders, c1982.</t>
        </is>
      </c>
      <c r="O99" t="inlineStr">
        <is>
          <t>1982</t>
        </is>
      </c>
      <c r="Q99" t="inlineStr">
        <is>
          <t>eng</t>
        </is>
      </c>
      <c r="R99" t="inlineStr">
        <is>
          <t>xxu</t>
        </is>
      </c>
      <c r="T99" t="inlineStr">
        <is>
          <t xml:space="preserve">QS </t>
        </is>
      </c>
      <c r="U99" t="n">
        <v>26</v>
      </c>
      <c r="V99" t="n">
        <v>26</v>
      </c>
      <c r="W99" t="inlineStr">
        <is>
          <t>2004-03-19</t>
        </is>
      </c>
      <c r="X99" t="inlineStr">
        <is>
          <t>2004-03-19</t>
        </is>
      </c>
      <c r="Y99" t="inlineStr">
        <is>
          <t>1988-01-07</t>
        </is>
      </c>
      <c r="Z99" t="inlineStr">
        <is>
          <t>1988-01-07</t>
        </is>
      </c>
      <c r="AA99" t="n">
        <v>131</v>
      </c>
      <c r="AB99" t="n">
        <v>80</v>
      </c>
      <c r="AC99" t="n">
        <v>238</v>
      </c>
      <c r="AD99" t="n">
        <v>2</v>
      </c>
      <c r="AE99" t="n">
        <v>4</v>
      </c>
      <c r="AF99" t="n">
        <v>4</v>
      </c>
      <c r="AG99" t="n">
        <v>7</v>
      </c>
      <c r="AH99" t="n">
        <v>1</v>
      </c>
      <c r="AI99" t="n">
        <v>2</v>
      </c>
      <c r="AJ99" t="n">
        <v>1</v>
      </c>
      <c r="AK99" t="n">
        <v>2</v>
      </c>
      <c r="AL99" t="n">
        <v>3</v>
      </c>
      <c r="AM99" t="n">
        <v>4</v>
      </c>
      <c r="AN99" t="n">
        <v>1</v>
      </c>
      <c r="AO99" t="n">
        <v>2</v>
      </c>
      <c r="AP99" t="n">
        <v>0</v>
      </c>
      <c r="AQ99" t="n">
        <v>0</v>
      </c>
      <c r="AR99" t="inlineStr">
        <is>
          <t>No</t>
        </is>
      </c>
      <c r="AS99" t="inlineStr">
        <is>
          <t>Yes</t>
        </is>
      </c>
      <c r="AT99">
        <f>HYPERLINK("http://catalog.hathitrust.org/Record/000303705","HathiTrust Record")</f>
        <v/>
      </c>
      <c r="AU99">
        <f>HYPERLINK("https://creighton-primo.hosted.exlibrisgroup.com/primo-explore/search?tab=default_tab&amp;search_scope=EVERYTHING&amp;vid=01CRU&amp;lang=en_US&amp;offset=0&amp;query=any,contains,991000846079702656","Catalog Record")</f>
        <v/>
      </c>
      <c r="AV99">
        <f>HYPERLINK("http://www.worldcat.org/oclc/7573710","WorldCat Record")</f>
        <v/>
      </c>
    </row>
    <row r="100">
      <c r="D100" t="inlineStr">
        <is>
          <t>QS 4 M127b 1975</t>
        </is>
      </c>
      <c r="E100" t="inlineStr">
        <is>
          <t>0                      QS 0004000M  127b        1975</t>
        </is>
      </c>
      <c r="F100" t="inlineStr">
        <is>
          <t>Basic anatomy and physiology of the human body / J. Robert McClintic.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M100" t="inlineStr">
        <is>
          <t>McClintic, J. Robert.</t>
        </is>
      </c>
      <c r="N100" t="inlineStr">
        <is>
          <t>New York : Wiley, c1975.</t>
        </is>
      </c>
      <c r="O100" t="inlineStr">
        <is>
          <t>1975</t>
        </is>
      </c>
      <c r="Q100" t="inlineStr">
        <is>
          <t>eng</t>
        </is>
      </c>
      <c r="R100" t="inlineStr">
        <is>
          <t>nyu</t>
        </is>
      </c>
      <c r="T100" t="inlineStr">
        <is>
          <t xml:space="preserve">QS </t>
        </is>
      </c>
      <c r="U100" t="n">
        <v>8</v>
      </c>
      <c r="V100" t="n">
        <v>8</v>
      </c>
      <c r="W100" t="inlineStr">
        <is>
          <t>1999-12-30</t>
        </is>
      </c>
      <c r="X100" t="inlineStr">
        <is>
          <t>1999-12-30</t>
        </is>
      </c>
      <c r="Y100" t="inlineStr">
        <is>
          <t>1988-01-07</t>
        </is>
      </c>
      <c r="Z100" t="inlineStr">
        <is>
          <t>1988-01-07</t>
        </is>
      </c>
      <c r="AA100" t="n">
        <v>144</v>
      </c>
      <c r="AB100" t="n">
        <v>101</v>
      </c>
      <c r="AC100" t="n">
        <v>218</v>
      </c>
      <c r="AD100" t="n">
        <v>1</v>
      </c>
      <c r="AE100" t="n">
        <v>3</v>
      </c>
      <c r="AF100" t="n">
        <v>1</v>
      </c>
      <c r="AG100" t="n">
        <v>5</v>
      </c>
      <c r="AH100" t="n">
        <v>1</v>
      </c>
      <c r="AI100" t="n">
        <v>3</v>
      </c>
      <c r="AJ100" t="n">
        <v>0</v>
      </c>
      <c r="AK100" t="n">
        <v>1</v>
      </c>
      <c r="AL100" t="n">
        <v>0</v>
      </c>
      <c r="AM100" t="n">
        <v>1</v>
      </c>
      <c r="AN100" t="n">
        <v>0</v>
      </c>
      <c r="AO100" t="n">
        <v>1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HYPERLINK("http://catalog.hathitrust.org/Record/009864973","HathiTrust Record")</f>
        <v/>
      </c>
      <c r="AU100">
        <f>HYPERLINK("https://creighton-primo.hosted.exlibrisgroup.com/primo-explore/search?tab=default_tab&amp;search_scope=EVERYTHING&amp;vid=01CRU&amp;lang=en_US&amp;offset=0&amp;query=any,contains,991000846209702656","Catalog Record")</f>
        <v/>
      </c>
      <c r="AV100">
        <f>HYPERLINK("http://www.worldcat.org/oclc/1130186","WorldCat Record")</f>
        <v/>
      </c>
    </row>
    <row r="101">
      <c r="D101" t="inlineStr">
        <is>
          <t>QS 4 M334e 2000</t>
        </is>
      </c>
      <c r="E101" t="inlineStr">
        <is>
          <t>0                      QS 0004000M  334e        2000</t>
        </is>
      </c>
      <c r="F101" t="inlineStr">
        <is>
          <t>Essentials of human anatomy and physiology / Elaine N. Marieb.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M101" t="inlineStr">
        <is>
          <t>Marieb, Elaine Nicpon, 1936-</t>
        </is>
      </c>
      <c r="N101" t="inlineStr">
        <is>
          <t>San Francisco : Benjamin Cummings, c2000.</t>
        </is>
      </c>
      <c r="O101" t="inlineStr">
        <is>
          <t>2000</t>
        </is>
      </c>
      <c r="P101" t="inlineStr">
        <is>
          <t>6th ed.</t>
        </is>
      </c>
      <c r="Q101" t="inlineStr">
        <is>
          <t>eng</t>
        </is>
      </c>
      <c r="R101" t="inlineStr">
        <is>
          <t>cau</t>
        </is>
      </c>
      <c r="T101" t="inlineStr">
        <is>
          <t xml:space="preserve">QS </t>
        </is>
      </c>
      <c r="U101" t="n">
        <v>26</v>
      </c>
      <c r="V101" t="n">
        <v>26</v>
      </c>
      <c r="W101" t="inlineStr">
        <is>
          <t>2007-12-04</t>
        </is>
      </c>
      <c r="X101" t="inlineStr">
        <is>
          <t>2007-12-04</t>
        </is>
      </c>
      <c r="Y101" t="inlineStr">
        <is>
          <t>2000-02-08</t>
        </is>
      </c>
      <c r="Z101" t="inlineStr">
        <is>
          <t>2000-02-08</t>
        </is>
      </c>
      <c r="AA101" t="n">
        <v>270</v>
      </c>
      <c r="AB101" t="n">
        <v>173</v>
      </c>
      <c r="AC101" t="n">
        <v>963</v>
      </c>
      <c r="AD101" t="n">
        <v>3</v>
      </c>
      <c r="AE101" t="n">
        <v>7</v>
      </c>
      <c r="AF101" t="n">
        <v>2</v>
      </c>
      <c r="AG101" t="n">
        <v>18</v>
      </c>
      <c r="AH101" t="n">
        <v>0</v>
      </c>
      <c r="AI101" t="n">
        <v>4</v>
      </c>
      <c r="AJ101" t="n">
        <v>1</v>
      </c>
      <c r="AK101" t="n">
        <v>3</v>
      </c>
      <c r="AL101" t="n">
        <v>1</v>
      </c>
      <c r="AM101" t="n">
        <v>11</v>
      </c>
      <c r="AN101" t="n">
        <v>1</v>
      </c>
      <c r="AO101" t="n">
        <v>4</v>
      </c>
      <c r="AP101" t="n">
        <v>0</v>
      </c>
      <c r="AQ101" t="n">
        <v>0</v>
      </c>
      <c r="AR101" t="inlineStr">
        <is>
          <t>No</t>
        </is>
      </c>
      <c r="AS101" t="inlineStr">
        <is>
          <t>No</t>
        </is>
      </c>
      <c r="AU101">
        <f>HYPERLINK("https://creighton-primo.hosted.exlibrisgroup.com/primo-explore/search?tab=default_tab&amp;search_scope=EVERYTHING&amp;vid=01CRU&amp;lang=en_US&amp;offset=0&amp;query=any,contains,991001412429702656","Catalog Record")</f>
        <v/>
      </c>
      <c r="AV101">
        <f>HYPERLINK("http://www.worldcat.org/oclc/41266267","WorldCat Record")</f>
        <v/>
      </c>
    </row>
    <row r="102">
      <c r="D102" t="inlineStr">
        <is>
          <t>QS 4 M334h 1998</t>
        </is>
      </c>
      <c r="E102" t="inlineStr">
        <is>
          <t>0                      QS 0004000M  334h        1998</t>
        </is>
      </c>
      <c r="F102" t="inlineStr">
        <is>
          <t>Human anatomy &amp; physiology / Elaine Marieb.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M102" t="inlineStr">
        <is>
          <t>Marieb, Elaine Nicpon, 1936-</t>
        </is>
      </c>
      <c r="N102" t="inlineStr">
        <is>
          <t>Menlo Park, Calif. : Benjamin/Cummings, c1998.</t>
        </is>
      </c>
      <c r="O102" t="inlineStr">
        <is>
          <t>1998</t>
        </is>
      </c>
      <c r="P102" t="inlineStr">
        <is>
          <t>4th ed.</t>
        </is>
      </c>
      <c r="Q102" t="inlineStr">
        <is>
          <t>eng</t>
        </is>
      </c>
      <c r="R102" t="inlineStr">
        <is>
          <t>cau</t>
        </is>
      </c>
      <c r="T102" t="inlineStr">
        <is>
          <t xml:space="preserve">QS </t>
        </is>
      </c>
      <c r="U102" t="n">
        <v>59</v>
      </c>
      <c r="V102" t="n">
        <v>59</v>
      </c>
      <c r="W102" t="inlineStr">
        <is>
          <t>2008-02-18</t>
        </is>
      </c>
      <c r="X102" t="inlineStr">
        <is>
          <t>2008-02-18</t>
        </is>
      </c>
      <c r="Y102" t="inlineStr">
        <is>
          <t>1998-03-25</t>
        </is>
      </c>
      <c r="Z102" t="inlineStr">
        <is>
          <t>1998-03-25</t>
        </is>
      </c>
      <c r="AA102" t="n">
        <v>246</v>
      </c>
      <c r="AB102" t="n">
        <v>150</v>
      </c>
      <c r="AC102" t="n">
        <v>1329</v>
      </c>
      <c r="AD102" t="n">
        <v>3</v>
      </c>
      <c r="AE102" t="n">
        <v>7</v>
      </c>
      <c r="AF102" t="n">
        <v>8</v>
      </c>
      <c r="AG102" t="n">
        <v>30</v>
      </c>
      <c r="AH102" t="n">
        <v>2</v>
      </c>
      <c r="AI102" t="n">
        <v>10</v>
      </c>
      <c r="AJ102" t="n">
        <v>1</v>
      </c>
      <c r="AK102" t="n">
        <v>7</v>
      </c>
      <c r="AL102" t="n">
        <v>4</v>
      </c>
      <c r="AM102" t="n">
        <v>14</v>
      </c>
      <c r="AN102" t="n">
        <v>2</v>
      </c>
      <c r="AO102" t="n">
        <v>4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HYPERLINK("https://creighton-primo.hosted.exlibrisgroup.com/primo-explore/search?tab=default_tab&amp;search_scope=EVERYTHING&amp;vid=01CRU&amp;lang=en_US&amp;offset=0&amp;query=any,contains,991001427629702656","Catalog Record")</f>
        <v/>
      </c>
      <c r="AV102">
        <f>HYPERLINK("http://www.worldcat.org/oclc/37322160","WorldCat Record")</f>
        <v/>
      </c>
    </row>
    <row r="103">
      <c r="D103" t="inlineStr">
        <is>
          <t>QS4 M368ahb 2003</t>
        </is>
      </c>
      <c r="E103" t="inlineStr">
        <is>
          <t>0                      QS 0004000M  368ahb      2003</t>
        </is>
      </c>
      <c r="F103" t="inlineStr">
        <is>
          <t>Atlas of the human body / Frederic H. Martini ... [et al.].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N103" t="inlineStr">
        <is>
          <t>Upper Saddle River, N.J. : Prentice Hall, c2003.</t>
        </is>
      </c>
      <c r="O103" t="inlineStr">
        <is>
          <t>2003</t>
        </is>
      </c>
      <c r="Q103" t="inlineStr">
        <is>
          <t>eng</t>
        </is>
      </c>
      <c r="R103" t="inlineStr">
        <is>
          <t>nju</t>
        </is>
      </c>
      <c r="T103" t="inlineStr">
        <is>
          <t xml:space="preserve">QS </t>
        </is>
      </c>
      <c r="U103" t="n">
        <v>6</v>
      </c>
      <c r="V103" t="n">
        <v>6</v>
      </c>
      <c r="W103" t="inlineStr">
        <is>
          <t>2008-05-30</t>
        </is>
      </c>
      <c r="X103" t="inlineStr">
        <is>
          <t>2008-05-30</t>
        </is>
      </c>
      <c r="Y103" t="inlineStr">
        <is>
          <t>2003-08-26</t>
        </is>
      </c>
      <c r="Z103" t="inlineStr">
        <is>
          <t>2003-08-26</t>
        </is>
      </c>
      <c r="AA103" t="n">
        <v>48</v>
      </c>
      <c r="AB103" t="n">
        <v>32</v>
      </c>
      <c r="AC103" t="n">
        <v>35</v>
      </c>
      <c r="AD103" t="n">
        <v>1</v>
      </c>
      <c r="AE103" t="n">
        <v>1</v>
      </c>
      <c r="AF103" t="n">
        <v>1</v>
      </c>
      <c r="AG103" t="n">
        <v>1</v>
      </c>
      <c r="AH103" t="n">
        <v>0</v>
      </c>
      <c r="AI103" t="n">
        <v>0</v>
      </c>
      <c r="AJ103" t="n">
        <v>1</v>
      </c>
      <c r="AK103" t="n">
        <v>1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t="n">
        <v>0</v>
      </c>
      <c r="AR103" t="inlineStr">
        <is>
          <t>No</t>
        </is>
      </c>
      <c r="AS103" t="inlineStr">
        <is>
          <t>No</t>
        </is>
      </c>
      <c r="AU103">
        <f>HYPERLINK("https://creighton-primo.hosted.exlibrisgroup.com/primo-explore/search?tab=default_tab&amp;search_scope=EVERYTHING&amp;vid=01CRU&amp;lang=en_US&amp;offset=0&amp;query=any,contains,991000355749702656","Catalog Record")</f>
        <v/>
      </c>
      <c r="AV103">
        <f>HYPERLINK("http://www.worldcat.org/oclc/50403848","WorldCat Record")</f>
        <v/>
      </c>
    </row>
    <row r="104">
      <c r="D104" t="inlineStr">
        <is>
          <t>QS 4 M386h 1997</t>
        </is>
      </c>
      <c r="E104" t="inlineStr">
        <is>
          <t>0                      QS 0004000M  386h        1997</t>
        </is>
      </c>
      <c r="F104" t="inlineStr">
        <is>
          <t>Human anatomy / Frederic H. Martini, Michael J. Timmons ; with William C. Ober, art coordinator and illustrator ; Claire W. Garrison, illustrator ; Kathleen Welch, clinical consultant ; Ralph T. Hutchings, biomedical photographer.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Yes</t>
        </is>
      </c>
      <c r="L104" t="inlineStr">
        <is>
          <t>0</t>
        </is>
      </c>
      <c r="M104" t="inlineStr">
        <is>
          <t>Martini, Frederic.</t>
        </is>
      </c>
      <c r="N104" t="inlineStr">
        <is>
          <t>Upper Saddle River, N.J. : Prentice Hall, c1997.</t>
        </is>
      </c>
      <c r="O104" t="inlineStr">
        <is>
          <t>1997</t>
        </is>
      </c>
      <c r="P104" t="inlineStr">
        <is>
          <t>2nd ed.</t>
        </is>
      </c>
      <c r="Q104" t="inlineStr">
        <is>
          <t>eng</t>
        </is>
      </c>
      <c r="R104" t="inlineStr">
        <is>
          <t>nju</t>
        </is>
      </c>
      <c r="T104" t="inlineStr">
        <is>
          <t xml:space="preserve">QS </t>
        </is>
      </c>
      <c r="U104" t="n">
        <v>122</v>
      </c>
      <c r="V104" t="n">
        <v>122</v>
      </c>
      <c r="W104" t="inlineStr">
        <is>
          <t>2007-08-24</t>
        </is>
      </c>
      <c r="X104" t="inlineStr">
        <is>
          <t>2007-08-24</t>
        </is>
      </c>
      <c r="Y104" t="inlineStr">
        <is>
          <t>1997-08-26</t>
        </is>
      </c>
      <c r="Z104" t="inlineStr">
        <is>
          <t>1997-08-26</t>
        </is>
      </c>
      <c r="AA104" t="n">
        <v>90</v>
      </c>
      <c r="AB104" t="n">
        <v>59</v>
      </c>
      <c r="AC104" t="n">
        <v>363</v>
      </c>
      <c r="AD104" t="n">
        <v>1</v>
      </c>
      <c r="AE104" t="n">
        <v>3</v>
      </c>
      <c r="AF104" t="n">
        <v>1</v>
      </c>
      <c r="AG104" t="n">
        <v>10</v>
      </c>
      <c r="AH104" t="n">
        <v>1</v>
      </c>
      <c r="AI104" t="n">
        <v>5</v>
      </c>
      <c r="AJ104" t="n">
        <v>0</v>
      </c>
      <c r="AK104" t="n">
        <v>1</v>
      </c>
      <c r="AL104" t="n">
        <v>0</v>
      </c>
      <c r="AM104" t="n">
        <v>5</v>
      </c>
      <c r="AN104" t="n">
        <v>0</v>
      </c>
      <c r="AO104" t="n">
        <v>1</v>
      </c>
      <c r="AP104" t="n">
        <v>0</v>
      </c>
      <c r="AQ104" t="n">
        <v>0</v>
      </c>
      <c r="AR104" t="inlineStr">
        <is>
          <t>No</t>
        </is>
      </c>
      <c r="AS104" t="inlineStr">
        <is>
          <t>No</t>
        </is>
      </c>
      <c r="AU104">
        <f>HYPERLINK("https://creighton-primo.hosted.exlibrisgroup.com/primo-explore/search?tab=default_tab&amp;search_scope=EVERYTHING&amp;vid=01CRU&amp;lang=en_US&amp;offset=0&amp;query=any,contains,991001269759702656","Catalog Record")</f>
        <v/>
      </c>
      <c r="AV104">
        <f>HYPERLINK("http://www.worldcat.org/oclc/35033588","WorldCat Record")</f>
        <v/>
      </c>
    </row>
    <row r="105">
      <c r="D105" t="inlineStr">
        <is>
          <t>QS 4 M386h 2000</t>
        </is>
      </c>
      <c r="E105" t="inlineStr">
        <is>
          <t>0                      QS 0004000M  386h        2000</t>
        </is>
      </c>
      <c r="F105" t="inlineStr">
        <is>
          <t>Human anatomy / Frederick H. Martini, Michael J. Timmons, Michael P. McKinley ; with William C. Ober, art coordinator and illustrator ; Claire W. Garrison, illustrator ; Kathleen Welch, clinical consultant ; Ralph T. Hutchings, biomedical photographer.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M105" t="inlineStr">
        <is>
          <t>Martini, Frederic.</t>
        </is>
      </c>
      <c r="N105" t="inlineStr">
        <is>
          <t>Upper Saddle River, N.J. : Prentice Hall, c2000.</t>
        </is>
      </c>
      <c r="O105" t="inlineStr">
        <is>
          <t>1999</t>
        </is>
      </c>
      <c r="P105" t="inlineStr">
        <is>
          <t>3rd ed.</t>
        </is>
      </c>
      <c r="Q105" t="inlineStr">
        <is>
          <t>eng</t>
        </is>
      </c>
      <c r="R105" t="inlineStr">
        <is>
          <t>nju</t>
        </is>
      </c>
      <c r="T105" t="inlineStr">
        <is>
          <t xml:space="preserve">QS </t>
        </is>
      </c>
      <c r="U105" t="n">
        <v>87</v>
      </c>
      <c r="V105" t="n">
        <v>87</v>
      </c>
      <c r="W105" t="inlineStr">
        <is>
          <t>2007-03-30</t>
        </is>
      </c>
      <c r="X105" t="inlineStr">
        <is>
          <t>2007-03-30</t>
        </is>
      </c>
      <c r="Y105" t="inlineStr">
        <is>
          <t>1999-08-25</t>
        </is>
      </c>
      <c r="Z105" t="inlineStr">
        <is>
          <t>1999-08-25</t>
        </is>
      </c>
      <c r="AA105" t="n">
        <v>115</v>
      </c>
      <c r="AB105" t="n">
        <v>72</v>
      </c>
      <c r="AC105" t="n">
        <v>74</v>
      </c>
      <c r="AD105" t="n">
        <v>1</v>
      </c>
      <c r="AE105" t="n">
        <v>1</v>
      </c>
      <c r="AF105" t="n">
        <v>1</v>
      </c>
      <c r="AG105" t="n">
        <v>1</v>
      </c>
      <c r="AH105" t="n">
        <v>0</v>
      </c>
      <c r="AI105" t="n">
        <v>0</v>
      </c>
      <c r="AJ105" t="n">
        <v>0</v>
      </c>
      <c r="AK105" t="n">
        <v>0</v>
      </c>
      <c r="AL105" t="n">
        <v>1</v>
      </c>
      <c r="AM105" t="n">
        <v>1</v>
      </c>
      <c r="AN105" t="n">
        <v>0</v>
      </c>
      <c r="AO105" t="n">
        <v>0</v>
      </c>
      <c r="AP105" t="n">
        <v>0</v>
      </c>
      <c r="AQ105" t="n">
        <v>0</v>
      </c>
      <c r="AR105" t="inlineStr">
        <is>
          <t>No</t>
        </is>
      </c>
      <c r="AS105" t="inlineStr">
        <is>
          <t>Yes</t>
        </is>
      </c>
      <c r="AT105">
        <f>HYPERLINK("http://catalog.hathitrust.org/Record/009925683","HathiTrust Record")</f>
        <v/>
      </c>
      <c r="AU105">
        <f>HYPERLINK("https://creighton-primo.hosted.exlibrisgroup.com/primo-explore/search?tab=default_tab&amp;search_scope=EVERYTHING&amp;vid=01CRU&amp;lang=en_US&amp;offset=0&amp;query=any,contains,991000583159702656","Catalog Record")</f>
        <v/>
      </c>
      <c r="AV105">
        <f>HYPERLINK("http://www.worldcat.org/oclc/41540206","WorldCat Record")</f>
        <v/>
      </c>
    </row>
    <row r="106">
      <c r="D106" t="inlineStr">
        <is>
          <t>QS 4 M822c 1992</t>
        </is>
      </c>
      <c r="E106" t="inlineStr">
        <is>
          <t>0                      QS 0004000M  822c        1992</t>
        </is>
      </c>
      <c r="F106" t="inlineStr">
        <is>
          <t>Clinically oriented anatomy / Keith L. Moore.</t>
        </is>
      </c>
      <c r="H106" t="inlineStr">
        <is>
          <t>No</t>
        </is>
      </c>
      <c r="I106" t="inlineStr">
        <is>
          <t>1</t>
        </is>
      </c>
      <c r="J106" t="inlineStr">
        <is>
          <t>Yes</t>
        </is>
      </c>
      <c r="K106" t="inlineStr">
        <is>
          <t>Yes</t>
        </is>
      </c>
      <c r="L106" t="inlineStr">
        <is>
          <t>1</t>
        </is>
      </c>
      <c r="M106" t="inlineStr">
        <is>
          <t>Moore, Keith L.</t>
        </is>
      </c>
      <c r="N106" t="inlineStr">
        <is>
          <t>Baltimore : Williams &amp; Wilkins, c1992.</t>
        </is>
      </c>
      <c r="O106" t="inlineStr">
        <is>
          <t>1992</t>
        </is>
      </c>
      <c r="P106" t="inlineStr">
        <is>
          <t>3rd ed. / illustrated primarily by Dorothy Chubb ... [et al.] ; photography by John Kozie and Paul Schwartz.</t>
        </is>
      </c>
      <c r="Q106" t="inlineStr">
        <is>
          <t>eng</t>
        </is>
      </c>
      <c r="R106" t="inlineStr">
        <is>
          <t>mdu</t>
        </is>
      </c>
      <c r="T106" t="inlineStr">
        <is>
          <t xml:space="preserve">QS </t>
        </is>
      </c>
      <c r="U106" t="n">
        <v>205</v>
      </c>
      <c r="V106" t="n">
        <v>326</v>
      </c>
      <c r="W106" t="inlineStr">
        <is>
          <t>2006-06-27</t>
        </is>
      </c>
      <c r="X106" t="inlineStr">
        <is>
          <t>2007-10-23</t>
        </is>
      </c>
      <c r="Y106" t="inlineStr">
        <is>
          <t>1992-06-09</t>
        </is>
      </c>
      <c r="Z106" t="inlineStr">
        <is>
          <t>1998-09-01</t>
        </is>
      </c>
      <c r="AA106" t="n">
        <v>364</v>
      </c>
      <c r="AB106" t="n">
        <v>229</v>
      </c>
      <c r="AC106" t="n">
        <v>1226</v>
      </c>
      <c r="AD106" t="n">
        <v>1</v>
      </c>
      <c r="AE106" t="n">
        <v>11</v>
      </c>
      <c r="AF106" t="n">
        <v>3</v>
      </c>
      <c r="AG106" t="n">
        <v>43</v>
      </c>
      <c r="AH106" t="n">
        <v>1</v>
      </c>
      <c r="AI106" t="n">
        <v>19</v>
      </c>
      <c r="AJ106" t="n">
        <v>0</v>
      </c>
      <c r="AK106" t="n">
        <v>6</v>
      </c>
      <c r="AL106" t="n">
        <v>2</v>
      </c>
      <c r="AM106" t="n">
        <v>17</v>
      </c>
      <c r="AN106" t="n">
        <v>0</v>
      </c>
      <c r="AO106" t="n">
        <v>9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HYPERLINK("http://catalog.hathitrust.org/Record/002551542","HathiTrust Record")</f>
        <v/>
      </c>
      <c r="AU106">
        <f>HYPERLINK("https://creighton-primo.hosted.exlibrisgroup.com/primo-explore/search?tab=default_tab&amp;search_scope=EVERYTHING&amp;vid=01CRU&amp;lang=en_US&amp;offset=0&amp;query=any,contains,991001306869702656","Catalog Record")</f>
        <v/>
      </c>
      <c r="AV106">
        <f>HYPERLINK("http://www.worldcat.org/oclc/24284338","WorldCat Record")</f>
        <v/>
      </c>
    </row>
    <row r="107">
      <c r="D107" t="inlineStr">
        <is>
          <t>QS 4 M822c 1992</t>
        </is>
      </c>
      <c r="E107" t="inlineStr">
        <is>
          <t>0                      QS 0004000M  822c        1992</t>
        </is>
      </c>
      <c r="F107" t="inlineStr">
        <is>
          <t>Clinically oriented anatomy / Keith L. Moore.</t>
        </is>
      </c>
      <c r="H107" t="inlineStr">
        <is>
          <t>No</t>
        </is>
      </c>
      <c r="I107" t="inlineStr">
        <is>
          <t>2</t>
        </is>
      </c>
      <c r="J107" t="inlineStr">
        <is>
          <t>Yes</t>
        </is>
      </c>
      <c r="K107" t="inlineStr">
        <is>
          <t>Yes</t>
        </is>
      </c>
      <c r="L107" t="inlineStr">
        <is>
          <t>1</t>
        </is>
      </c>
      <c r="M107" t="inlineStr">
        <is>
          <t>Moore, Keith L.</t>
        </is>
      </c>
      <c r="N107" t="inlineStr">
        <is>
          <t>Baltimore : Williams &amp; Wilkins, c1992.</t>
        </is>
      </c>
      <c r="O107" t="inlineStr">
        <is>
          <t>1992</t>
        </is>
      </c>
      <c r="P107" t="inlineStr">
        <is>
          <t>3rd ed. / illustrated primarily by Dorothy Chubb ... [et al.] ; photography by John Kozie and Paul Schwartz.</t>
        </is>
      </c>
      <c r="Q107" t="inlineStr">
        <is>
          <t>eng</t>
        </is>
      </c>
      <c r="R107" t="inlineStr">
        <is>
          <t>mdu</t>
        </is>
      </c>
      <c r="T107" t="inlineStr">
        <is>
          <t xml:space="preserve">QS </t>
        </is>
      </c>
      <c r="U107" t="n">
        <v>121</v>
      </c>
      <c r="V107" t="n">
        <v>326</v>
      </c>
      <c r="W107" t="inlineStr">
        <is>
          <t>2007-10-23</t>
        </is>
      </c>
      <c r="X107" t="inlineStr">
        <is>
          <t>2007-10-23</t>
        </is>
      </c>
      <c r="Y107" t="inlineStr">
        <is>
          <t>1998-09-01</t>
        </is>
      </c>
      <c r="Z107" t="inlineStr">
        <is>
          <t>1998-09-01</t>
        </is>
      </c>
      <c r="AA107" t="n">
        <v>364</v>
      </c>
      <c r="AB107" t="n">
        <v>229</v>
      </c>
      <c r="AC107" t="n">
        <v>1226</v>
      </c>
      <c r="AD107" t="n">
        <v>1</v>
      </c>
      <c r="AE107" t="n">
        <v>11</v>
      </c>
      <c r="AF107" t="n">
        <v>3</v>
      </c>
      <c r="AG107" t="n">
        <v>43</v>
      </c>
      <c r="AH107" t="n">
        <v>1</v>
      </c>
      <c r="AI107" t="n">
        <v>19</v>
      </c>
      <c r="AJ107" t="n">
        <v>0</v>
      </c>
      <c r="AK107" t="n">
        <v>6</v>
      </c>
      <c r="AL107" t="n">
        <v>2</v>
      </c>
      <c r="AM107" t="n">
        <v>17</v>
      </c>
      <c r="AN107" t="n">
        <v>0</v>
      </c>
      <c r="AO107" t="n">
        <v>9</v>
      </c>
      <c r="AP107" t="n">
        <v>0</v>
      </c>
      <c r="AQ107" t="n">
        <v>0</v>
      </c>
      <c r="AR107" t="inlineStr">
        <is>
          <t>No</t>
        </is>
      </c>
      <c r="AS107" t="inlineStr">
        <is>
          <t>Yes</t>
        </is>
      </c>
      <c r="AT107">
        <f>HYPERLINK("http://catalog.hathitrust.org/Record/002551542","HathiTrust Record")</f>
        <v/>
      </c>
      <c r="AU107">
        <f>HYPERLINK("https://creighton-primo.hosted.exlibrisgroup.com/primo-explore/search?tab=default_tab&amp;search_scope=EVERYTHING&amp;vid=01CRU&amp;lang=en_US&amp;offset=0&amp;query=any,contains,991001306869702656","Catalog Record")</f>
        <v/>
      </c>
      <c r="AV107">
        <f>HYPERLINK("http://www.worldcat.org/oclc/24284338","WorldCat Record")</f>
        <v/>
      </c>
    </row>
    <row r="108">
      <c r="D108" t="inlineStr">
        <is>
          <t>QS 4 M876h 1942</t>
        </is>
      </c>
      <c r="E108" t="inlineStr">
        <is>
          <t>0                      QS 0004000M  876h        1942</t>
        </is>
      </c>
      <c r="F108" t="inlineStr">
        <is>
          <t>Morris' Human anatomy : a complete systematic treatise / edited by J. Parsons Schaeffer ; contributors: Leslie B. Arey, Raymond F. Blount, Eliot R. Clark ... [et al.].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M108" t="inlineStr">
        <is>
          <t>Morris, Henry, Sir, 1844-1926.</t>
        </is>
      </c>
      <c r="N108" t="inlineStr">
        <is>
          <t>Philadelphia : The Blakiston company, c1942.</t>
        </is>
      </c>
      <c r="O108" t="inlineStr">
        <is>
          <t>1942</t>
        </is>
      </c>
      <c r="P108" t="inlineStr">
        <is>
          <t>10th ed.</t>
        </is>
      </c>
      <c r="Q108" t="inlineStr">
        <is>
          <t>eng</t>
        </is>
      </c>
      <c r="R108" t="inlineStr">
        <is>
          <t>pau</t>
        </is>
      </c>
      <c r="T108" t="inlineStr">
        <is>
          <t xml:space="preserve">QS </t>
        </is>
      </c>
      <c r="U108" t="n">
        <v>3</v>
      </c>
      <c r="V108" t="n">
        <v>3</v>
      </c>
      <c r="W108" t="inlineStr">
        <is>
          <t>1995-07-06</t>
        </is>
      </c>
      <c r="X108" t="inlineStr">
        <is>
          <t>1995-07-06</t>
        </is>
      </c>
      <c r="Y108" t="inlineStr">
        <is>
          <t>1988-01-07</t>
        </is>
      </c>
      <c r="Z108" t="inlineStr">
        <is>
          <t>1988-01-07</t>
        </is>
      </c>
      <c r="AA108" t="n">
        <v>106</v>
      </c>
      <c r="AB108" t="n">
        <v>98</v>
      </c>
      <c r="AC108" t="n">
        <v>217</v>
      </c>
      <c r="AD108" t="n">
        <v>2</v>
      </c>
      <c r="AE108" t="n">
        <v>2</v>
      </c>
      <c r="AF108" t="n">
        <v>1</v>
      </c>
      <c r="AG108" t="n">
        <v>5</v>
      </c>
      <c r="AH108" t="n">
        <v>0</v>
      </c>
      <c r="AI108" t="n">
        <v>2</v>
      </c>
      <c r="AJ108" t="n">
        <v>0</v>
      </c>
      <c r="AK108" t="n">
        <v>2</v>
      </c>
      <c r="AL108" t="n">
        <v>0</v>
      </c>
      <c r="AM108" t="n">
        <v>0</v>
      </c>
      <c r="AN108" t="n">
        <v>1</v>
      </c>
      <c r="AO108" t="n">
        <v>1</v>
      </c>
      <c r="AP108" t="n">
        <v>0</v>
      </c>
      <c r="AQ108" t="n">
        <v>0</v>
      </c>
      <c r="AR108" t="inlineStr">
        <is>
          <t>No</t>
        </is>
      </c>
      <c r="AS108" t="inlineStr">
        <is>
          <t>No</t>
        </is>
      </c>
      <c r="AT108">
        <f>HYPERLINK("http://catalog.hathitrust.org/Record/001576560","HathiTrust Record")</f>
        <v/>
      </c>
      <c r="AU108">
        <f>HYPERLINK("https://creighton-primo.hosted.exlibrisgroup.com/primo-explore/search?tab=default_tab&amp;search_scope=EVERYTHING&amp;vid=01CRU&amp;lang=en_US&amp;offset=0&amp;query=any,contains,991000846339702656","Catalog Record")</f>
        <v/>
      </c>
      <c r="AV108">
        <f>HYPERLINK("http://www.worldcat.org/oclc/4320447","WorldCat Record")</f>
        <v/>
      </c>
    </row>
    <row r="109">
      <c r="D109" t="inlineStr">
        <is>
          <t>QS 4 M966a 1980</t>
        </is>
      </c>
      <c r="E109" t="inlineStr">
        <is>
          <t>0                      QS 0004000M  966a        1980</t>
        </is>
      </c>
      <c r="F109" t="inlineStr">
        <is>
          <t>Anatomy - P[subscript x] : a practical introduction to anatomical correlates of the physical examination / Bryce L. Munger and Irwin L. Baird.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M109" t="inlineStr">
        <is>
          <t>Munger, Bryce L.</t>
        </is>
      </c>
      <c r="N109" t="inlineStr">
        <is>
          <t>Baltimore : Williams &amp; Wilkins, c1980.</t>
        </is>
      </c>
      <c r="O109" t="inlineStr">
        <is>
          <t>1980</t>
        </is>
      </c>
      <c r="Q109" t="inlineStr">
        <is>
          <t>eng</t>
        </is>
      </c>
      <c r="R109" t="inlineStr">
        <is>
          <t>mdu</t>
        </is>
      </c>
      <c r="T109" t="inlineStr">
        <is>
          <t xml:space="preserve">QS </t>
        </is>
      </c>
      <c r="U109" t="n">
        <v>3</v>
      </c>
      <c r="V109" t="n">
        <v>3</v>
      </c>
      <c r="W109" t="inlineStr">
        <is>
          <t>1994-11-01</t>
        </is>
      </c>
      <c r="X109" t="inlineStr">
        <is>
          <t>1994-11-01</t>
        </is>
      </c>
      <c r="Y109" t="inlineStr">
        <is>
          <t>1988-01-07</t>
        </is>
      </c>
      <c r="Z109" t="inlineStr">
        <is>
          <t>1988-01-07</t>
        </is>
      </c>
      <c r="AA109" t="n">
        <v>61</v>
      </c>
      <c r="AB109" t="n">
        <v>51</v>
      </c>
      <c r="AC109" t="n">
        <v>51</v>
      </c>
      <c r="AD109" t="n">
        <v>2</v>
      </c>
      <c r="AE109" t="n">
        <v>2</v>
      </c>
      <c r="AF109" t="n">
        <v>1</v>
      </c>
      <c r="AG109" t="n">
        <v>1</v>
      </c>
      <c r="AH109" t="n">
        <v>0</v>
      </c>
      <c r="AI109" t="n">
        <v>0</v>
      </c>
      <c r="AJ109" t="n">
        <v>0</v>
      </c>
      <c r="AK109" t="n">
        <v>0</v>
      </c>
      <c r="AL109" t="n">
        <v>0</v>
      </c>
      <c r="AM109" t="n">
        <v>0</v>
      </c>
      <c r="AN109" t="n">
        <v>1</v>
      </c>
      <c r="AO109" t="n">
        <v>1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HYPERLINK("https://creighton-primo.hosted.exlibrisgroup.com/primo-explore/search?tab=default_tab&amp;search_scope=EVERYTHING&amp;vid=01CRU&amp;lang=en_US&amp;offset=0&amp;query=any,contains,991000846379702656","Catalog Record")</f>
        <v/>
      </c>
      <c r="AV109">
        <f>HYPERLINK("http://www.worldcat.org/oclc/5196757","WorldCat Record")</f>
        <v/>
      </c>
    </row>
    <row r="110">
      <c r="D110" t="inlineStr">
        <is>
          <t>QS 4 M982h 1969</t>
        </is>
      </c>
      <c r="E110" t="inlineStr">
        <is>
          <t>0                      QS 0004000M  982h        1969</t>
        </is>
      </c>
      <c r="F110" t="inlineStr">
        <is>
          <t>Human anatomy made simple / MacKay Murray ; Illustrated by Eva Cellini.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Murray, I. MacKay (Irwin MacKay), 1919-</t>
        </is>
      </c>
      <c r="N110" t="inlineStr">
        <is>
          <t>Garden City, N.Y. : Doubleday, c1969.</t>
        </is>
      </c>
      <c r="O110" t="inlineStr">
        <is>
          <t>1969</t>
        </is>
      </c>
      <c r="P110" t="inlineStr">
        <is>
          <t>[1st ed.]</t>
        </is>
      </c>
      <c r="Q110" t="inlineStr">
        <is>
          <t>eng</t>
        </is>
      </c>
      <c r="R110" t="inlineStr">
        <is>
          <t>nyu</t>
        </is>
      </c>
      <c r="T110" t="inlineStr">
        <is>
          <t xml:space="preserve">QS </t>
        </is>
      </c>
      <c r="U110" t="n">
        <v>34</v>
      </c>
      <c r="V110" t="n">
        <v>34</v>
      </c>
      <c r="W110" t="inlineStr">
        <is>
          <t>2004-10-27</t>
        </is>
      </c>
      <c r="X110" t="inlineStr">
        <is>
          <t>2004-10-27</t>
        </is>
      </c>
      <c r="Y110" t="inlineStr">
        <is>
          <t>1988-01-07</t>
        </is>
      </c>
      <c r="Z110" t="inlineStr">
        <is>
          <t>1988-01-07</t>
        </is>
      </c>
      <c r="AA110" t="n">
        <v>216</v>
      </c>
      <c r="AB110" t="n">
        <v>200</v>
      </c>
      <c r="AC110" t="n">
        <v>203</v>
      </c>
      <c r="AD110" t="n">
        <v>1</v>
      </c>
      <c r="AE110" t="n">
        <v>1</v>
      </c>
      <c r="AF110" t="n">
        <v>1</v>
      </c>
      <c r="AG110" t="n">
        <v>1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1</v>
      </c>
      <c r="AQ110" t="n">
        <v>1</v>
      </c>
      <c r="AR110" t="inlineStr">
        <is>
          <t>No</t>
        </is>
      </c>
      <c r="AS110" t="inlineStr">
        <is>
          <t>No</t>
        </is>
      </c>
      <c r="AU110">
        <f>HYPERLINK("https://creighton-primo.hosted.exlibrisgroup.com/primo-explore/search?tab=default_tab&amp;search_scope=EVERYTHING&amp;vid=01CRU&amp;lang=en_US&amp;offset=0&amp;query=any,contains,991000846279702656","Catalog Record")</f>
        <v/>
      </c>
      <c r="AV110">
        <f>HYPERLINK("http://www.worldcat.org/oclc/1250","WorldCat Record")</f>
        <v/>
      </c>
    </row>
    <row r="111">
      <c r="D111" t="inlineStr">
        <is>
          <t>QS 4 S359a 1976</t>
        </is>
      </c>
      <c r="E111" t="inlineStr">
        <is>
          <t>0                      QS 0004000S  359a        1976</t>
        </is>
      </c>
      <c r="F111" t="inlineStr">
        <is>
          <t>Anatomical case histories : a problem-solving text in anatomy / Lawrence K. Schneider.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Schneider, Lawrence K.</t>
        </is>
      </c>
      <c r="N111" t="inlineStr">
        <is>
          <t>Chicago : Year Book Medical Publishers, c1976.</t>
        </is>
      </c>
      <c r="O111" t="inlineStr">
        <is>
          <t>1976</t>
        </is>
      </c>
      <c r="Q111" t="inlineStr">
        <is>
          <t>eng</t>
        </is>
      </c>
      <c r="R111" t="inlineStr">
        <is>
          <t>ilu</t>
        </is>
      </c>
      <c r="T111" t="inlineStr">
        <is>
          <t xml:space="preserve">QS </t>
        </is>
      </c>
      <c r="U111" t="n">
        <v>24</v>
      </c>
      <c r="V111" t="n">
        <v>24</v>
      </c>
      <c r="W111" t="inlineStr">
        <is>
          <t>2002-05-03</t>
        </is>
      </c>
      <c r="X111" t="inlineStr">
        <is>
          <t>2002-05-03</t>
        </is>
      </c>
      <c r="Y111" t="inlineStr">
        <is>
          <t>1988-01-07</t>
        </is>
      </c>
      <c r="Z111" t="inlineStr">
        <is>
          <t>1988-01-07</t>
        </is>
      </c>
      <c r="AA111" t="n">
        <v>96</v>
      </c>
      <c r="AB111" t="n">
        <v>76</v>
      </c>
      <c r="AC111" t="n">
        <v>76</v>
      </c>
      <c r="AD111" t="n">
        <v>2</v>
      </c>
      <c r="AE111" t="n">
        <v>2</v>
      </c>
      <c r="AF111" t="n">
        <v>3</v>
      </c>
      <c r="AG111" t="n">
        <v>3</v>
      </c>
      <c r="AH111" t="n">
        <v>0</v>
      </c>
      <c r="AI111" t="n">
        <v>0</v>
      </c>
      <c r="AJ111" t="n">
        <v>1</v>
      </c>
      <c r="AK111" t="n">
        <v>1</v>
      </c>
      <c r="AL111" t="n">
        <v>1</v>
      </c>
      <c r="AM111" t="n">
        <v>1</v>
      </c>
      <c r="AN111" t="n">
        <v>1</v>
      </c>
      <c r="AO111" t="n">
        <v>1</v>
      </c>
      <c r="AP111" t="n">
        <v>0</v>
      </c>
      <c r="AQ111" t="n">
        <v>0</v>
      </c>
      <c r="AR111" t="inlineStr">
        <is>
          <t>No</t>
        </is>
      </c>
      <c r="AS111" t="inlineStr">
        <is>
          <t>No</t>
        </is>
      </c>
      <c r="AU111">
        <f>HYPERLINK("https://creighton-primo.hosted.exlibrisgroup.com/primo-explore/search?tab=default_tab&amp;search_scope=EVERYTHING&amp;vid=01CRU&amp;lang=en_US&amp;offset=0&amp;query=any,contains,991000846419702656","Catalog Record")</f>
        <v/>
      </c>
      <c r="AV111">
        <f>HYPERLINK("http://www.worldcat.org/oclc/2401424","WorldCat Record")</f>
        <v/>
      </c>
    </row>
    <row r="112">
      <c r="D112" t="inlineStr">
        <is>
          <t>QS 4 S587h 1980</t>
        </is>
      </c>
      <c r="E112" t="inlineStr">
        <is>
          <t>0                      QS 0004000S  587h        1980</t>
        </is>
      </c>
      <c r="F112" t="inlineStr">
        <is>
          <t>Human anatomy and physiology / Alvin Silverstein.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Silverstein, Alvin.</t>
        </is>
      </c>
      <c r="N112" t="inlineStr">
        <is>
          <t>New York : Wiley, c1980.</t>
        </is>
      </c>
      <c r="O112" t="inlineStr">
        <is>
          <t>1980</t>
        </is>
      </c>
      <c r="Q112" t="inlineStr">
        <is>
          <t>eng</t>
        </is>
      </c>
      <c r="R112" t="inlineStr">
        <is>
          <t>nyu</t>
        </is>
      </c>
      <c r="T112" t="inlineStr">
        <is>
          <t xml:space="preserve">QS </t>
        </is>
      </c>
      <c r="U112" t="n">
        <v>14</v>
      </c>
      <c r="V112" t="n">
        <v>14</v>
      </c>
      <c r="W112" t="inlineStr">
        <is>
          <t>1992-09-27</t>
        </is>
      </c>
      <c r="X112" t="inlineStr">
        <is>
          <t>1992-09-27</t>
        </is>
      </c>
      <c r="Y112" t="inlineStr">
        <is>
          <t>1987-09-22</t>
        </is>
      </c>
      <c r="Z112" t="inlineStr">
        <is>
          <t>1987-09-22</t>
        </is>
      </c>
      <c r="AA112" t="n">
        <v>121</v>
      </c>
      <c r="AB112" t="n">
        <v>74</v>
      </c>
      <c r="AC112" t="n">
        <v>130</v>
      </c>
      <c r="AD112" t="n">
        <v>1</v>
      </c>
      <c r="AE112" t="n">
        <v>1</v>
      </c>
      <c r="AF112" t="n">
        <v>1</v>
      </c>
      <c r="AG112" t="n">
        <v>2</v>
      </c>
      <c r="AH112" t="n">
        <v>0</v>
      </c>
      <c r="AI112" t="n">
        <v>0</v>
      </c>
      <c r="AJ112" t="n">
        <v>1</v>
      </c>
      <c r="AK112" t="n">
        <v>2</v>
      </c>
      <c r="AL112" t="n">
        <v>0</v>
      </c>
      <c r="AM112" t="n">
        <v>1</v>
      </c>
      <c r="AN112" t="n">
        <v>0</v>
      </c>
      <c r="AO112" t="n">
        <v>0</v>
      </c>
      <c r="AP112" t="n">
        <v>0</v>
      </c>
      <c r="AQ112" t="n">
        <v>0</v>
      </c>
      <c r="AR112" t="inlineStr">
        <is>
          <t>No</t>
        </is>
      </c>
      <c r="AS112" t="inlineStr">
        <is>
          <t>No</t>
        </is>
      </c>
      <c r="AU112">
        <f>HYPERLINK("https://creighton-primo.hosted.exlibrisgroup.com/primo-explore/search?tab=default_tab&amp;search_scope=EVERYTHING&amp;vid=01CRU&amp;lang=en_US&amp;offset=0&amp;query=any,contains,991000745919702656","Catalog Record")</f>
        <v/>
      </c>
      <c r="AV112">
        <f>HYPERLINK("http://www.worldcat.org/oclc/4957201","WorldCat Record")</f>
        <v/>
      </c>
    </row>
    <row r="113">
      <c r="D113" t="inlineStr">
        <is>
          <t>QS 4 S671c 1981</t>
        </is>
      </c>
      <c r="E113" t="inlineStr">
        <is>
          <t>0                      QS 0004000S  671c        1981</t>
        </is>
      </c>
      <c r="F113" t="inlineStr">
        <is>
          <t>Clinical anatomy for medical students / Richard S. Snell.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Yes</t>
        </is>
      </c>
      <c r="L113" t="inlineStr">
        <is>
          <t>0</t>
        </is>
      </c>
      <c r="M113" t="inlineStr">
        <is>
          <t>Snell, Richard S.</t>
        </is>
      </c>
      <c r="N113" t="inlineStr">
        <is>
          <t>Boston : Little, Brown, c1981.</t>
        </is>
      </c>
      <c r="O113" t="inlineStr">
        <is>
          <t>1981</t>
        </is>
      </c>
      <c r="P113" t="inlineStr">
        <is>
          <t>2nd ed.</t>
        </is>
      </c>
      <c r="Q113" t="inlineStr">
        <is>
          <t>eng</t>
        </is>
      </c>
      <c r="R113" t="inlineStr">
        <is>
          <t>mau</t>
        </is>
      </c>
      <c r="T113" t="inlineStr">
        <is>
          <t xml:space="preserve">QS </t>
        </is>
      </c>
      <c r="U113" t="n">
        <v>23</v>
      </c>
      <c r="V113" t="n">
        <v>23</v>
      </c>
      <c r="W113" t="inlineStr">
        <is>
          <t>2010-10-25</t>
        </is>
      </c>
      <c r="X113" t="inlineStr">
        <is>
          <t>2010-10-25</t>
        </is>
      </c>
      <c r="Y113" t="inlineStr">
        <is>
          <t>1987-09-22</t>
        </is>
      </c>
      <c r="Z113" t="inlineStr">
        <is>
          <t>1987-09-22</t>
        </is>
      </c>
      <c r="AA113" t="n">
        <v>157</v>
      </c>
      <c r="AB113" t="n">
        <v>104</v>
      </c>
      <c r="AC113" t="n">
        <v>408</v>
      </c>
      <c r="AD113" t="n">
        <v>2</v>
      </c>
      <c r="AE113" t="n">
        <v>3</v>
      </c>
      <c r="AF113" t="n">
        <v>1</v>
      </c>
      <c r="AG113" t="n">
        <v>11</v>
      </c>
      <c r="AH113" t="n">
        <v>0</v>
      </c>
      <c r="AI113" t="n">
        <v>3</v>
      </c>
      <c r="AJ113" t="n">
        <v>0</v>
      </c>
      <c r="AK113" t="n">
        <v>4</v>
      </c>
      <c r="AL113" t="n">
        <v>0</v>
      </c>
      <c r="AM113" t="n">
        <v>6</v>
      </c>
      <c r="AN113" t="n">
        <v>1</v>
      </c>
      <c r="AO113" t="n">
        <v>2</v>
      </c>
      <c r="AP113" t="n">
        <v>0</v>
      </c>
      <c r="AQ113" t="n">
        <v>0</v>
      </c>
      <c r="AR113" t="inlineStr">
        <is>
          <t>No</t>
        </is>
      </c>
      <c r="AS113" t="inlineStr">
        <is>
          <t>Yes</t>
        </is>
      </c>
      <c r="AT113">
        <f>HYPERLINK("http://catalog.hathitrust.org/Record/004415898","HathiTrust Record")</f>
        <v/>
      </c>
      <c r="AU113">
        <f>HYPERLINK("https://creighton-primo.hosted.exlibrisgroup.com/primo-explore/search?tab=default_tab&amp;search_scope=EVERYTHING&amp;vid=01CRU&amp;lang=en_US&amp;offset=0&amp;query=any,contains,991000745969702656","Catalog Record")</f>
        <v/>
      </c>
      <c r="AV113">
        <f>HYPERLINK("http://www.worldcat.org/oclc/7837047","WorldCat Record")</f>
        <v/>
      </c>
    </row>
    <row r="114">
      <c r="D114" t="inlineStr">
        <is>
          <t>QS 4 S744h 1987</t>
        </is>
      </c>
      <c r="E114" t="inlineStr">
        <is>
          <t>0                      QS 0004000S  744h        1987</t>
        </is>
      </c>
      <c r="F114" t="inlineStr">
        <is>
          <t>Human anatomy and physiology / Alexander P. Spence, Elliott B. Mason ; illustrations by Fran Milner.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Spence, Alexander P., 1929-</t>
        </is>
      </c>
      <c r="N114" t="inlineStr">
        <is>
          <t>Menlo Park, Calif. : Benjamin/Cummings Pub. Co., c1987.</t>
        </is>
      </c>
      <c r="O114" t="inlineStr">
        <is>
          <t>1987</t>
        </is>
      </c>
      <c r="P114" t="inlineStr">
        <is>
          <t>3rd ed.</t>
        </is>
      </c>
      <c r="Q114" t="inlineStr">
        <is>
          <t>eng</t>
        </is>
      </c>
      <c r="R114" t="inlineStr">
        <is>
          <t>xxu</t>
        </is>
      </c>
      <c r="S114" t="inlineStr">
        <is>
          <t>Benjamin/Cummings series in human anatomy and physiology</t>
        </is>
      </c>
      <c r="T114" t="inlineStr">
        <is>
          <t xml:space="preserve">QS </t>
        </is>
      </c>
      <c r="U114" t="n">
        <v>85</v>
      </c>
      <c r="V114" t="n">
        <v>85</v>
      </c>
      <c r="W114" t="inlineStr">
        <is>
          <t>2006-10-20</t>
        </is>
      </c>
      <c r="X114" t="inlineStr">
        <is>
          <t>2006-10-20</t>
        </is>
      </c>
      <c r="Y114" t="inlineStr">
        <is>
          <t>1989-12-18</t>
        </is>
      </c>
      <c r="Z114" t="inlineStr">
        <is>
          <t>1989-12-18</t>
        </is>
      </c>
      <c r="AA114" t="n">
        <v>223</v>
      </c>
      <c r="AB114" t="n">
        <v>147</v>
      </c>
      <c r="AC114" t="n">
        <v>402</v>
      </c>
      <c r="AD114" t="n">
        <v>1</v>
      </c>
      <c r="AE114" t="n">
        <v>3</v>
      </c>
      <c r="AF114" t="n">
        <v>2</v>
      </c>
      <c r="AG114" t="n">
        <v>7</v>
      </c>
      <c r="AH114" t="n">
        <v>0</v>
      </c>
      <c r="AI114" t="n">
        <v>1</v>
      </c>
      <c r="AJ114" t="n">
        <v>1</v>
      </c>
      <c r="AK114" t="n">
        <v>2</v>
      </c>
      <c r="AL114" t="n">
        <v>2</v>
      </c>
      <c r="AM114" t="n">
        <v>4</v>
      </c>
      <c r="AN114" t="n">
        <v>0</v>
      </c>
      <c r="AO114" t="n">
        <v>1</v>
      </c>
      <c r="AP114" t="n">
        <v>0</v>
      </c>
      <c r="AQ114" t="n">
        <v>0</v>
      </c>
      <c r="AR114" t="inlineStr">
        <is>
          <t>No</t>
        </is>
      </c>
      <c r="AS114" t="inlineStr">
        <is>
          <t>No</t>
        </is>
      </c>
      <c r="AU114">
        <f>HYPERLINK("https://creighton-primo.hosted.exlibrisgroup.com/primo-explore/search?tab=default_tab&amp;search_scope=EVERYTHING&amp;vid=01CRU&amp;lang=en_US&amp;offset=0&amp;query=any,contains,991001376949702656","Catalog Record")</f>
        <v/>
      </c>
      <c r="AV114">
        <f>HYPERLINK("http://www.worldcat.org/oclc/13902701","WorldCat Record")</f>
        <v/>
      </c>
    </row>
    <row r="115">
      <c r="D115" t="inlineStr">
        <is>
          <t>QS 4 T473c 1989</t>
        </is>
      </c>
      <c r="E115" t="inlineStr">
        <is>
          <t>0                      QS 0004000T  473c        1989</t>
        </is>
      </c>
      <c r="F115" t="inlineStr">
        <is>
          <t>Thompson's core textbook of anatomy.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M115" t="inlineStr">
        <is>
          <t>Thompson, James S. (James Scott), 1919-1982.</t>
        </is>
      </c>
      <c r="N115" t="inlineStr">
        <is>
          <t>Philadelphia : Lippincott, c1989.</t>
        </is>
      </c>
      <c r="O115" t="inlineStr">
        <is>
          <t>1989</t>
        </is>
      </c>
      <c r="P115" t="inlineStr">
        <is>
          <t>2nd ed. / Elizabeth J. Akesson, Jacques A. Loeb, Linda Wilson-Pauwels.</t>
        </is>
      </c>
      <c r="Q115" t="inlineStr">
        <is>
          <t>eng</t>
        </is>
      </c>
      <c r="R115" t="inlineStr">
        <is>
          <t>xxu</t>
        </is>
      </c>
      <c r="T115" t="inlineStr">
        <is>
          <t xml:space="preserve">QS </t>
        </is>
      </c>
      <c r="U115" t="n">
        <v>13</v>
      </c>
      <c r="V115" t="n">
        <v>13</v>
      </c>
      <c r="W115" t="inlineStr">
        <is>
          <t>2002-10-03</t>
        </is>
      </c>
      <c r="X115" t="inlineStr">
        <is>
          <t>2002-10-03</t>
        </is>
      </c>
      <c r="Y115" t="inlineStr">
        <is>
          <t>1989-10-21</t>
        </is>
      </c>
      <c r="Z115" t="inlineStr">
        <is>
          <t>1989-10-21</t>
        </is>
      </c>
      <c r="AA115" t="n">
        <v>102</v>
      </c>
      <c r="AB115" t="n">
        <v>72</v>
      </c>
      <c r="AC115" t="n">
        <v>75</v>
      </c>
      <c r="AD115" t="n">
        <v>1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t="n">
        <v>0</v>
      </c>
      <c r="AR115" t="inlineStr">
        <is>
          <t>No</t>
        </is>
      </c>
      <c r="AS115" t="inlineStr">
        <is>
          <t>Yes</t>
        </is>
      </c>
      <c r="AT115">
        <f>HYPERLINK("http://catalog.hathitrust.org/Record/001536913","HathiTrust Record")</f>
        <v/>
      </c>
      <c r="AU115">
        <f>HYPERLINK("https://creighton-primo.hosted.exlibrisgroup.com/primo-explore/search?tab=default_tab&amp;search_scope=EVERYTHING&amp;vid=01CRU&amp;lang=en_US&amp;offset=0&amp;query=any,contains,991001356419702656","Catalog Record")</f>
        <v/>
      </c>
      <c r="AV115">
        <f>HYPERLINK("http://www.worldcat.org/oclc/18350992","WorldCat Record")</f>
        <v/>
      </c>
    </row>
    <row r="116">
      <c r="D116" t="inlineStr">
        <is>
          <t>QS 4 T712i 1994</t>
        </is>
      </c>
      <c r="E116" t="inlineStr">
        <is>
          <t>0                      QS 0004000T  712i        1994</t>
        </is>
      </c>
      <c r="F116" t="inlineStr">
        <is>
          <t>Introduction to the human body : the essentials of anatomy and the physiology / Gerald J. Tortora.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M116" t="inlineStr">
        <is>
          <t>Tortora, Gerard J.</t>
        </is>
      </c>
      <c r="N116" t="inlineStr">
        <is>
          <t>New York, NY : HarperCollins College Publishers, c1994.</t>
        </is>
      </c>
      <c r="O116" t="inlineStr">
        <is>
          <t>1994</t>
        </is>
      </c>
      <c r="P116" t="inlineStr">
        <is>
          <t>3rd ed.</t>
        </is>
      </c>
      <c r="Q116" t="inlineStr">
        <is>
          <t>eng</t>
        </is>
      </c>
      <c r="R116" t="inlineStr">
        <is>
          <t>nyu</t>
        </is>
      </c>
      <c r="T116" t="inlineStr">
        <is>
          <t xml:space="preserve">QS </t>
        </is>
      </c>
      <c r="U116" t="n">
        <v>25</v>
      </c>
      <c r="V116" t="n">
        <v>25</v>
      </c>
      <c r="W116" t="inlineStr">
        <is>
          <t>2006-01-27</t>
        </is>
      </c>
      <c r="X116" t="inlineStr">
        <is>
          <t>2006-01-27</t>
        </is>
      </c>
      <c r="Y116" t="inlineStr">
        <is>
          <t>1994-08-04</t>
        </is>
      </c>
      <c r="Z116" t="inlineStr">
        <is>
          <t>1994-08-04</t>
        </is>
      </c>
      <c r="AA116" t="n">
        <v>103</v>
      </c>
      <c r="AB116" t="n">
        <v>62</v>
      </c>
      <c r="AC116" t="n">
        <v>224</v>
      </c>
      <c r="AD116" t="n">
        <v>1</v>
      </c>
      <c r="AE116" t="n">
        <v>1</v>
      </c>
      <c r="AF116" t="n">
        <v>0</v>
      </c>
      <c r="AG116" t="n">
        <v>2</v>
      </c>
      <c r="AH116" t="n">
        <v>0</v>
      </c>
      <c r="AI116" t="n">
        <v>1</v>
      </c>
      <c r="AJ116" t="n">
        <v>0</v>
      </c>
      <c r="AK116" t="n">
        <v>2</v>
      </c>
      <c r="AL116" t="n">
        <v>0</v>
      </c>
      <c r="AM116" t="n">
        <v>1</v>
      </c>
      <c r="AN116" t="n">
        <v>0</v>
      </c>
      <c r="AO116" t="n">
        <v>0</v>
      </c>
      <c r="AP116" t="n">
        <v>0</v>
      </c>
      <c r="AQ116" t="n">
        <v>0</v>
      </c>
      <c r="AR116" t="inlineStr">
        <is>
          <t>No</t>
        </is>
      </c>
      <c r="AS116" t="inlineStr">
        <is>
          <t>No</t>
        </is>
      </c>
      <c r="AU116">
        <f>HYPERLINK("https://creighton-primo.hosted.exlibrisgroup.com/primo-explore/search?tab=default_tab&amp;search_scope=EVERYTHING&amp;vid=01CRU&amp;lang=en_US&amp;offset=0&amp;query=any,contains,991000652369702656","Catalog Record")</f>
        <v/>
      </c>
      <c r="AV116">
        <f>HYPERLINK("http://www.worldcat.org/oclc/28224626","WorldCat Record")</f>
        <v/>
      </c>
    </row>
    <row r="117">
      <c r="D117" t="inlineStr">
        <is>
          <t>QS 4 T712p 1999</t>
        </is>
      </c>
      <c r="E117" t="inlineStr">
        <is>
          <t>0                      QS 0004000T  712p        1999</t>
        </is>
      </c>
      <c r="F117" t="inlineStr">
        <is>
          <t>Principles of anatomy and physiology / G.J. Tortora, S. R. Grabowski.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M117" t="inlineStr">
        <is>
          <t>Tortora, Gerard J.</t>
        </is>
      </c>
      <c r="N117" t="inlineStr">
        <is>
          <t>New York ; Chichester : Wiley, c1999.</t>
        </is>
      </c>
      <c r="O117" t="inlineStr">
        <is>
          <t>1999</t>
        </is>
      </c>
      <c r="P117" t="inlineStr">
        <is>
          <t>9th ed.</t>
        </is>
      </c>
      <c r="Q117" t="inlineStr">
        <is>
          <t>eng</t>
        </is>
      </c>
      <c r="R117" t="inlineStr">
        <is>
          <t>nyu</t>
        </is>
      </c>
      <c r="T117" t="inlineStr">
        <is>
          <t xml:space="preserve">QS </t>
        </is>
      </c>
      <c r="U117" t="n">
        <v>32</v>
      </c>
      <c r="V117" t="n">
        <v>32</v>
      </c>
      <c r="W117" t="inlineStr">
        <is>
          <t>2006-01-16</t>
        </is>
      </c>
      <c r="X117" t="inlineStr">
        <is>
          <t>2006-01-16</t>
        </is>
      </c>
      <c r="Y117" t="inlineStr">
        <is>
          <t>2000-04-04</t>
        </is>
      </c>
      <c r="Z117" t="inlineStr">
        <is>
          <t>2000-04-04</t>
        </is>
      </c>
      <c r="AA117" t="n">
        <v>137</v>
      </c>
      <c r="AB117" t="n">
        <v>70</v>
      </c>
      <c r="AC117" t="n">
        <v>561</v>
      </c>
      <c r="AD117" t="n">
        <v>1</v>
      </c>
      <c r="AE117" t="n">
        <v>1</v>
      </c>
      <c r="AF117" t="n">
        <v>1</v>
      </c>
      <c r="AG117" t="n">
        <v>10</v>
      </c>
      <c r="AH117" t="n">
        <v>0</v>
      </c>
      <c r="AI117" t="n">
        <v>5</v>
      </c>
      <c r="AJ117" t="n">
        <v>0</v>
      </c>
      <c r="AK117" t="n">
        <v>2</v>
      </c>
      <c r="AL117" t="n">
        <v>1</v>
      </c>
      <c r="AM117" t="n">
        <v>4</v>
      </c>
      <c r="AN117" t="n">
        <v>0</v>
      </c>
      <c r="AO117" t="n">
        <v>0</v>
      </c>
      <c r="AP117" t="n">
        <v>0</v>
      </c>
      <c r="AQ117" t="n">
        <v>0</v>
      </c>
      <c r="AR117" t="inlineStr">
        <is>
          <t>No</t>
        </is>
      </c>
      <c r="AS117" t="inlineStr">
        <is>
          <t>No</t>
        </is>
      </c>
      <c r="AU117">
        <f>HYPERLINK("https://creighton-primo.hosted.exlibrisgroup.com/primo-explore/search?tab=default_tab&amp;search_scope=EVERYTHING&amp;vid=01CRU&amp;lang=en_US&amp;offset=0&amp;query=any,contains,991001407649702656","Catalog Record")</f>
        <v/>
      </c>
      <c r="AV117">
        <f>HYPERLINK("http://www.worldcat.org/oclc/824654621","WorldCat Record")</f>
        <v/>
      </c>
    </row>
    <row r="118">
      <c r="D118" t="inlineStr">
        <is>
          <t>QS 4 T712p 2000 Suppl.</t>
        </is>
      </c>
      <c r="E118" t="inlineStr">
        <is>
          <t>0                      QS 0004000T  712p        2000                                        Suppl.</t>
        </is>
      </c>
      <c r="F118" t="inlineStr">
        <is>
          <t>Atlas of the human skeleton : updated to accompany Principles of anatomy and physiology, 9/E / Gerard J. Tortora ; photographs prepared by Mark Nielsen.</t>
        </is>
      </c>
      <c r="G118" t="inlineStr">
        <is>
          <t>Suppl.*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Tortora, Gerard J.</t>
        </is>
      </c>
      <c r="N118" t="inlineStr">
        <is>
          <t>New York : J. Wiley &amp; Sons, c2000.</t>
        </is>
      </c>
      <c r="O118" t="inlineStr">
        <is>
          <t>2000</t>
        </is>
      </c>
      <c r="Q118" t="inlineStr">
        <is>
          <t>eng</t>
        </is>
      </c>
      <c r="R118" t="inlineStr">
        <is>
          <t>nyu</t>
        </is>
      </c>
      <c r="T118" t="inlineStr">
        <is>
          <t xml:space="preserve">QS </t>
        </is>
      </c>
      <c r="U118" t="n">
        <v>8</v>
      </c>
      <c r="V118" t="n">
        <v>8</v>
      </c>
      <c r="W118" t="inlineStr">
        <is>
          <t>2010-07-16</t>
        </is>
      </c>
      <c r="X118" t="inlineStr">
        <is>
          <t>2010-07-16</t>
        </is>
      </c>
      <c r="Y118" t="inlineStr">
        <is>
          <t>2000-04-04</t>
        </is>
      </c>
      <c r="Z118" t="inlineStr">
        <is>
          <t>2000-04-04</t>
        </is>
      </c>
      <c r="AA118" t="n">
        <v>262</v>
      </c>
      <c r="AB118" t="n">
        <v>155</v>
      </c>
      <c r="AC118" t="n">
        <v>219</v>
      </c>
      <c r="AD118" t="n">
        <v>1</v>
      </c>
      <c r="AE118" t="n">
        <v>2</v>
      </c>
      <c r="AF118" t="n">
        <v>3</v>
      </c>
      <c r="AG118" t="n">
        <v>3</v>
      </c>
      <c r="AH118" t="n">
        <v>1</v>
      </c>
      <c r="AI118" t="n">
        <v>1</v>
      </c>
      <c r="AJ118" t="n">
        <v>1</v>
      </c>
      <c r="AK118" t="n">
        <v>1</v>
      </c>
      <c r="AL118" t="n">
        <v>2</v>
      </c>
      <c r="AM118" t="n">
        <v>2</v>
      </c>
      <c r="AN118" t="n">
        <v>0</v>
      </c>
      <c r="AO118" t="n">
        <v>0</v>
      </c>
      <c r="AP118" t="n">
        <v>0</v>
      </c>
      <c r="AQ118" t="n">
        <v>0</v>
      </c>
      <c r="AR118" t="inlineStr">
        <is>
          <t>No</t>
        </is>
      </c>
      <c r="AS118" t="inlineStr">
        <is>
          <t>No</t>
        </is>
      </c>
      <c r="AU118">
        <f>HYPERLINK("https://creighton-primo.hosted.exlibrisgroup.com/primo-explore/search?tab=default_tab&amp;search_scope=EVERYTHING&amp;vid=01CRU&amp;lang=en_US&amp;offset=0&amp;query=any,contains,991001442319702656","Catalog Record")</f>
        <v/>
      </c>
      <c r="AV118">
        <f>HYPERLINK("http://www.worldcat.org/oclc/43051402","WorldCat Record")</f>
        <v/>
      </c>
    </row>
    <row r="119">
      <c r="D119" t="inlineStr">
        <is>
          <t>QS 4 T712pa 1992</t>
        </is>
      </c>
      <c r="E119" t="inlineStr">
        <is>
          <t>0                      QS 0004000T  712pa       1992</t>
        </is>
      </c>
      <c r="F119" t="inlineStr">
        <is>
          <t>Principles of human anatomy / Gerard J. Tortora.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Yes</t>
        </is>
      </c>
      <c r="L119" t="inlineStr">
        <is>
          <t>0</t>
        </is>
      </c>
      <c r="M119" t="inlineStr">
        <is>
          <t>Tortora, Gerard J.</t>
        </is>
      </c>
      <c r="N119" t="inlineStr">
        <is>
          <t>New York, NY : HarperCollins Publishers, c1992.</t>
        </is>
      </c>
      <c r="O119" t="inlineStr">
        <is>
          <t>1992</t>
        </is>
      </c>
      <c r="P119" t="inlineStr">
        <is>
          <t>6th ed.</t>
        </is>
      </c>
      <c r="Q119" t="inlineStr">
        <is>
          <t>eng</t>
        </is>
      </c>
      <c r="R119" t="inlineStr">
        <is>
          <t>xxu</t>
        </is>
      </c>
      <c r="T119" t="inlineStr">
        <is>
          <t xml:space="preserve">QS </t>
        </is>
      </c>
      <c r="U119" t="n">
        <v>97</v>
      </c>
      <c r="V119" t="n">
        <v>97</v>
      </c>
      <c r="W119" t="inlineStr">
        <is>
          <t>2002-06-24</t>
        </is>
      </c>
      <c r="X119" t="inlineStr">
        <is>
          <t>2002-06-24</t>
        </is>
      </c>
      <c r="Y119" t="inlineStr">
        <is>
          <t>1992-08-06</t>
        </is>
      </c>
      <c r="Z119" t="inlineStr">
        <is>
          <t>1992-08-06</t>
        </is>
      </c>
      <c r="AA119" t="n">
        <v>132</v>
      </c>
      <c r="AB119" t="n">
        <v>96</v>
      </c>
      <c r="AC119" t="n">
        <v>668</v>
      </c>
      <c r="AD119" t="n">
        <v>1</v>
      </c>
      <c r="AE119" t="n">
        <v>9</v>
      </c>
      <c r="AF119" t="n">
        <v>1</v>
      </c>
      <c r="AG119" t="n">
        <v>19</v>
      </c>
      <c r="AH119" t="n">
        <v>0</v>
      </c>
      <c r="AI119" t="n">
        <v>6</v>
      </c>
      <c r="AJ119" t="n">
        <v>0</v>
      </c>
      <c r="AK119" t="n">
        <v>2</v>
      </c>
      <c r="AL119" t="n">
        <v>1</v>
      </c>
      <c r="AM119" t="n">
        <v>8</v>
      </c>
      <c r="AN119" t="n">
        <v>0</v>
      </c>
      <c r="AO119" t="n">
        <v>7</v>
      </c>
      <c r="AP119" t="n">
        <v>0</v>
      </c>
      <c r="AQ119" t="n">
        <v>0</v>
      </c>
      <c r="AR119" t="inlineStr">
        <is>
          <t>No</t>
        </is>
      </c>
      <c r="AS119" t="inlineStr">
        <is>
          <t>Yes</t>
        </is>
      </c>
      <c r="AT119">
        <f>HYPERLINK("http://catalog.hathitrust.org/Record/004983781","HathiTrust Record")</f>
        <v/>
      </c>
      <c r="AU119">
        <f>HYPERLINK("https://creighton-primo.hosted.exlibrisgroup.com/primo-explore/search?tab=default_tab&amp;search_scope=EVERYTHING&amp;vid=01CRU&amp;lang=en_US&amp;offset=0&amp;query=any,contains,991001305409702656","Catalog Record")</f>
        <v/>
      </c>
      <c r="AV119">
        <f>HYPERLINK("http://www.worldcat.org/oclc/23868409","WorldCat Record")</f>
        <v/>
      </c>
    </row>
    <row r="120">
      <c r="D120" t="inlineStr">
        <is>
          <t>QS 5 T313 1975</t>
        </is>
      </c>
      <c r="E120" t="inlineStr">
        <is>
          <t>0                      QS 0005000T  313         1975</t>
        </is>
      </c>
      <c r="F120" t="inlineStr">
        <is>
          <t>Proceedings, tenth International Congress of Anatomists and eightieth annual meeting of Japanese Association of Anatomists : Tokyo, Japan, August 25-30, 1975 / edited by Eichi Yamada.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M120" t="inlineStr">
        <is>
          <t>International Congress of Anatomists (10th : 1975 : Tokyo, Japan)</t>
        </is>
      </c>
      <c r="N120" t="inlineStr">
        <is>
          <t>[Tokyo] : Science Council of Japan, [1976?]</t>
        </is>
      </c>
      <c r="O120" t="inlineStr">
        <is>
          <t>1976</t>
        </is>
      </c>
      <c r="Q120" t="inlineStr">
        <is>
          <t>eng</t>
        </is>
      </c>
      <c r="R120" t="inlineStr">
        <is>
          <t xml:space="preserve">ja </t>
        </is>
      </c>
      <c r="T120" t="inlineStr">
        <is>
          <t xml:space="preserve">QS </t>
        </is>
      </c>
      <c r="U120" t="n">
        <v>3</v>
      </c>
      <c r="V120" t="n">
        <v>3</v>
      </c>
      <c r="W120" t="inlineStr">
        <is>
          <t>1994-04-15</t>
        </is>
      </c>
      <c r="X120" t="inlineStr">
        <is>
          <t>1994-04-15</t>
        </is>
      </c>
      <c r="Y120" t="inlineStr">
        <is>
          <t>1988-01-13</t>
        </is>
      </c>
      <c r="Z120" t="inlineStr">
        <is>
          <t>1988-01-13</t>
        </is>
      </c>
      <c r="AA120" t="n">
        <v>4</v>
      </c>
      <c r="AB120" t="n">
        <v>3</v>
      </c>
      <c r="AC120" t="n">
        <v>44</v>
      </c>
      <c r="AD120" t="n">
        <v>1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t="n">
        <v>0</v>
      </c>
      <c r="AR120" t="inlineStr">
        <is>
          <t>No</t>
        </is>
      </c>
      <c r="AS120" t="inlineStr">
        <is>
          <t>No</t>
        </is>
      </c>
      <c r="AU120">
        <f>HYPERLINK("https://creighton-primo.hosted.exlibrisgroup.com/primo-explore/search?tab=default_tab&amp;search_scope=EVERYTHING&amp;vid=01CRU&amp;lang=en_US&amp;offset=0&amp;query=any,contains,991000846529702656","Catalog Record")</f>
        <v/>
      </c>
      <c r="AV120">
        <f>HYPERLINK("http://www.worldcat.org/oclc/14382933","WorldCat Record")</f>
        <v/>
      </c>
    </row>
    <row r="121">
      <c r="D121" t="inlineStr">
        <is>
          <t>QS 11 V575 1949</t>
        </is>
      </c>
      <c r="E121" t="inlineStr">
        <is>
          <t>0                      QS 0011000V  575         1949</t>
        </is>
      </c>
      <c r="F121" t="inlineStr">
        <is>
          <t>The epitome of Andreas Vesalius / Translated from the Latin with pref. and introd. by L.R. Lind ; with anatomical notes by C.W. Asling. Foreword by Logan Clendening.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Yes</t>
        </is>
      </c>
      <c r="L121" t="inlineStr">
        <is>
          <t>0</t>
        </is>
      </c>
      <c r="M121" t="inlineStr">
        <is>
          <t>Vesalius, Andreas, 1514-1564.</t>
        </is>
      </c>
      <c r="N121" t="inlineStr">
        <is>
          <t>New York : Macmillan Co., 1949.</t>
        </is>
      </c>
      <c r="O121" t="inlineStr">
        <is>
          <t>1949</t>
        </is>
      </c>
      <c r="Q121" t="inlineStr">
        <is>
          <t>eng</t>
        </is>
      </c>
      <c r="R121" t="inlineStr">
        <is>
          <t>nyu</t>
        </is>
      </c>
      <c r="S121" t="inlineStr">
        <is>
          <t>Historical Library, Yale Medical Library, Publication no.21</t>
        </is>
      </c>
      <c r="T121" t="inlineStr">
        <is>
          <t xml:space="preserve">QS </t>
        </is>
      </c>
      <c r="U121" t="n">
        <v>2</v>
      </c>
      <c r="V121" t="n">
        <v>2</v>
      </c>
      <c r="W121" t="inlineStr">
        <is>
          <t>1991-04-15</t>
        </is>
      </c>
      <c r="X121" t="inlineStr">
        <is>
          <t>1991-04-15</t>
        </is>
      </c>
      <c r="Y121" t="inlineStr">
        <is>
          <t>1988-01-13</t>
        </is>
      </c>
      <c r="Z121" t="inlineStr">
        <is>
          <t>1988-01-13</t>
        </is>
      </c>
      <c r="AA121" t="n">
        <v>328</v>
      </c>
      <c r="AB121" t="n">
        <v>286</v>
      </c>
      <c r="AC121" t="n">
        <v>477</v>
      </c>
      <c r="AD121" t="n">
        <v>1</v>
      </c>
      <c r="AE121" t="n">
        <v>4</v>
      </c>
      <c r="AF121" t="n">
        <v>14</v>
      </c>
      <c r="AG121" t="n">
        <v>17</v>
      </c>
      <c r="AH121" t="n">
        <v>3</v>
      </c>
      <c r="AI121" t="n">
        <v>3</v>
      </c>
      <c r="AJ121" t="n">
        <v>4</v>
      </c>
      <c r="AK121" t="n">
        <v>4</v>
      </c>
      <c r="AL121" t="n">
        <v>10</v>
      </c>
      <c r="AM121" t="n">
        <v>11</v>
      </c>
      <c r="AN121" t="n">
        <v>0</v>
      </c>
      <c r="AO121" t="n">
        <v>2</v>
      </c>
      <c r="AP121" t="n">
        <v>0</v>
      </c>
      <c r="AQ121" t="n">
        <v>0</v>
      </c>
      <c r="AR121" t="inlineStr">
        <is>
          <t>Yes</t>
        </is>
      </c>
      <c r="AS121" t="inlineStr">
        <is>
          <t>No</t>
        </is>
      </c>
      <c r="AT121">
        <f>HYPERLINK("http://catalog.hathitrust.org/Record/001691603","HathiTrust Record")</f>
        <v/>
      </c>
      <c r="AU121">
        <f>HYPERLINK("https://creighton-primo.hosted.exlibrisgroup.com/primo-explore/search?tab=default_tab&amp;search_scope=EVERYTHING&amp;vid=01CRU&amp;lang=en_US&amp;offset=0&amp;query=any,contains,991000846609702656","Catalog Record")</f>
        <v/>
      </c>
      <c r="AV121">
        <f>HYPERLINK("http://www.worldcat.org/oclc/1513508","WorldCat Record")</f>
        <v/>
      </c>
    </row>
    <row r="122">
      <c r="D122" t="inlineStr">
        <is>
          <t>QS 11.1 G241p 1926</t>
        </is>
      </c>
      <c r="E122" t="inlineStr">
        <is>
          <t>0                      QS 0011100G  241p        1926</t>
        </is>
      </c>
      <c r="F122" t="inlineStr">
        <is>
          <t>The principles of anatomic illustration before Vesalius : an inquiry into the rationale of artistic anatomy / by Fielding H. Garrison.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M122" t="inlineStr">
        <is>
          <t>Garrison, Fielding H. (Fielding Hudson), 1870-1935.</t>
        </is>
      </c>
      <c r="N122" t="inlineStr">
        <is>
          <t>New York : P.B. Hoeber, Inc., c1926.</t>
        </is>
      </c>
      <c r="O122" t="inlineStr">
        <is>
          <t>1926</t>
        </is>
      </c>
      <c r="Q122" t="inlineStr">
        <is>
          <t>eng</t>
        </is>
      </c>
      <c r="R122" t="inlineStr">
        <is>
          <t>nyu</t>
        </is>
      </c>
      <c r="T122" t="inlineStr">
        <is>
          <t xml:space="preserve">QS </t>
        </is>
      </c>
      <c r="U122" t="n">
        <v>3</v>
      </c>
      <c r="V122" t="n">
        <v>3</v>
      </c>
      <c r="W122" t="inlineStr">
        <is>
          <t>1991-04-15</t>
        </is>
      </c>
      <c r="X122" t="inlineStr">
        <is>
          <t>1991-04-15</t>
        </is>
      </c>
      <c r="Y122" t="inlineStr">
        <is>
          <t>1988-01-07</t>
        </is>
      </c>
      <c r="Z122" t="inlineStr">
        <is>
          <t>1988-01-07</t>
        </is>
      </c>
      <c r="AA122" t="n">
        <v>117</v>
      </c>
      <c r="AB122" t="n">
        <v>97</v>
      </c>
      <c r="AC122" t="n">
        <v>103</v>
      </c>
      <c r="AD122" t="n">
        <v>1</v>
      </c>
      <c r="AE122" t="n">
        <v>1</v>
      </c>
      <c r="AF122" t="n">
        <v>1</v>
      </c>
      <c r="AG122" t="n">
        <v>1</v>
      </c>
      <c r="AH122" t="n">
        <v>0</v>
      </c>
      <c r="AI122" t="n">
        <v>0</v>
      </c>
      <c r="AJ122" t="n">
        <v>0</v>
      </c>
      <c r="AK122" t="n">
        <v>0</v>
      </c>
      <c r="AL122" t="n">
        <v>1</v>
      </c>
      <c r="AM122" t="n">
        <v>1</v>
      </c>
      <c r="AN122" t="n">
        <v>0</v>
      </c>
      <c r="AO122" t="n">
        <v>0</v>
      </c>
      <c r="AP122" t="n">
        <v>0</v>
      </c>
      <c r="AQ122" t="n">
        <v>0</v>
      </c>
      <c r="AR122" t="inlineStr">
        <is>
          <t>Yes</t>
        </is>
      </c>
      <c r="AS122" t="inlineStr">
        <is>
          <t>No</t>
        </is>
      </c>
      <c r="AT122">
        <f>HYPERLINK("http://catalog.hathitrust.org/Record/001575936","HathiTrust Record")</f>
        <v/>
      </c>
      <c r="AU122">
        <f>HYPERLINK("https://creighton-primo.hosted.exlibrisgroup.com/primo-explore/search?tab=default_tab&amp;search_scope=EVERYTHING&amp;vid=01CRU&amp;lang=en_US&amp;offset=0&amp;query=any,contains,991000846649702656","Catalog Record")</f>
        <v/>
      </c>
      <c r="AV122">
        <f>HYPERLINK("http://www.worldcat.org/oclc/5723951","WorldCat Record")</f>
        <v/>
      </c>
    </row>
    <row r="123">
      <c r="D123" t="inlineStr">
        <is>
          <t>QS 17 A622a 1963</t>
        </is>
      </c>
      <c r="E123" t="inlineStr">
        <is>
          <t>0                      QS 0017000A  622a        1963</t>
        </is>
      </c>
      <c r="F123" t="inlineStr">
        <is>
          <t>An atlas of human anatomy.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M123" t="inlineStr">
        <is>
          <t>Anson, Barry J. (Barry Joseph), 1894-1974.</t>
        </is>
      </c>
      <c r="N123" t="inlineStr">
        <is>
          <t>Philadelphia : Saunders, c1963.</t>
        </is>
      </c>
      <c r="O123" t="inlineStr">
        <is>
          <t>1963</t>
        </is>
      </c>
      <c r="P123" t="inlineStr">
        <is>
          <t>2nd ed.</t>
        </is>
      </c>
      <c r="Q123" t="inlineStr">
        <is>
          <t>eng</t>
        </is>
      </c>
      <c r="R123" t="inlineStr">
        <is>
          <t>pau</t>
        </is>
      </c>
      <c r="T123" t="inlineStr">
        <is>
          <t xml:space="preserve">QS </t>
        </is>
      </c>
      <c r="U123" t="n">
        <v>10</v>
      </c>
      <c r="V123" t="n">
        <v>10</v>
      </c>
      <c r="W123" t="inlineStr">
        <is>
          <t>1995-01-17</t>
        </is>
      </c>
      <c r="X123" t="inlineStr">
        <is>
          <t>1995-01-17</t>
        </is>
      </c>
      <c r="Y123" t="inlineStr">
        <is>
          <t>1988-03-01</t>
        </is>
      </c>
      <c r="Z123" t="inlineStr">
        <is>
          <t>1988-03-01</t>
        </is>
      </c>
      <c r="AA123" t="n">
        <v>194</v>
      </c>
      <c r="AB123" t="n">
        <v>163</v>
      </c>
      <c r="AC123" t="n">
        <v>289</v>
      </c>
      <c r="AD123" t="n">
        <v>2</v>
      </c>
      <c r="AE123" t="n">
        <v>3</v>
      </c>
      <c r="AF123" t="n">
        <v>7</v>
      </c>
      <c r="AG123" t="n">
        <v>14</v>
      </c>
      <c r="AH123" t="n">
        <v>3</v>
      </c>
      <c r="AI123" t="n">
        <v>7</v>
      </c>
      <c r="AJ123" t="n">
        <v>2</v>
      </c>
      <c r="AK123" t="n">
        <v>2</v>
      </c>
      <c r="AL123" t="n">
        <v>3</v>
      </c>
      <c r="AM123" t="n">
        <v>6</v>
      </c>
      <c r="AN123" t="n">
        <v>1</v>
      </c>
      <c r="AO123" t="n">
        <v>2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HYPERLINK("http://catalog.hathitrust.org/Record/002075742","HathiTrust Record")</f>
        <v/>
      </c>
      <c r="AU123">
        <f>HYPERLINK("https://creighton-primo.hosted.exlibrisgroup.com/primo-explore/search?tab=default_tab&amp;search_scope=EVERYTHING&amp;vid=01CRU&amp;lang=en_US&amp;offset=0&amp;query=any,contains,991000846839702656","Catalog Record")</f>
        <v/>
      </c>
      <c r="AV123">
        <f>HYPERLINK("http://www.worldcat.org/oclc/559751","WorldCat Record")</f>
        <v/>
      </c>
    </row>
    <row r="124">
      <c r="D124" t="inlineStr">
        <is>
          <t>QS 17 A881 1973</t>
        </is>
      </c>
      <c r="E124" t="inlineStr">
        <is>
          <t>0                      QS 0017000A  881         1973</t>
        </is>
      </c>
      <c r="F124" t="inlineStr">
        <is>
          <t>Atlas d'anatomie du lapin : Atlas of rabbit anatomy / Par R. Barone.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N124" t="inlineStr">
        <is>
          <t>Paris : Masson, 1973.</t>
        </is>
      </c>
      <c r="O124" t="inlineStr">
        <is>
          <t>1973</t>
        </is>
      </c>
      <c r="Q124" t="inlineStr">
        <is>
          <t>lat</t>
        </is>
      </c>
      <c r="R124" t="inlineStr">
        <is>
          <t xml:space="preserve">fr </t>
        </is>
      </c>
      <c r="T124" t="inlineStr">
        <is>
          <t xml:space="preserve">QS </t>
        </is>
      </c>
      <c r="U124" t="n">
        <v>21</v>
      </c>
      <c r="V124" t="n">
        <v>21</v>
      </c>
      <c r="W124" t="inlineStr">
        <is>
          <t>1993-08-24</t>
        </is>
      </c>
      <c r="X124" t="inlineStr">
        <is>
          <t>1993-08-24</t>
        </is>
      </c>
      <c r="Y124" t="inlineStr">
        <is>
          <t>1987-11-03</t>
        </is>
      </c>
      <c r="Z124" t="inlineStr">
        <is>
          <t>1987-11-03</t>
        </is>
      </c>
      <c r="AA124" t="n">
        <v>84</v>
      </c>
      <c r="AB124" t="n">
        <v>38</v>
      </c>
      <c r="AC124" t="n">
        <v>38</v>
      </c>
      <c r="AD124" t="n">
        <v>2</v>
      </c>
      <c r="AE124" t="n">
        <v>2</v>
      </c>
      <c r="AF124" t="n">
        <v>1</v>
      </c>
      <c r="AG124" t="n">
        <v>1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1</v>
      </c>
      <c r="AO124" t="n">
        <v>1</v>
      </c>
      <c r="AP124" t="n">
        <v>0</v>
      </c>
      <c r="AQ124" t="n">
        <v>0</v>
      </c>
      <c r="AR124" t="inlineStr">
        <is>
          <t>No</t>
        </is>
      </c>
      <c r="AS124" t="inlineStr">
        <is>
          <t>No</t>
        </is>
      </c>
      <c r="AU124">
        <f>HYPERLINK("https://creighton-primo.hosted.exlibrisgroup.com/primo-explore/search?tab=default_tab&amp;search_scope=EVERYTHING&amp;vid=01CRU&amp;lang=en_US&amp;offset=0&amp;query=any,contains,991000846689702656","Catalog Record")</f>
        <v/>
      </c>
      <c r="AV124">
        <f>HYPERLINK("http://www.worldcat.org/oclc/668177","WorldCat Record")</f>
        <v/>
      </c>
    </row>
    <row r="125">
      <c r="D125" t="inlineStr">
        <is>
          <t>QS 17 A88125 1997a</t>
        </is>
      </c>
      <c r="E125" t="inlineStr">
        <is>
          <t>0                      QS 0017000A  88125       1997a</t>
        </is>
      </c>
      <c r="F125" t="inlineStr">
        <is>
          <t>Sobotta atlas of human anatomy.</t>
        </is>
      </c>
      <c r="G125" t="inlineStr">
        <is>
          <t>V.2</t>
        </is>
      </c>
      <c r="H125" t="inlineStr">
        <is>
          <t>Yes</t>
        </is>
      </c>
      <c r="I125" t="inlineStr">
        <is>
          <t>1</t>
        </is>
      </c>
      <c r="J125" t="inlineStr">
        <is>
          <t>No</t>
        </is>
      </c>
      <c r="K125" t="inlineStr">
        <is>
          <t>Yes</t>
        </is>
      </c>
      <c r="L125" t="inlineStr">
        <is>
          <t>2</t>
        </is>
      </c>
      <c r="M125" t="inlineStr">
        <is>
          <t>Atlas der Anatomie des Menschen. English.</t>
        </is>
      </c>
      <c r="N125" t="inlineStr">
        <is>
          <t>Baltimore : Williams &amp; Wilkins, c1997.</t>
        </is>
      </c>
      <c r="O125" t="inlineStr">
        <is>
          <t>1997</t>
        </is>
      </c>
      <c r="P125" t="inlineStr">
        <is>
          <t>12th English ed., nomenclature in English / edited by R. Putz, R. Pabst ; translated and edited by Anna N. Taylor.</t>
        </is>
      </c>
      <c r="Q125" t="inlineStr">
        <is>
          <t>eng</t>
        </is>
      </c>
      <c r="R125" t="inlineStr">
        <is>
          <t>mdu</t>
        </is>
      </c>
      <c r="T125" t="inlineStr">
        <is>
          <t xml:space="preserve">QS </t>
        </is>
      </c>
      <c r="U125" t="n">
        <v>19</v>
      </c>
      <c r="V125" t="n">
        <v>50</v>
      </c>
      <c r="W125" t="inlineStr">
        <is>
          <t>2010-06-14</t>
        </is>
      </c>
      <c r="X125" t="inlineStr">
        <is>
          <t>2010-06-14</t>
        </is>
      </c>
      <c r="Y125" t="inlineStr">
        <is>
          <t>1998-07-30</t>
        </is>
      </c>
      <c r="Z125" t="inlineStr">
        <is>
          <t>1998-07-30</t>
        </is>
      </c>
      <c r="AA125" t="n">
        <v>240</v>
      </c>
      <c r="AB125" t="n">
        <v>183</v>
      </c>
      <c r="AC125" t="n">
        <v>837</v>
      </c>
      <c r="AD125" t="n">
        <v>1</v>
      </c>
      <c r="AE125" t="n">
        <v>6</v>
      </c>
      <c r="AF125" t="n">
        <v>3</v>
      </c>
      <c r="AG125" t="n">
        <v>22</v>
      </c>
      <c r="AH125" t="n">
        <v>1</v>
      </c>
      <c r="AI125" t="n">
        <v>7</v>
      </c>
      <c r="AJ125" t="n">
        <v>0</v>
      </c>
      <c r="AK125" t="n">
        <v>6</v>
      </c>
      <c r="AL125" t="n">
        <v>2</v>
      </c>
      <c r="AM125" t="n">
        <v>10</v>
      </c>
      <c r="AN125" t="n">
        <v>0</v>
      </c>
      <c r="AO125" t="n">
        <v>3</v>
      </c>
      <c r="AP125" t="n">
        <v>0</v>
      </c>
      <c r="AQ125" t="n">
        <v>1</v>
      </c>
      <c r="AR125" t="inlineStr">
        <is>
          <t>No</t>
        </is>
      </c>
      <c r="AS125" t="inlineStr">
        <is>
          <t>Yes</t>
        </is>
      </c>
      <c r="AT125">
        <f>HYPERLINK("http://catalog.hathitrust.org/Record/003126234","HathiTrust Record")</f>
        <v/>
      </c>
      <c r="AU125">
        <f>HYPERLINK("https://creighton-primo.hosted.exlibrisgroup.com/primo-explore/search?tab=default_tab&amp;search_scope=EVERYTHING&amp;vid=01CRU&amp;lang=en_US&amp;offset=0&amp;query=any,contains,991001568549702656","Catalog Record")</f>
        <v/>
      </c>
      <c r="AV125">
        <f>HYPERLINK("http://www.worldcat.org/oclc/34283121","WorldCat Record")</f>
        <v/>
      </c>
    </row>
    <row r="126">
      <c r="D126" t="inlineStr">
        <is>
          <t>QS 17 A88125 1997a</t>
        </is>
      </c>
      <c r="E126" t="inlineStr">
        <is>
          <t>0                      QS 0017000A  88125       1997a</t>
        </is>
      </c>
      <c r="F126" t="inlineStr">
        <is>
          <t>Sobotta atlas of human anatomy.</t>
        </is>
      </c>
      <c r="G126" t="inlineStr">
        <is>
          <t>V.1</t>
        </is>
      </c>
      <c r="H126" t="inlineStr">
        <is>
          <t>Yes</t>
        </is>
      </c>
      <c r="I126" t="inlineStr">
        <is>
          <t>1</t>
        </is>
      </c>
      <c r="J126" t="inlineStr">
        <is>
          <t>No</t>
        </is>
      </c>
      <c r="K126" t="inlineStr">
        <is>
          <t>Yes</t>
        </is>
      </c>
      <c r="L126" t="inlineStr">
        <is>
          <t>2</t>
        </is>
      </c>
      <c r="M126" t="inlineStr">
        <is>
          <t>Atlas der Anatomie des Menschen. English.</t>
        </is>
      </c>
      <c r="N126" t="inlineStr">
        <is>
          <t>Baltimore : Williams &amp; Wilkins, c1997.</t>
        </is>
      </c>
      <c r="O126" t="inlineStr">
        <is>
          <t>1997</t>
        </is>
      </c>
      <c r="P126" t="inlineStr">
        <is>
          <t>12th English ed., nomenclature in English / edited by R. Putz, R. Pabst ; translated and edited by Anna N. Taylor.</t>
        </is>
      </c>
      <c r="Q126" t="inlineStr">
        <is>
          <t>eng</t>
        </is>
      </c>
      <c r="R126" t="inlineStr">
        <is>
          <t>mdu</t>
        </is>
      </c>
      <c r="T126" t="inlineStr">
        <is>
          <t xml:space="preserve">QS </t>
        </is>
      </c>
      <c r="U126" t="n">
        <v>31</v>
      </c>
      <c r="V126" t="n">
        <v>50</v>
      </c>
      <c r="W126" t="inlineStr">
        <is>
          <t>2007-04-16</t>
        </is>
      </c>
      <c r="X126" t="inlineStr">
        <is>
          <t>2010-06-14</t>
        </is>
      </c>
      <c r="Y126" t="inlineStr">
        <is>
          <t>1998-07-30</t>
        </is>
      </c>
      <c r="Z126" t="inlineStr">
        <is>
          <t>1998-07-30</t>
        </is>
      </c>
      <c r="AA126" t="n">
        <v>240</v>
      </c>
      <c r="AB126" t="n">
        <v>183</v>
      </c>
      <c r="AC126" t="n">
        <v>837</v>
      </c>
      <c r="AD126" t="n">
        <v>1</v>
      </c>
      <c r="AE126" t="n">
        <v>6</v>
      </c>
      <c r="AF126" t="n">
        <v>3</v>
      </c>
      <c r="AG126" t="n">
        <v>22</v>
      </c>
      <c r="AH126" t="n">
        <v>1</v>
      </c>
      <c r="AI126" t="n">
        <v>7</v>
      </c>
      <c r="AJ126" t="n">
        <v>0</v>
      </c>
      <c r="AK126" t="n">
        <v>6</v>
      </c>
      <c r="AL126" t="n">
        <v>2</v>
      </c>
      <c r="AM126" t="n">
        <v>10</v>
      </c>
      <c r="AN126" t="n">
        <v>0</v>
      </c>
      <c r="AO126" t="n">
        <v>3</v>
      </c>
      <c r="AP126" t="n">
        <v>0</v>
      </c>
      <c r="AQ126" t="n">
        <v>1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HYPERLINK("http://catalog.hathitrust.org/Record/003126234","HathiTrust Record")</f>
        <v/>
      </c>
      <c r="AU126">
        <f>HYPERLINK("https://creighton-primo.hosted.exlibrisgroup.com/primo-explore/search?tab=default_tab&amp;search_scope=EVERYTHING&amp;vid=01CRU&amp;lang=en_US&amp;offset=0&amp;query=any,contains,991001568549702656","Catalog Record")</f>
        <v/>
      </c>
      <c r="AV126">
        <f>HYPERLINK("http://www.worldcat.org/oclc/34283121","WorldCat Record")</f>
        <v/>
      </c>
    </row>
    <row r="127">
      <c r="D127" t="inlineStr">
        <is>
          <t>QS 17 B662b 1980</t>
        </is>
      </c>
      <c r="E127" t="inlineStr">
        <is>
          <t>0                      QS 0017000B  662b        1980</t>
        </is>
      </c>
      <c r="F127" t="inlineStr">
        <is>
          <t>Basic atlas of cross-sectional anatomy / Walter J. Bo, Isadore Meschan, Wayne A. Krueger ; ill. coordinated by George C. Lynch.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Bo, Walter J.</t>
        </is>
      </c>
      <c r="N127" t="inlineStr">
        <is>
          <t>Philadelphia : Saunders, c1980.</t>
        </is>
      </c>
      <c r="O127" t="inlineStr">
        <is>
          <t>1980</t>
        </is>
      </c>
      <c r="Q127" t="inlineStr">
        <is>
          <t>eng</t>
        </is>
      </c>
      <c r="R127" t="inlineStr">
        <is>
          <t>pau</t>
        </is>
      </c>
      <c r="T127" t="inlineStr">
        <is>
          <t xml:space="preserve">QS </t>
        </is>
      </c>
      <c r="U127" t="n">
        <v>20</v>
      </c>
      <c r="V127" t="n">
        <v>20</v>
      </c>
      <c r="W127" t="inlineStr">
        <is>
          <t>1998-08-06</t>
        </is>
      </c>
      <c r="X127" t="inlineStr">
        <is>
          <t>1998-08-06</t>
        </is>
      </c>
      <c r="Y127" t="inlineStr">
        <is>
          <t>1993-04-07</t>
        </is>
      </c>
      <c r="Z127" t="inlineStr">
        <is>
          <t>1993-04-07</t>
        </is>
      </c>
      <c r="AA127" t="n">
        <v>234</v>
      </c>
      <c r="AB127" t="n">
        <v>173</v>
      </c>
      <c r="AC127" t="n">
        <v>173</v>
      </c>
      <c r="AD127" t="n">
        <v>1</v>
      </c>
      <c r="AE127" t="n">
        <v>1</v>
      </c>
      <c r="AF127" t="n">
        <v>1</v>
      </c>
      <c r="AG127" t="n">
        <v>1</v>
      </c>
      <c r="AH127" t="n">
        <v>0</v>
      </c>
      <c r="AI127" t="n">
        <v>0</v>
      </c>
      <c r="AJ127" t="n">
        <v>1</v>
      </c>
      <c r="AK127" t="n">
        <v>1</v>
      </c>
      <c r="AL127" t="n">
        <v>1</v>
      </c>
      <c r="AM127" t="n">
        <v>1</v>
      </c>
      <c r="AN127" t="n">
        <v>0</v>
      </c>
      <c r="AO127" t="n">
        <v>0</v>
      </c>
      <c r="AP127" t="n">
        <v>0</v>
      </c>
      <c r="AQ127" t="n">
        <v>0</v>
      </c>
      <c r="AR127" t="inlineStr">
        <is>
          <t>No</t>
        </is>
      </c>
      <c r="AS127" t="inlineStr">
        <is>
          <t>No</t>
        </is>
      </c>
      <c r="AU127">
        <f>HYPERLINK("https://creighton-primo.hosted.exlibrisgroup.com/primo-explore/search?tab=default_tab&amp;search_scope=EVERYTHING&amp;vid=01CRU&amp;lang=en_US&amp;offset=0&amp;query=any,contains,991001477809702656","Catalog Record")</f>
        <v/>
      </c>
      <c r="AV127">
        <f>HYPERLINK("http://www.worldcat.org/oclc/5890040","WorldCat Record")</f>
        <v/>
      </c>
    </row>
    <row r="128">
      <c r="D128" t="inlineStr">
        <is>
          <t>QS 17 C626a 1987</t>
        </is>
      </c>
      <c r="E128" t="inlineStr">
        <is>
          <t>0                      QS 0017000C  626a        1987</t>
        </is>
      </c>
      <c r="F128" t="inlineStr">
        <is>
          <t>Anatomy, a regional atlas of the human body / Carmine D. Clemente.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Yes</t>
        </is>
      </c>
      <c r="L128" t="inlineStr">
        <is>
          <t>0</t>
        </is>
      </c>
      <c r="M128" t="inlineStr">
        <is>
          <t>Clemente, Carmine D.</t>
        </is>
      </c>
      <c r="N128" t="inlineStr">
        <is>
          <t>Baltimore : Urban &amp; Schwarzenberg, c1987.</t>
        </is>
      </c>
      <c r="O128" t="inlineStr">
        <is>
          <t>1987</t>
        </is>
      </c>
      <c r="P128" t="inlineStr">
        <is>
          <t>3rd ed.</t>
        </is>
      </c>
      <c r="Q128" t="inlineStr">
        <is>
          <t>eng</t>
        </is>
      </c>
      <c r="R128" t="inlineStr">
        <is>
          <t>xxu</t>
        </is>
      </c>
      <c r="T128" t="inlineStr">
        <is>
          <t xml:space="preserve">QS </t>
        </is>
      </c>
      <c r="U128" t="n">
        <v>279</v>
      </c>
      <c r="V128" t="n">
        <v>279</v>
      </c>
      <c r="W128" t="inlineStr">
        <is>
          <t>2002-05-30</t>
        </is>
      </c>
      <c r="X128" t="inlineStr">
        <is>
          <t>2002-05-30</t>
        </is>
      </c>
      <c r="Y128" t="inlineStr">
        <is>
          <t>1993-05-07</t>
        </is>
      </c>
      <c r="Z128" t="inlineStr">
        <is>
          <t>1993-05-07</t>
        </is>
      </c>
      <c r="AA128" t="n">
        <v>387</v>
      </c>
      <c r="AB128" t="n">
        <v>308</v>
      </c>
      <c r="AC128" t="n">
        <v>1068</v>
      </c>
      <c r="AD128" t="n">
        <v>2</v>
      </c>
      <c r="AE128" t="n">
        <v>6</v>
      </c>
      <c r="AF128" t="n">
        <v>8</v>
      </c>
      <c r="AG128" t="n">
        <v>29</v>
      </c>
      <c r="AH128" t="n">
        <v>1</v>
      </c>
      <c r="AI128" t="n">
        <v>12</v>
      </c>
      <c r="AJ128" t="n">
        <v>3</v>
      </c>
      <c r="AK128" t="n">
        <v>5</v>
      </c>
      <c r="AL128" t="n">
        <v>4</v>
      </c>
      <c r="AM128" t="n">
        <v>11</v>
      </c>
      <c r="AN128" t="n">
        <v>1</v>
      </c>
      <c r="AO128" t="n">
        <v>5</v>
      </c>
      <c r="AP128" t="n">
        <v>0</v>
      </c>
      <c r="AQ128" t="n">
        <v>0</v>
      </c>
      <c r="AR128" t="inlineStr">
        <is>
          <t>No</t>
        </is>
      </c>
      <c r="AS128" t="inlineStr">
        <is>
          <t>Yes</t>
        </is>
      </c>
      <c r="AT128">
        <f>HYPERLINK("http://catalog.hathitrust.org/Record/000811086","HathiTrust Record")</f>
        <v/>
      </c>
      <c r="AU128">
        <f>HYPERLINK("https://creighton-primo.hosted.exlibrisgroup.com/primo-explore/search?tab=default_tab&amp;search_scope=EVERYTHING&amp;vid=01CRU&amp;lang=en_US&amp;offset=0&amp;query=any,contains,991001508819702656","Catalog Record")</f>
        <v/>
      </c>
      <c r="AV128">
        <f>HYPERLINK("http://www.worldcat.org/oclc/12103085","WorldCat Record")</f>
        <v/>
      </c>
    </row>
    <row r="129">
      <c r="D129" t="inlineStr">
        <is>
          <t>QS 17 E44s 1995</t>
        </is>
      </c>
      <c r="E129" t="inlineStr">
        <is>
          <t>0                      QS 0017000E  44s         1995</t>
        </is>
      </c>
      <c r="F129" t="inlineStr">
        <is>
          <t>Sectional anatomy by MRI / Georges Y. El-Khoury, Ronald A. Bergman, William J. Montgomery.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Yes</t>
        </is>
      </c>
      <c r="L129" t="inlineStr">
        <is>
          <t>0</t>
        </is>
      </c>
      <c r="M129" t="inlineStr">
        <is>
          <t>El-Khoury, Georges Y.</t>
        </is>
      </c>
      <c r="N129" t="inlineStr">
        <is>
          <t>New York : Churchill Livingstone, c1995.</t>
        </is>
      </c>
      <c r="O129" t="inlineStr">
        <is>
          <t>1995</t>
        </is>
      </c>
      <c r="P129" t="inlineStr">
        <is>
          <t>2nd ed.</t>
        </is>
      </c>
      <c r="Q129" t="inlineStr">
        <is>
          <t>eng</t>
        </is>
      </c>
      <c r="R129" t="inlineStr">
        <is>
          <t>nyu</t>
        </is>
      </c>
      <c r="T129" t="inlineStr">
        <is>
          <t xml:space="preserve">QS </t>
        </is>
      </c>
      <c r="U129" t="n">
        <v>6</v>
      </c>
      <c r="V129" t="n">
        <v>6</v>
      </c>
      <c r="W129" t="inlineStr">
        <is>
          <t>1995-09-18</t>
        </is>
      </c>
      <c r="X129" t="inlineStr">
        <is>
          <t>1995-09-18</t>
        </is>
      </c>
      <c r="Y129" t="inlineStr">
        <is>
          <t>1995-01-09</t>
        </is>
      </c>
      <c r="Z129" t="inlineStr">
        <is>
          <t>1995-01-09</t>
        </is>
      </c>
      <c r="AA129" t="n">
        <v>192</v>
      </c>
      <c r="AB129" t="n">
        <v>147</v>
      </c>
      <c r="AC129" t="n">
        <v>223</v>
      </c>
      <c r="AD129" t="n">
        <v>2</v>
      </c>
      <c r="AE129" t="n">
        <v>2</v>
      </c>
      <c r="AF129" t="n">
        <v>3</v>
      </c>
      <c r="AG129" t="n">
        <v>6</v>
      </c>
      <c r="AH129" t="n">
        <v>1</v>
      </c>
      <c r="AI129" t="n">
        <v>2</v>
      </c>
      <c r="AJ129" t="n">
        <v>0</v>
      </c>
      <c r="AK129" t="n">
        <v>1</v>
      </c>
      <c r="AL129" t="n">
        <v>1</v>
      </c>
      <c r="AM129" t="n">
        <v>2</v>
      </c>
      <c r="AN129" t="n">
        <v>1</v>
      </c>
      <c r="AO129" t="n">
        <v>1</v>
      </c>
      <c r="AP129" t="n">
        <v>0</v>
      </c>
      <c r="AQ129" t="n">
        <v>0</v>
      </c>
      <c r="AR129" t="inlineStr">
        <is>
          <t>No</t>
        </is>
      </c>
      <c r="AS129" t="inlineStr">
        <is>
          <t>No</t>
        </is>
      </c>
      <c r="AU129">
        <f>HYPERLINK("https://creighton-primo.hosted.exlibrisgroup.com/primo-explore/search?tab=default_tab&amp;search_scope=EVERYTHING&amp;vid=01CRU&amp;lang=en_US&amp;offset=0&amp;query=any,contains,991000684819702656","Catalog Record")</f>
        <v/>
      </c>
      <c r="AV129">
        <f>HYPERLINK("http://www.worldcat.org/oclc/31132539","WorldCat Record")</f>
        <v/>
      </c>
    </row>
    <row r="130">
      <c r="D130" t="inlineStr">
        <is>
          <t>QS 17 F593a 1993</t>
        </is>
      </c>
      <c r="E130" t="inlineStr">
        <is>
          <t>0                      QS 0017000F  593a        1993</t>
        </is>
      </c>
      <c r="F130" t="inlineStr">
        <is>
          <t>Anatomy in diagnostic imaging / Peter Fleckenstein &amp; Jørgen Tranum-Jensen.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0</t>
        </is>
      </c>
      <c r="M130" t="inlineStr">
        <is>
          <t>Fleckenstein, Peter.</t>
        </is>
      </c>
      <c r="N130" t="inlineStr">
        <is>
          <t>Copenhagen : Munksgaard, c1993.</t>
        </is>
      </c>
      <c r="O130" t="inlineStr">
        <is>
          <t>1993</t>
        </is>
      </c>
      <c r="P130" t="inlineStr">
        <is>
          <t>1st ed.</t>
        </is>
      </c>
      <c r="Q130" t="inlineStr">
        <is>
          <t>eng</t>
        </is>
      </c>
      <c r="R130" t="inlineStr">
        <is>
          <t xml:space="preserve">dk </t>
        </is>
      </c>
      <c r="T130" t="inlineStr">
        <is>
          <t xml:space="preserve">QS </t>
        </is>
      </c>
      <c r="U130" t="n">
        <v>34</v>
      </c>
      <c r="V130" t="n">
        <v>34</v>
      </c>
      <c r="W130" t="inlineStr">
        <is>
          <t>2005-07-14</t>
        </is>
      </c>
      <c r="X130" t="inlineStr">
        <is>
          <t>2005-07-14</t>
        </is>
      </c>
      <c r="Y130" t="inlineStr">
        <is>
          <t>1995-10-20</t>
        </is>
      </c>
      <c r="Z130" t="inlineStr">
        <is>
          <t>1995-10-20</t>
        </is>
      </c>
      <c r="AA130" t="n">
        <v>89</v>
      </c>
      <c r="AB130" t="n">
        <v>57</v>
      </c>
      <c r="AC130" t="n">
        <v>286</v>
      </c>
      <c r="AD130" t="n">
        <v>1</v>
      </c>
      <c r="AE130" t="n">
        <v>3</v>
      </c>
      <c r="AF130" t="n">
        <v>1</v>
      </c>
      <c r="AG130" t="n">
        <v>6</v>
      </c>
      <c r="AH130" t="n">
        <v>0</v>
      </c>
      <c r="AI130" t="n">
        <v>1</v>
      </c>
      <c r="AJ130" t="n">
        <v>1</v>
      </c>
      <c r="AK130" t="n">
        <v>3</v>
      </c>
      <c r="AL130" t="n">
        <v>0</v>
      </c>
      <c r="AM130" t="n">
        <v>1</v>
      </c>
      <c r="AN130" t="n">
        <v>0</v>
      </c>
      <c r="AO130" t="n">
        <v>2</v>
      </c>
      <c r="AP130" t="n">
        <v>0</v>
      </c>
      <c r="AQ130" t="n">
        <v>0</v>
      </c>
      <c r="AR130" t="inlineStr">
        <is>
          <t>No</t>
        </is>
      </c>
      <c r="AS130" t="inlineStr">
        <is>
          <t>No</t>
        </is>
      </c>
      <c r="AU130">
        <f>HYPERLINK("https://creighton-primo.hosted.exlibrisgroup.com/primo-explore/search?tab=default_tab&amp;search_scope=EVERYTHING&amp;vid=01CRU&amp;lang=en_US&amp;offset=0&amp;query=any,contains,991001494399702656","Catalog Record")</f>
        <v/>
      </c>
      <c r="AV130">
        <f>HYPERLINK("http://www.worldcat.org/oclc/29686848","WorldCat Record")</f>
        <v/>
      </c>
    </row>
    <row r="131">
      <c r="D131" t="inlineStr">
        <is>
          <t>QS 17 H918 1983</t>
        </is>
      </c>
      <c r="E131" t="inlineStr">
        <is>
          <t>0                      QS 0017000H  918         1983</t>
        </is>
      </c>
      <c r="F131" t="inlineStr">
        <is>
          <t>The Human body on file / by the Diagram Group.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Yes</t>
        </is>
      </c>
      <c r="L131" t="inlineStr">
        <is>
          <t>0</t>
        </is>
      </c>
      <c r="N131" t="inlineStr">
        <is>
          <t>New York : Facts on File, c1983.</t>
        </is>
      </c>
      <c r="O131" t="inlineStr">
        <is>
          <t>1983</t>
        </is>
      </c>
      <c r="Q131" t="inlineStr">
        <is>
          <t>eng</t>
        </is>
      </c>
      <c r="R131" t="inlineStr">
        <is>
          <t>nyu</t>
        </is>
      </c>
      <c r="T131" t="inlineStr">
        <is>
          <t xml:space="preserve">QS </t>
        </is>
      </c>
      <c r="U131" t="n">
        <v>7</v>
      </c>
      <c r="V131" t="n">
        <v>7</v>
      </c>
      <c r="W131" t="inlineStr">
        <is>
          <t>2002-09-05</t>
        </is>
      </c>
      <c r="X131" t="inlineStr">
        <is>
          <t>2002-09-05</t>
        </is>
      </c>
      <c r="Y131" t="inlineStr">
        <is>
          <t>1987-10-30</t>
        </is>
      </c>
      <c r="Z131" t="inlineStr">
        <is>
          <t>1987-10-30</t>
        </is>
      </c>
      <c r="AA131" t="n">
        <v>928</v>
      </c>
      <c r="AB131" t="n">
        <v>861</v>
      </c>
      <c r="AC131" t="n">
        <v>902</v>
      </c>
      <c r="AD131" t="n">
        <v>5</v>
      </c>
      <c r="AE131" t="n">
        <v>5</v>
      </c>
      <c r="AF131" t="n">
        <v>6</v>
      </c>
      <c r="AG131" t="n">
        <v>6</v>
      </c>
      <c r="AH131" t="n">
        <v>0</v>
      </c>
      <c r="AI131" t="n">
        <v>0</v>
      </c>
      <c r="AJ131" t="n">
        <v>0</v>
      </c>
      <c r="AK131" t="n">
        <v>0</v>
      </c>
      <c r="AL131" t="n">
        <v>5</v>
      </c>
      <c r="AM131" t="n">
        <v>5</v>
      </c>
      <c r="AN131" t="n">
        <v>1</v>
      </c>
      <c r="AO131" t="n">
        <v>1</v>
      </c>
      <c r="AP131" t="n">
        <v>0</v>
      </c>
      <c r="AQ131" t="n">
        <v>0</v>
      </c>
      <c r="AR131" t="inlineStr">
        <is>
          <t>No</t>
        </is>
      </c>
      <c r="AS131" t="inlineStr">
        <is>
          <t>No</t>
        </is>
      </c>
      <c r="AU131">
        <f>HYPERLINK("https://creighton-primo.hosted.exlibrisgroup.com/primo-explore/search?tab=default_tab&amp;search_scope=EVERYTHING&amp;vid=01CRU&amp;lang=en_US&amp;offset=0&amp;query=any,contains,991001280079702656","Catalog Record")</f>
        <v/>
      </c>
      <c r="AV131">
        <f>HYPERLINK("http://www.worldcat.org/oclc/8689077","WorldCat Record")</f>
        <v/>
      </c>
    </row>
    <row r="132">
      <c r="D132" t="inlineStr">
        <is>
          <t>QS17 H918 1996</t>
        </is>
      </c>
      <c r="E132" t="inlineStr">
        <is>
          <t>0                      QS 0017000H  918         1996</t>
        </is>
      </c>
      <c r="F132" t="inlineStr">
        <is>
          <t>The Human body on file / by the Diagram Group.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Yes</t>
        </is>
      </c>
      <c r="L132" t="inlineStr">
        <is>
          <t>0</t>
        </is>
      </c>
      <c r="N132" t="inlineStr">
        <is>
          <t>New York : Facts on File, c1996, 1983.</t>
        </is>
      </c>
      <c r="O132" t="inlineStr">
        <is>
          <t>1996</t>
        </is>
      </c>
      <c r="Q132" t="inlineStr">
        <is>
          <t>eng</t>
        </is>
      </c>
      <c r="R132" t="inlineStr">
        <is>
          <t>nyu</t>
        </is>
      </c>
      <c r="T132" t="inlineStr">
        <is>
          <t xml:space="preserve">QS </t>
        </is>
      </c>
      <c r="U132" t="n">
        <v>3</v>
      </c>
      <c r="V132" t="n">
        <v>3</v>
      </c>
      <c r="W132" t="inlineStr">
        <is>
          <t>2003-01-21</t>
        </is>
      </c>
      <c r="X132" t="inlineStr">
        <is>
          <t>2003-01-21</t>
        </is>
      </c>
      <c r="Y132" t="inlineStr">
        <is>
          <t>2002-11-22</t>
        </is>
      </c>
      <c r="Z132" t="inlineStr">
        <is>
          <t>2002-11-22</t>
        </is>
      </c>
      <c r="AA132" t="n">
        <v>53</v>
      </c>
      <c r="AB132" t="n">
        <v>49</v>
      </c>
      <c r="AC132" t="n">
        <v>902</v>
      </c>
      <c r="AD132" t="n">
        <v>1</v>
      </c>
      <c r="AE132" t="n">
        <v>5</v>
      </c>
      <c r="AF132" t="n">
        <v>0</v>
      </c>
      <c r="AG132" t="n">
        <v>6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5</v>
      </c>
      <c r="AN132" t="n">
        <v>0</v>
      </c>
      <c r="AO132" t="n">
        <v>1</v>
      </c>
      <c r="AP132" t="n">
        <v>0</v>
      </c>
      <c r="AQ132" t="n">
        <v>0</v>
      </c>
      <c r="AR132" t="inlineStr">
        <is>
          <t>No</t>
        </is>
      </c>
      <c r="AS132" t="inlineStr">
        <is>
          <t>No</t>
        </is>
      </c>
      <c r="AU132">
        <f>HYPERLINK("https://creighton-primo.hosted.exlibrisgroup.com/primo-explore/search?tab=default_tab&amp;search_scope=EVERYTHING&amp;vid=01CRU&amp;lang=en_US&amp;offset=0&amp;query=any,contains,991000332879702656","Catalog Record")</f>
        <v/>
      </c>
      <c r="AV132">
        <f>HYPERLINK("http://www.worldcat.org/oclc/40993022","WorldCat Record")</f>
        <v/>
      </c>
    </row>
    <row r="133">
      <c r="D133" t="inlineStr">
        <is>
          <t>QS 17 J65j</t>
        </is>
      </c>
      <c r="E133" t="inlineStr">
        <is>
          <t>0                      QS 0017000J  65j</t>
        </is>
      </c>
      <c r="F133" t="inlineStr">
        <is>
          <t>The Johns Hopkins atlas of human functional anatomy / original ill. with descriptive legends by Leon Schlossberg ; text edited by George D. Zuidema.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Yes</t>
        </is>
      </c>
      <c r="L133" t="inlineStr">
        <is>
          <t>0</t>
        </is>
      </c>
      <c r="N133" t="inlineStr">
        <is>
          <t>Baltimore : Johns Hopkins University Press, c1977.</t>
        </is>
      </c>
      <c r="O133" t="inlineStr">
        <is>
          <t>1977</t>
        </is>
      </c>
      <c r="Q133" t="inlineStr">
        <is>
          <t>eng</t>
        </is>
      </c>
      <c r="R133" t="inlineStr">
        <is>
          <t>mdu</t>
        </is>
      </c>
      <c r="T133" t="inlineStr">
        <is>
          <t xml:space="preserve">QS </t>
        </is>
      </c>
      <c r="U133" t="n">
        <v>10</v>
      </c>
      <c r="V133" t="n">
        <v>10</v>
      </c>
      <c r="W133" t="inlineStr">
        <is>
          <t>2004-07-24</t>
        </is>
      </c>
      <c r="X133" t="inlineStr">
        <is>
          <t>2004-07-24</t>
        </is>
      </c>
      <c r="Y133" t="inlineStr">
        <is>
          <t>1988-01-18</t>
        </is>
      </c>
      <c r="Z133" t="inlineStr">
        <is>
          <t>1988-01-18</t>
        </is>
      </c>
      <c r="AA133" t="n">
        <v>660</v>
      </c>
      <c r="AB133" t="n">
        <v>605</v>
      </c>
      <c r="AC133" t="n">
        <v>1741</v>
      </c>
      <c r="AD133" t="n">
        <v>8</v>
      </c>
      <c r="AE133" t="n">
        <v>15</v>
      </c>
      <c r="AF133" t="n">
        <v>22</v>
      </c>
      <c r="AG133" t="n">
        <v>40</v>
      </c>
      <c r="AH133" t="n">
        <v>9</v>
      </c>
      <c r="AI133" t="n">
        <v>17</v>
      </c>
      <c r="AJ133" t="n">
        <v>6</v>
      </c>
      <c r="AK133" t="n">
        <v>9</v>
      </c>
      <c r="AL133" t="n">
        <v>4</v>
      </c>
      <c r="AM133" t="n">
        <v>13</v>
      </c>
      <c r="AN133" t="n">
        <v>5</v>
      </c>
      <c r="AO133" t="n">
        <v>8</v>
      </c>
      <c r="AP133" t="n">
        <v>0</v>
      </c>
      <c r="AQ133" t="n">
        <v>0</v>
      </c>
      <c r="AR133" t="inlineStr">
        <is>
          <t>No</t>
        </is>
      </c>
      <c r="AS133" t="inlineStr">
        <is>
          <t>Yes</t>
        </is>
      </c>
      <c r="AT133">
        <f>HYPERLINK("http://catalog.hathitrust.org/Record/000729262","HathiTrust Record")</f>
        <v/>
      </c>
      <c r="AU133">
        <f>HYPERLINK("https://creighton-primo.hosted.exlibrisgroup.com/primo-explore/search?tab=default_tab&amp;search_scope=EVERYTHING&amp;vid=01CRU&amp;lang=en_US&amp;offset=0&amp;query=any,contains,991000846769702656","Catalog Record")</f>
        <v/>
      </c>
      <c r="AV133">
        <f>HYPERLINK("http://www.worldcat.org/oclc/2318030","WorldCat Record")</f>
        <v/>
      </c>
    </row>
    <row r="134">
      <c r="D134" t="inlineStr">
        <is>
          <t>QS 17 K29s 1997</t>
        </is>
      </c>
      <c r="E134" t="inlineStr">
        <is>
          <t>0                      QS 0017000K  29s         1997</t>
        </is>
      </c>
      <c r="F134" t="inlineStr">
        <is>
          <t>Sectional anatomy for imaging professionals / Lorrie L. Kelley, Connie M. Petersen.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M134" t="inlineStr">
        <is>
          <t>Kelley, Lorrie L.</t>
        </is>
      </c>
      <c r="N134" t="inlineStr">
        <is>
          <t>St. Louis : Mosby, c1997.</t>
        </is>
      </c>
      <c r="O134" t="inlineStr">
        <is>
          <t>1997</t>
        </is>
      </c>
      <c r="Q134" t="inlineStr">
        <is>
          <t>eng</t>
        </is>
      </c>
      <c r="R134" t="inlineStr">
        <is>
          <t>mou</t>
        </is>
      </c>
      <c r="T134" t="inlineStr">
        <is>
          <t xml:space="preserve">QS </t>
        </is>
      </c>
      <c r="U134" t="n">
        <v>18</v>
      </c>
      <c r="V134" t="n">
        <v>18</v>
      </c>
      <c r="W134" t="inlineStr">
        <is>
          <t>2008-05-20</t>
        </is>
      </c>
      <c r="X134" t="inlineStr">
        <is>
          <t>2008-05-20</t>
        </is>
      </c>
      <c r="Y134" t="inlineStr">
        <is>
          <t>1997-11-19</t>
        </is>
      </c>
      <c r="Z134" t="inlineStr">
        <is>
          <t>1997-11-19</t>
        </is>
      </c>
      <c r="AA134" t="n">
        <v>139</v>
      </c>
      <c r="AB134" t="n">
        <v>121</v>
      </c>
      <c r="AC134" t="n">
        <v>389</v>
      </c>
      <c r="AD134" t="n">
        <v>1</v>
      </c>
      <c r="AE134" t="n">
        <v>3</v>
      </c>
      <c r="AF134" t="n">
        <v>0</v>
      </c>
      <c r="AG134" t="n">
        <v>3</v>
      </c>
      <c r="AH134" t="n">
        <v>0</v>
      </c>
      <c r="AI134" t="n">
        <v>1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2</v>
      </c>
      <c r="AP134" t="n">
        <v>0</v>
      </c>
      <c r="AQ134" t="n">
        <v>0</v>
      </c>
      <c r="AR134" t="inlineStr">
        <is>
          <t>No</t>
        </is>
      </c>
      <c r="AS134" t="inlineStr">
        <is>
          <t>Yes</t>
        </is>
      </c>
      <c r="AT134">
        <f>HYPERLINK("http://catalog.hathitrust.org/Record/003122876","HathiTrust Record")</f>
        <v/>
      </c>
      <c r="AU134">
        <f>HYPERLINK("https://creighton-primo.hosted.exlibrisgroup.com/primo-explore/search?tab=default_tab&amp;search_scope=EVERYTHING&amp;vid=01CRU&amp;lang=en_US&amp;offset=0&amp;query=any,contains,991001790499702656","Catalog Record")</f>
        <v/>
      </c>
      <c r="AV134">
        <f>HYPERLINK("http://www.worldcat.org/oclc/35593727","WorldCat Record")</f>
        <v/>
      </c>
    </row>
    <row r="135">
      <c r="D135" t="inlineStr">
        <is>
          <t>QS 17 K47a</t>
        </is>
      </c>
      <c r="E135" t="inlineStr">
        <is>
          <t>0                      QS 0017000K  47a</t>
        </is>
      </c>
      <c r="F135" t="inlineStr">
        <is>
          <t>An atlas of cross-sectional anatomy : gross anatomy, radiography, computed tomography, sonography / Stephen A. Kieffer, E. Robert Heitzman ; with contributions by Eugene F. Binet ... [et al.] ; with the technical assistance of John G. Hodgson, Joseph J. Moro, Ludwig J. Rimmler.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M135" t="inlineStr">
        <is>
          <t>Kieffer, Stephen A. (Stephen Aaron), 1935-</t>
        </is>
      </c>
      <c r="N135" t="inlineStr">
        <is>
          <t>-- Hagerstown, Md. : Medical Dept., Harper &amp; Row, [c1979]</t>
        </is>
      </c>
      <c r="O135" t="inlineStr">
        <is>
          <t>1978</t>
        </is>
      </c>
      <c r="Q135" t="inlineStr">
        <is>
          <t>eng</t>
        </is>
      </c>
      <c r="R135" t="inlineStr">
        <is>
          <t>mdu</t>
        </is>
      </c>
      <c r="T135" t="inlineStr">
        <is>
          <t xml:space="preserve">QS </t>
        </is>
      </c>
      <c r="U135" t="n">
        <v>29</v>
      </c>
      <c r="V135" t="n">
        <v>29</v>
      </c>
      <c r="W135" t="inlineStr">
        <is>
          <t>2002-09-22</t>
        </is>
      </c>
      <c r="X135" t="inlineStr">
        <is>
          <t>2002-09-22</t>
        </is>
      </c>
      <c r="Y135" t="inlineStr">
        <is>
          <t>1988-01-07</t>
        </is>
      </c>
      <c r="Z135" t="inlineStr">
        <is>
          <t>1988-01-07</t>
        </is>
      </c>
      <c r="AA135" t="n">
        <v>205</v>
      </c>
      <c r="AB135" t="n">
        <v>154</v>
      </c>
      <c r="AC135" t="n">
        <v>157</v>
      </c>
      <c r="AD135" t="n">
        <v>2</v>
      </c>
      <c r="AE135" t="n">
        <v>2</v>
      </c>
      <c r="AF135" t="n">
        <v>4</v>
      </c>
      <c r="AG135" t="n">
        <v>4</v>
      </c>
      <c r="AH135" t="n">
        <v>1</v>
      </c>
      <c r="AI135" t="n">
        <v>1</v>
      </c>
      <c r="AJ135" t="n">
        <v>1</v>
      </c>
      <c r="AK135" t="n">
        <v>1</v>
      </c>
      <c r="AL135" t="n">
        <v>1</v>
      </c>
      <c r="AM135" t="n">
        <v>1</v>
      </c>
      <c r="AN135" t="n">
        <v>1</v>
      </c>
      <c r="AO135" t="n">
        <v>1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HYPERLINK("http://catalog.hathitrust.org/Record/000176739","HathiTrust Record")</f>
        <v/>
      </c>
      <c r="AU135">
        <f>HYPERLINK("https://creighton-primo.hosted.exlibrisgroup.com/primo-explore/search?tab=default_tab&amp;search_scope=EVERYTHING&amp;vid=01CRU&amp;lang=en_US&amp;offset=0&amp;query=any,contains,991000846799702656","Catalog Record")</f>
        <v/>
      </c>
      <c r="AV135">
        <f>HYPERLINK("http://www.worldcat.org/oclc/4004645","WorldCat Record")</f>
        <v/>
      </c>
    </row>
    <row r="136">
      <c r="D136" t="inlineStr">
        <is>
          <t>QS 17 K84a 1983</t>
        </is>
      </c>
      <c r="E136" t="inlineStr">
        <is>
          <t>0                      QS 0017000K  84a         1983</t>
        </is>
      </c>
      <c r="F136" t="inlineStr">
        <is>
          <t>Atlas of sectional human anatomy / by Jean Georges Koritké and Henri Sick.</t>
        </is>
      </c>
      <c r="G136" t="inlineStr">
        <is>
          <t>V. 1</t>
        </is>
      </c>
      <c r="H136" t="inlineStr">
        <is>
          <t>Yes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M136" t="inlineStr">
        <is>
          <t>Koritké, Jean-Georges, 1928-</t>
        </is>
      </c>
      <c r="N136" t="inlineStr">
        <is>
          <t>Munich ; Baltimore : Urban &amp; Schwarzenberg, c1983.</t>
        </is>
      </c>
      <c r="O136" t="inlineStr">
        <is>
          <t>1983</t>
        </is>
      </c>
      <c r="Q136" t="inlineStr">
        <is>
          <t>eng</t>
        </is>
      </c>
      <c r="R136" t="inlineStr">
        <is>
          <t xml:space="preserve">gw </t>
        </is>
      </c>
      <c r="T136" t="inlineStr">
        <is>
          <t xml:space="preserve">QS </t>
        </is>
      </c>
      <c r="U136" t="n">
        <v>23</v>
      </c>
      <c r="V136" t="n">
        <v>36</v>
      </c>
      <c r="W136" t="inlineStr">
        <is>
          <t>2000-01-24</t>
        </is>
      </c>
      <c r="X136" t="inlineStr">
        <is>
          <t>2000-01-24</t>
        </is>
      </c>
      <c r="Y136" t="inlineStr">
        <is>
          <t>1988-01-07</t>
        </is>
      </c>
      <c r="Z136" t="inlineStr">
        <is>
          <t>1988-01-07</t>
        </is>
      </c>
      <c r="AA136" t="n">
        <v>23</v>
      </c>
      <c r="AB136" t="n">
        <v>21</v>
      </c>
      <c r="AC136" t="n">
        <v>182</v>
      </c>
      <c r="AD136" t="n">
        <v>1</v>
      </c>
      <c r="AE136" t="n">
        <v>2</v>
      </c>
      <c r="AF136" t="n">
        <v>0</v>
      </c>
      <c r="AG136" t="n">
        <v>3</v>
      </c>
      <c r="AH136" t="n">
        <v>0</v>
      </c>
      <c r="AI136" t="n">
        <v>0</v>
      </c>
      <c r="AJ136" t="n">
        <v>0</v>
      </c>
      <c r="AK136" t="n">
        <v>1</v>
      </c>
      <c r="AL136" t="n">
        <v>0</v>
      </c>
      <c r="AM136" t="n">
        <v>1</v>
      </c>
      <c r="AN136" t="n">
        <v>0</v>
      </c>
      <c r="AO136" t="n">
        <v>1</v>
      </c>
      <c r="AP136" t="n">
        <v>0</v>
      </c>
      <c r="AQ136" t="n">
        <v>0</v>
      </c>
      <c r="AR136" t="inlineStr">
        <is>
          <t>No</t>
        </is>
      </c>
      <c r="AS136" t="inlineStr">
        <is>
          <t>No</t>
        </is>
      </c>
      <c r="AU136">
        <f>HYPERLINK("https://creighton-primo.hosted.exlibrisgroup.com/primo-explore/search?tab=default_tab&amp;search_scope=EVERYTHING&amp;vid=01CRU&amp;lang=en_US&amp;offset=0&amp;query=any,contains,991000846879702656","Catalog Record")</f>
        <v/>
      </c>
      <c r="AV136">
        <f>HYPERLINK("http://www.worldcat.org/oclc/8666754","WorldCat Record")</f>
        <v/>
      </c>
    </row>
    <row r="137">
      <c r="D137" t="inlineStr">
        <is>
          <t>QS 17 K84a 1983</t>
        </is>
      </c>
      <c r="E137" t="inlineStr">
        <is>
          <t>0                      QS 0017000K  84a         1983</t>
        </is>
      </c>
      <c r="F137" t="inlineStr">
        <is>
          <t>Atlas of sectional human anatomy / by Jean Georges Koritké and Henri Sick.</t>
        </is>
      </c>
      <c r="G137" t="inlineStr">
        <is>
          <t>V. 2</t>
        </is>
      </c>
      <c r="H137" t="inlineStr">
        <is>
          <t>Yes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M137" t="inlineStr">
        <is>
          <t>Koritké, Jean-Georges, 1928-</t>
        </is>
      </c>
      <c r="N137" t="inlineStr">
        <is>
          <t>Munich ; Baltimore : Urban &amp; Schwarzenberg, c1983.</t>
        </is>
      </c>
      <c r="O137" t="inlineStr">
        <is>
          <t>1983</t>
        </is>
      </c>
      <c r="Q137" t="inlineStr">
        <is>
          <t>eng</t>
        </is>
      </c>
      <c r="R137" t="inlineStr">
        <is>
          <t xml:space="preserve">gw </t>
        </is>
      </c>
      <c r="T137" t="inlineStr">
        <is>
          <t xml:space="preserve">QS </t>
        </is>
      </c>
      <c r="U137" t="n">
        <v>13</v>
      </c>
      <c r="V137" t="n">
        <v>36</v>
      </c>
      <c r="W137" t="inlineStr">
        <is>
          <t>1997-01-15</t>
        </is>
      </c>
      <c r="X137" t="inlineStr">
        <is>
          <t>2000-01-24</t>
        </is>
      </c>
      <c r="Y137" t="inlineStr">
        <is>
          <t>1988-01-07</t>
        </is>
      </c>
      <c r="Z137" t="inlineStr">
        <is>
          <t>1988-01-07</t>
        </is>
      </c>
      <c r="AA137" t="n">
        <v>23</v>
      </c>
      <c r="AB137" t="n">
        <v>21</v>
      </c>
      <c r="AC137" t="n">
        <v>182</v>
      </c>
      <c r="AD137" t="n">
        <v>1</v>
      </c>
      <c r="AE137" t="n">
        <v>2</v>
      </c>
      <c r="AF137" t="n">
        <v>0</v>
      </c>
      <c r="AG137" t="n">
        <v>3</v>
      </c>
      <c r="AH137" t="n">
        <v>0</v>
      </c>
      <c r="AI137" t="n">
        <v>0</v>
      </c>
      <c r="AJ137" t="n">
        <v>0</v>
      </c>
      <c r="AK137" t="n">
        <v>1</v>
      </c>
      <c r="AL137" t="n">
        <v>0</v>
      </c>
      <c r="AM137" t="n">
        <v>1</v>
      </c>
      <c r="AN137" t="n">
        <v>0</v>
      </c>
      <c r="AO137" t="n">
        <v>1</v>
      </c>
      <c r="AP137" t="n">
        <v>0</v>
      </c>
      <c r="AQ137" t="n">
        <v>0</v>
      </c>
      <c r="AR137" t="inlineStr">
        <is>
          <t>No</t>
        </is>
      </c>
      <c r="AS137" t="inlineStr">
        <is>
          <t>No</t>
        </is>
      </c>
      <c r="AU137">
        <f>HYPERLINK("https://creighton-primo.hosted.exlibrisgroup.com/primo-explore/search?tab=default_tab&amp;search_scope=EVERYTHING&amp;vid=01CRU&amp;lang=en_US&amp;offset=0&amp;query=any,contains,991000846879702656","Catalog Record")</f>
        <v/>
      </c>
      <c r="AV137">
        <f>HYPERLINK("http://www.worldcat.org/oclc/8666754","WorldCat Record")</f>
        <v/>
      </c>
    </row>
    <row r="138">
      <c r="D138" t="inlineStr">
        <is>
          <t>QS 17 L475c 1977</t>
        </is>
      </c>
      <c r="E138" t="inlineStr">
        <is>
          <t>0                      QS 0017000L  475c        1977</t>
        </is>
      </c>
      <c r="F138" t="inlineStr">
        <is>
          <t>Cross-sectional anatomy : an atlas for computerized tomography / Robert Steven Ledley, H. K. Huang, John C. Mazziotta ; prepared with the assistance of Faustino R. Suarez ... [et al.].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M138" t="inlineStr">
        <is>
          <t>Ledley, Robert Steven.</t>
        </is>
      </c>
      <c r="N138" t="inlineStr">
        <is>
          <t>-- Baltimore : Williams &amp; Wilkins, 1977.</t>
        </is>
      </c>
      <c r="O138" t="inlineStr">
        <is>
          <t>1977</t>
        </is>
      </c>
      <c r="Q138" t="inlineStr">
        <is>
          <t>eng</t>
        </is>
      </c>
      <c r="R138" t="inlineStr">
        <is>
          <t>mdu</t>
        </is>
      </c>
      <c r="T138" t="inlineStr">
        <is>
          <t xml:space="preserve">QS </t>
        </is>
      </c>
      <c r="U138" t="n">
        <v>10</v>
      </c>
      <c r="V138" t="n">
        <v>10</v>
      </c>
      <c r="W138" t="inlineStr">
        <is>
          <t>1995-09-19</t>
        </is>
      </c>
      <c r="X138" t="inlineStr">
        <is>
          <t>1995-09-19</t>
        </is>
      </c>
      <c r="Y138" t="inlineStr">
        <is>
          <t>1987-09-23</t>
        </is>
      </c>
      <c r="Z138" t="inlineStr">
        <is>
          <t>1987-09-23</t>
        </is>
      </c>
      <c r="AA138" t="n">
        <v>149</v>
      </c>
      <c r="AB138" t="n">
        <v>101</v>
      </c>
      <c r="AC138" t="n">
        <v>103</v>
      </c>
      <c r="AD138" t="n">
        <v>2</v>
      </c>
      <c r="AE138" t="n">
        <v>2</v>
      </c>
      <c r="AF138" t="n">
        <v>3</v>
      </c>
      <c r="AG138" t="n">
        <v>3</v>
      </c>
      <c r="AH138" t="n">
        <v>1</v>
      </c>
      <c r="AI138" t="n">
        <v>1</v>
      </c>
      <c r="AJ138" t="n">
        <v>0</v>
      </c>
      <c r="AK138" t="n">
        <v>0</v>
      </c>
      <c r="AL138" t="n">
        <v>1</v>
      </c>
      <c r="AM138" t="n">
        <v>1</v>
      </c>
      <c r="AN138" t="n">
        <v>1</v>
      </c>
      <c r="AO138" t="n">
        <v>1</v>
      </c>
      <c r="AP138" t="n">
        <v>0</v>
      </c>
      <c r="AQ138" t="n">
        <v>0</v>
      </c>
      <c r="AR138" t="inlineStr">
        <is>
          <t>No</t>
        </is>
      </c>
      <c r="AS138" t="inlineStr">
        <is>
          <t>Yes</t>
        </is>
      </c>
      <c r="AT138">
        <f>HYPERLINK("http://catalog.hathitrust.org/Record/000250401","HathiTrust Record")</f>
        <v/>
      </c>
      <c r="AU138">
        <f>HYPERLINK("https://creighton-primo.hosted.exlibrisgroup.com/primo-explore/search?tab=default_tab&amp;search_scope=EVERYTHING&amp;vid=01CRU&amp;lang=en_US&amp;offset=0&amp;query=any,contains,991000746189702656","Catalog Record")</f>
        <v/>
      </c>
      <c r="AV138">
        <f>HYPERLINK("http://www.worldcat.org/oclc/2984308","WorldCat Record")</f>
        <v/>
      </c>
    </row>
    <row r="139">
      <c r="D139" t="inlineStr">
        <is>
          <t>QS 17 M167c 1982</t>
        </is>
      </c>
      <c r="E139" t="inlineStr">
        <is>
          <t>0                      QS 0017000M  167c        1982</t>
        </is>
      </c>
      <c r="F139" t="inlineStr">
        <is>
          <t>Color atlas of foot and ankle anatomy / R.M.H. McMinn, R.T. Hutchings, B.M. Logan.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Yes</t>
        </is>
      </c>
      <c r="L139" t="inlineStr">
        <is>
          <t>0</t>
        </is>
      </c>
      <c r="M139" t="inlineStr">
        <is>
          <t>McMinn, R. M. H. (Robert Matthew Hay)</t>
        </is>
      </c>
      <c r="N139" t="inlineStr">
        <is>
          <t>East Norwalk, Conn. : Appleton-Century-Crofts/Connecticut, c1982.</t>
        </is>
      </c>
      <c r="O139" t="inlineStr">
        <is>
          <t>1982</t>
        </is>
      </c>
      <c r="Q139" t="inlineStr">
        <is>
          <t>eng</t>
        </is>
      </c>
      <c r="R139" t="inlineStr">
        <is>
          <t>ctu</t>
        </is>
      </c>
      <c r="T139" t="inlineStr">
        <is>
          <t xml:space="preserve">QS </t>
        </is>
      </c>
      <c r="U139" t="n">
        <v>7</v>
      </c>
      <c r="V139" t="n">
        <v>7</v>
      </c>
      <c r="W139" t="inlineStr">
        <is>
          <t>1996-10-07</t>
        </is>
      </c>
      <c r="X139" t="inlineStr">
        <is>
          <t>1996-10-07</t>
        </is>
      </c>
      <c r="Y139" t="inlineStr">
        <is>
          <t>1987-10-30</t>
        </is>
      </c>
      <c r="Z139" t="inlineStr">
        <is>
          <t>1987-10-30</t>
        </is>
      </c>
      <c r="AA139" t="n">
        <v>90</v>
      </c>
      <c r="AB139" t="n">
        <v>80</v>
      </c>
      <c r="AC139" t="n">
        <v>185</v>
      </c>
      <c r="AD139" t="n">
        <v>1</v>
      </c>
      <c r="AE139" t="n">
        <v>1</v>
      </c>
      <c r="AF139" t="n">
        <v>1</v>
      </c>
      <c r="AG139" t="n">
        <v>3</v>
      </c>
      <c r="AH139" t="n">
        <v>1</v>
      </c>
      <c r="AI139" t="n">
        <v>3</v>
      </c>
      <c r="AJ139" t="n">
        <v>0</v>
      </c>
      <c r="AK139" t="n">
        <v>0</v>
      </c>
      <c r="AL139" t="n">
        <v>0</v>
      </c>
      <c r="AM139" t="n">
        <v>1</v>
      </c>
      <c r="AN139" t="n">
        <v>0</v>
      </c>
      <c r="AO139" t="n">
        <v>0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HYPERLINK("http://catalog.hathitrust.org/Record/000277493","HathiTrust Record")</f>
        <v/>
      </c>
      <c r="AU139">
        <f>HYPERLINK("https://creighton-primo.hosted.exlibrisgroup.com/primo-explore/search?tab=default_tab&amp;search_scope=EVERYTHING&amp;vid=01CRU&amp;lang=en_US&amp;offset=0&amp;query=any,contains,991001280179702656","Catalog Record")</f>
        <v/>
      </c>
      <c r="AV139">
        <f>HYPERLINK("http://www.worldcat.org/oclc/9195022","WorldCat Record")</f>
        <v/>
      </c>
    </row>
    <row r="140">
      <c r="D140" t="inlineStr">
        <is>
          <t>QS 17 M4785ca 1993</t>
        </is>
      </c>
      <c r="E140" t="inlineStr">
        <is>
          <t>0                      QS 0017000M  4785ca      1993</t>
        </is>
      </c>
      <c r="F140" t="inlineStr">
        <is>
          <t>A colour atlas of human anatomy / Robert M.H. McMinn, John Pegington, Peter H. Abrahams.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M140" t="inlineStr">
        <is>
          <t>McMinn, R. M. H. (Robert Matthew Hay)</t>
        </is>
      </c>
      <c r="N140" t="inlineStr">
        <is>
          <t>St. Louis : Mosby Year Book, c1993.</t>
        </is>
      </c>
      <c r="O140" t="inlineStr">
        <is>
          <t>1993</t>
        </is>
      </c>
      <c r="P140" t="inlineStr">
        <is>
          <t>3rd ed.</t>
        </is>
      </c>
      <c r="Q140" t="inlineStr">
        <is>
          <t>eng</t>
        </is>
      </c>
      <c r="R140" t="inlineStr">
        <is>
          <t>mou</t>
        </is>
      </c>
      <c r="T140" t="inlineStr">
        <is>
          <t xml:space="preserve">QS </t>
        </is>
      </c>
      <c r="U140" t="n">
        <v>128</v>
      </c>
      <c r="V140" t="n">
        <v>128</v>
      </c>
      <c r="W140" t="inlineStr">
        <is>
          <t>2007-11-28</t>
        </is>
      </c>
      <c r="X140" t="inlineStr">
        <is>
          <t>2007-11-28</t>
        </is>
      </c>
      <c r="Y140" t="inlineStr">
        <is>
          <t>1993-09-02</t>
        </is>
      </c>
      <c r="Z140" t="inlineStr">
        <is>
          <t>1993-09-02</t>
        </is>
      </c>
      <c r="AA140" t="n">
        <v>441</v>
      </c>
      <c r="AB140" t="n">
        <v>296</v>
      </c>
      <c r="AC140" t="n">
        <v>469</v>
      </c>
      <c r="AD140" t="n">
        <v>2</v>
      </c>
      <c r="AE140" t="n">
        <v>5</v>
      </c>
      <c r="AF140" t="n">
        <v>10</v>
      </c>
      <c r="AG140" t="n">
        <v>16</v>
      </c>
      <c r="AH140" t="n">
        <v>2</v>
      </c>
      <c r="AI140" t="n">
        <v>3</v>
      </c>
      <c r="AJ140" t="n">
        <v>2</v>
      </c>
      <c r="AK140" t="n">
        <v>3</v>
      </c>
      <c r="AL140" t="n">
        <v>7</v>
      </c>
      <c r="AM140" t="n">
        <v>9</v>
      </c>
      <c r="AN140" t="n">
        <v>1</v>
      </c>
      <c r="AO140" t="n">
        <v>3</v>
      </c>
      <c r="AP140" t="n">
        <v>0</v>
      </c>
      <c r="AQ140" t="n">
        <v>1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HYPERLINK("http://catalog.hathitrust.org/Record/002727984","HathiTrust Record")</f>
        <v/>
      </c>
      <c r="AU140">
        <f>HYPERLINK("https://creighton-primo.hosted.exlibrisgroup.com/primo-explore/search?tab=default_tab&amp;search_scope=EVERYTHING&amp;vid=01CRU&amp;lang=en_US&amp;offset=0&amp;query=any,contains,991001547079702656","Catalog Record")</f>
        <v/>
      </c>
      <c r="AV140">
        <f>HYPERLINK("http://www.worldcat.org/oclc/26893648","WorldCat Record")</f>
        <v/>
      </c>
    </row>
    <row r="141">
      <c r="D141" t="inlineStr">
        <is>
          <t>QS 17 N474c 1983 v.1,pt.1</t>
        </is>
      </c>
      <c r="E141" t="inlineStr">
        <is>
          <t>0                      QS 0017000N  474c        1983                                        v.1,pt.1</t>
        </is>
      </c>
      <c r="F141" t="inlineStr">
        <is>
          <t>The Ciba collection of medical illustrations / prepared by Frank H. Netter.</t>
        </is>
      </c>
      <c r="G141" t="inlineStr">
        <is>
          <t>V. 1 PT. 1</t>
        </is>
      </c>
      <c r="H141" t="inlineStr">
        <is>
          <t>Yes</t>
        </is>
      </c>
      <c r="I141" t="inlineStr">
        <is>
          <t>1</t>
        </is>
      </c>
      <c r="J141" t="inlineStr">
        <is>
          <t>No</t>
        </is>
      </c>
      <c r="K141" t="inlineStr">
        <is>
          <t>Yes</t>
        </is>
      </c>
      <c r="L141" t="inlineStr">
        <is>
          <t>0</t>
        </is>
      </c>
      <c r="M141" t="inlineStr">
        <is>
          <t>Netter, Frank H. (Frank Henry), 1906-1991.</t>
        </is>
      </c>
      <c r="O141" t="inlineStr">
        <is>
          <t>1983</t>
        </is>
      </c>
      <c r="P141" t="inlineStr">
        <is>
          <t>[New ed.]</t>
        </is>
      </c>
      <c r="Q141" t="inlineStr">
        <is>
          <t>eng</t>
        </is>
      </c>
      <c r="R141" t="inlineStr">
        <is>
          <t>nju</t>
        </is>
      </c>
      <c r="T141" t="inlineStr">
        <is>
          <t xml:space="preserve">QS </t>
        </is>
      </c>
      <c r="U141" t="n">
        <v>109</v>
      </c>
      <c r="V141" t="n">
        <v>109</v>
      </c>
      <c r="W141" t="inlineStr">
        <is>
          <t>2002-04-24</t>
        </is>
      </c>
      <c r="X141" t="inlineStr">
        <is>
          <t>2002-04-24</t>
        </is>
      </c>
      <c r="Y141" t="inlineStr">
        <is>
          <t>1987-10-05</t>
        </is>
      </c>
      <c r="Z141" t="inlineStr">
        <is>
          <t>1987-10-05</t>
        </is>
      </c>
      <c r="AA141" t="n">
        <v>967</v>
      </c>
      <c r="AB141" t="n">
        <v>913</v>
      </c>
      <c r="AC141" t="n">
        <v>1256</v>
      </c>
      <c r="AD141" t="n">
        <v>9</v>
      </c>
      <c r="AE141" t="n">
        <v>13</v>
      </c>
      <c r="AF141" t="n">
        <v>27</v>
      </c>
      <c r="AG141" t="n">
        <v>37</v>
      </c>
      <c r="AH141" t="n">
        <v>12</v>
      </c>
      <c r="AI141" t="n">
        <v>14</v>
      </c>
      <c r="AJ141" t="n">
        <v>4</v>
      </c>
      <c r="AK141" t="n">
        <v>6</v>
      </c>
      <c r="AL141" t="n">
        <v>10</v>
      </c>
      <c r="AM141" t="n">
        <v>14</v>
      </c>
      <c r="AN141" t="n">
        <v>5</v>
      </c>
      <c r="AO141" t="n">
        <v>9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HYPERLINK("http://catalog.hathitrust.org/Record/008744993","HathiTrust Record")</f>
        <v/>
      </c>
      <c r="AU141">
        <f>HYPERLINK("https://creighton-primo.hosted.exlibrisgroup.com/primo-explore/search?tab=default_tab&amp;search_scope=EVERYTHING&amp;vid=01CRU&amp;lang=en_US&amp;offset=0&amp;query=any,contains,991000756169702656","Catalog Record")</f>
        <v/>
      </c>
      <c r="AV141">
        <f>HYPERLINK("http://www.worldcat.org/oclc/557259","WorldCat Record")</f>
        <v/>
      </c>
    </row>
    <row r="142">
      <c r="D142" t="inlineStr">
        <is>
          <t>QS 17 N938L 1987</t>
        </is>
      </c>
      <c r="E142" t="inlineStr">
        <is>
          <t>0                      QS 0017000N  938L        1987</t>
        </is>
      </c>
      <c r="F142" t="inlineStr">
        <is>
          <t>Living anatomy : a working atlas using computed tomography, magnetic resonance, and angiography images / Robert A. Novelline, Lucy Frank Squire ; illustrations by Shelley Eshleman.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M142" t="inlineStr">
        <is>
          <t>Novelline, Robert A.</t>
        </is>
      </c>
      <c r="N142" t="inlineStr">
        <is>
          <t>Philadelphia : Hanley &amp; Belfus ; St. Louis : Mosby [distributor], c1987.</t>
        </is>
      </c>
      <c r="O142" t="inlineStr">
        <is>
          <t>1987</t>
        </is>
      </c>
      <c r="Q142" t="inlineStr">
        <is>
          <t>eng</t>
        </is>
      </c>
      <c r="R142" t="inlineStr">
        <is>
          <t>xxu</t>
        </is>
      </c>
      <c r="T142" t="inlineStr">
        <is>
          <t xml:space="preserve">QS </t>
        </is>
      </c>
      <c r="U142" t="n">
        <v>17</v>
      </c>
      <c r="V142" t="n">
        <v>17</v>
      </c>
      <c r="W142" t="inlineStr">
        <is>
          <t>2003-01-13</t>
        </is>
      </c>
      <c r="X142" t="inlineStr">
        <is>
          <t>2003-01-13</t>
        </is>
      </c>
      <c r="Y142" t="inlineStr">
        <is>
          <t>1994-01-28</t>
        </is>
      </c>
      <c r="Z142" t="inlineStr">
        <is>
          <t>1994-01-28</t>
        </is>
      </c>
      <c r="AA142" t="n">
        <v>149</v>
      </c>
      <c r="AB142" t="n">
        <v>111</v>
      </c>
      <c r="AC142" t="n">
        <v>111</v>
      </c>
      <c r="AD142" t="n">
        <v>1</v>
      </c>
      <c r="AE142" t="n">
        <v>1</v>
      </c>
      <c r="AF142" t="n">
        <v>1</v>
      </c>
      <c r="AG142" t="n">
        <v>1</v>
      </c>
      <c r="AH142" t="n">
        <v>0</v>
      </c>
      <c r="AI142" t="n">
        <v>0</v>
      </c>
      <c r="AJ142" t="n">
        <v>1</v>
      </c>
      <c r="AK142" t="n">
        <v>1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t="n">
        <v>0</v>
      </c>
      <c r="AR142" t="inlineStr">
        <is>
          <t>No</t>
        </is>
      </c>
      <c r="AS142" t="inlineStr">
        <is>
          <t>No</t>
        </is>
      </c>
      <c r="AU142">
        <f>HYPERLINK("https://creighton-primo.hosted.exlibrisgroup.com/primo-explore/search?tab=default_tab&amp;search_scope=EVERYTHING&amp;vid=01CRU&amp;lang=en_US&amp;offset=0&amp;query=any,contains,991000668129702656","Catalog Record")</f>
        <v/>
      </c>
      <c r="AV142">
        <f>HYPERLINK("http://www.worldcat.org/oclc/16900098","WorldCat Record")</f>
        <v/>
      </c>
    </row>
    <row r="143">
      <c r="D143" t="inlineStr">
        <is>
          <t>QS 17 P196r 1996</t>
        </is>
      </c>
      <c r="E143" t="inlineStr">
        <is>
          <t>0                      QS 0017000P  196r        1996</t>
        </is>
      </c>
      <c r="F143" t="inlineStr">
        <is>
          <t>Review of gross anatomy / text and illustrations by Ben Pansky.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M143" t="inlineStr">
        <is>
          <t>Pansky, Ben.</t>
        </is>
      </c>
      <c r="N143" t="inlineStr">
        <is>
          <t>New York : McGraw-Hill, c1996.</t>
        </is>
      </c>
      <c r="O143" t="inlineStr">
        <is>
          <t>1996</t>
        </is>
      </c>
      <c r="P143" t="inlineStr">
        <is>
          <t>6th ed.</t>
        </is>
      </c>
      <c r="Q143" t="inlineStr">
        <is>
          <t>eng</t>
        </is>
      </c>
      <c r="R143" t="inlineStr">
        <is>
          <t>nyu</t>
        </is>
      </c>
      <c r="T143" t="inlineStr">
        <is>
          <t xml:space="preserve">QS </t>
        </is>
      </c>
      <c r="U143" t="n">
        <v>99</v>
      </c>
      <c r="V143" t="n">
        <v>99</v>
      </c>
      <c r="W143" t="inlineStr">
        <is>
          <t>2008-08-23</t>
        </is>
      </c>
      <c r="X143" t="inlineStr">
        <is>
          <t>2008-08-23</t>
        </is>
      </c>
      <c r="Y143" t="inlineStr">
        <is>
          <t>1995-11-14</t>
        </is>
      </c>
      <c r="Z143" t="inlineStr">
        <is>
          <t>1995-11-14</t>
        </is>
      </c>
      <c r="AA143" t="n">
        <v>218</v>
      </c>
      <c r="AB143" t="n">
        <v>165</v>
      </c>
      <c r="AC143" t="n">
        <v>391</v>
      </c>
      <c r="AD143" t="n">
        <v>1</v>
      </c>
      <c r="AE143" t="n">
        <v>2</v>
      </c>
      <c r="AF143" t="n">
        <v>1</v>
      </c>
      <c r="AG143" t="n">
        <v>6</v>
      </c>
      <c r="AH143" t="n">
        <v>0</v>
      </c>
      <c r="AI143" t="n">
        <v>2</v>
      </c>
      <c r="AJ143" t="n">
        <v>0</v>
      </c>
      <c r="AK143" t="n">
        <v>0</v>
      </c>
      <c r="AL143" t="n">
        <v>1</v>
      </c>
      <c r="AM143" t="n">
        <v>4</v>
      </c>
      <c r="AN143" t="n">
        <v>0</v>
      </c>
      <c r="AO143" t="n">
        <v>1</v>
      </c>
      <c r="AP143" t="n">
        <v>0</v>
      </c>
      <c r="AQ143" t="n">
        <v>0</v>
      </c>
      <c r="AR143" t="inlineStr">
        <is>
          <t>No</t>
        </is>
      </c>
      <c r="AS143" t="inlineStr">
        <is>
          <t>Yes</t>
        </is>
      </c>
      <c r="AT143">
        <f>HYPERLINK("http://catalog.hathitrust.org/Record/003012068","HathiTrust Record")</f>
        <v/>
      </c>
      <c r="AU143">
        <f>HYPERLINK("https://creighton-primo.hosted.exlibrisgroup.com/primo-explore/search?tab=default_tab&amp;search_scope=EVERYTHING&amp;vid=01CRU&amp;lang=en_US&amp;offset=0&amp;query=any,contains,991001497219702656","Catalog Record")</f>
        <v/>
      </c>
      <c r="AV143">
        <f>HYPERLINK("http://www.worldcat.org/oclc/32591074","WorldCat Record")</f>
        <v/>
      </c>
    </row>
    <row r="144">
      <c r="D144" t="inlineStr">
        <is>
          <t>QS 17 P452a</t>
        </is>
      </c>
      <c r="E144" t="inlineStr">
        <is>
          <t>0                      QS 0017000P  452a</t>
        </is>
      </c>
      <c r="F144" t="inlineStr">
        <is>
          <t>Atlas of topographical and applied human anatomy / Edited by Helmut Ferner. Translated from German by Harry Monsen.</t>
        </is>
      </c>
      <c r="G144" t="inlineStr">
        <is>
          <t>V. 1 1963</t>
        </is>
      </c>
      <c r="H144" t="inlineStr">
        <is>
          <t>Yes</t>
        </is>
      </c>
      <c r="I144" t="inlineStr">
        <is>
          <t>1</t>
        </is>
      </c>
      <c r="J144" t="inlineStr">
        <is>
          <t>No</t>
        </is>
      </c>
      <c r="K144" t="inlineStr">
        <is>
          <t>No</t>
        </is>
      </c>
      <c r="L144" t="inlineStr">
        <is>
          <t>0</t>
        </is>
      </c>
      <c r="M144" t="inlineStr">
        <is>
          <t>Pernkopf, Eduard, 1888-1959.</t>
        </is>
      </c>
      <c r="N144" t="inlineStr">
        <is>
          <t>Philadelphia : Saunders, 1963-64.</t>
        </is>
      </c>
      <c r="O144" t="inlineStr">
        <is>
          <t>1963</t>
        </is>
      </c>
      <c r="Q144" t="inlineStr">
        <is>
          <t>eng</t>
        </is>
      </c>
      <c r="R144" t="inlineStr">
        <is>
          <t>pau</t>
        </is>
      </c>
      <c r="T144" t="inlineStr">
        <is>
          <t xml:space="preserve">QS </t>
        </is>
      </c>
      <c r="U144" t="n">
        <v>68</v>
      </c>
      <c r="V144" t="n">
        <v>195</v>
      </c>
      <c r="W144" t="inlineStr">
        <is>
          <t>2009-12-21</t>
        </is>
      </c>
      <c r="X144" t="inlineStr">
        <is>
          <t>2009-12-21</t>
        </is>
      </c>
      <c r="Y144" t="inlineStr">
        <is>
          <t>1995-01-04</t>
        </is>
      </c>
      <c r="Z144" t="inlineStr">
        <is>
          <t>1995-01-04</t>
        </is>
      </c>
      <c r="AA144" t="n">
        <v>330</v>
      </c>
      <c r="AB144" t="n">
        <v>274</v>
      </c>
      <c r="AC144" t="n">
        <v>277</v>
      </c>
      <c r="AD144" t="n">
        <v>4</v>
      </c>
      <c r="AE144" t="n">
        <v>4</v>
      </c>
      <c r="AF144" t="n">
        <v>7</v>
      </c>
      <c r="AG144" t="n">
        <v>7</v>
      </c>
      <c r="AH144" t="n">
        <v>0</v>
      </c>
      <c r="AI144" t="n">
        <v>0</v>
      </c>
      <c r="AJ144" t="n">
        <v>2</v>
      </c>
      <c r="AK144" t="n">
        <v>2</v>
      </c>
      <c r="AL144" t="n">
        <v>4</v>
      </c>
      <c r="AM144" t="n">
        <v>4</v>
      </c>
      <c r="AN144" t="n">
        <v>2</v>
      </c>
      <c r="AO144" t="n">
        <v>2</v>
      </c>
      <c r="AP144" t="n">
        <v>0</v>
      </c>
      <c r="AQ144" t="n">
        <v>0</v>
      </c>
      <c r="AR144" t="inlineStr">
        <is>
          <t>No</t>
        </is>
      </c>
      <c r="AS144" t="inlineStr">
        <is>
          <t>Yes</t>
        </is>
      </c>
      <c r="AT144">
        <f>HYPERLINK("http://catalog.hathitrust.org/Record/001552533","HathiTrust Record")</f>
        <v/>
      </c>
      <c r="AU144">
        <f>HYPERLINK("https://creighton-primo.hosted.exlibrisgroup.com/primo-explore/search?tab=default_tab&amp;search_scope=EVERYTHING&amp;vid=01CRU&amp;lang=en_US&amp;offset=0&amp;query=any,contains,991001309479702656","Catalog Record")</f>
        <v/>
      </c>
      <c r="AV144">
        <f>HYPERLINK("http://www.worldcat.org/oclc/965235","WorldCat Record")</f>
        <v/>
      </c>
    </row>
    <row r="145">
      <c r="D145" t="inlineStr">
        <is>
          <t>QS 17 P452a</t>
        </is>
      </c>
      <c r="E145" t="inlineStr">
        <is>
          <t>0                      QS 0017000P  452a</t>
        </is>
      </c>
      <c r="F145" t="inlineStr">
        <is>
          <t>Atlas of topographical and applied human anatomy / Edited by Helmut Ferner. Translated from German by Harry Monsen.</t>
        </is>
      </c>
      <c r="G145" t="inlineStr">
        <is>
          <t>V. 2 1963</t>
        </is>
      </c>
      <c r="H145" t="inlineStr">
        <is>
          <t>Yes</t>
        </is>
      </c>
      <c r="I145" t="inlineStr">
        <is>
          <t>1</t>
        </is>
      </c>
      <c r="J145" t="inlineStr">
        <is>
          <t>No</t>
        </is>
      </c>
      <c r="K145" t="inlineStr">
        <is>
          <t>No</t>
        </is>
      </c>
      <c r="L145" t="inlineStr">
        <is>
          <t>0</t>
        </is>
      </c>
      <c r="M145" t="inlineStr">
        <is>
          <t>Pernkopf, Eduard, 1888-1959.</t>
        </is>
      </c>
      <c r="N145" t="inlineStr">
        <is>
          <t>Philadelphia : Saunders, 1963-64.</t>
        </is>
      </c>
      <c r="O145" t="inlineStr">
        <is>
          <t>1963</t>
        </is>
      </c>
      <c r="Q145" t="inlineStr">
        <is>
          <t>eng</t>
        </is>
      </c>
      <c r="R145" t="inlineStr">
        <is>
          <t>pau</t>
        </is>
      </c>
      <c r="T145" t="inlineStr">
        <is>
          <t xml:space="preserve">QS </t>
        </is>
      </c>
      <c r="U145" t="n">
        <v>127</v>
      </c>
      <c r="V145" t="n">
        <v>195</v>
      </c>
      <c r="W145" t="inlineStr">
        <is>
          <t>2009-12-21</t>
        </is>
      </c>
      <c r="X145" t="inlineStr">
        <is>
          <t>2009-12-21</t>
        </is>
      </c>
      <c r="Y145" t="inlineStr">
        <is>
          <t>1995-01-04</t>
        </is>
      </c>
      <c r="Z145" t="inlineStr">
        <is>
          <t>1995-01-04</t>
        </is>
      </c>
      <c r="AA145" t="n">
        <v>330</v>
      </c>
      <c r="AB145" t="n">
        <v>274</v>
      </c>
      <c r="AC145" t="n">
        <v>277</v>
      </c>
      <c r="AD145" t="n">
        <v>4</v>
      </c>
      <c r="AE145" t="n">
        <v>4</v>
      </c>
      <c r="AF145" t="n">
        <v>7</v>
      </c>
      <c r="AG145" t="n">
        <v>7</v>
      </c>
      <c r="AH145" t="n">
        <v>0</v>
      </c>
      <c r="AI145" t="n">
        <v>0</v>
      </c>
      <c r="AJ145" t="n">
        <v>2</v>
      </c>
      <c r="AK145" t="n">
        <v>2</v>
      </c>
      <c r="AL145" t="n">
        <v>4</v>
      </c>
      <c r="AM145" t="n">
        <v>4</v>
      </c>
      <c r="AN145" t="n">
        <v>2</v>
      </c>
      <c r="AO145" t="n">
        <v>2</v>
      </c>
      <c r="AP145" t="n">
        <v>0</v>
      </c>
      <c r="AQ145" t="n">
        <v>0</v>
      </c>
      <c r="AR145" t="inlineStr">
        <is>
          <t>No</t>
        </is>
      </c>
      <c r="AS145" t="inlineStr">
        <is>
          <t>Yes</t>
        </is>
      </c>
      <c r="AT145">
        <f>HYPERLINK("http://catalog.hathitrust.org/Record/001552533","HathiTrust Record")</f>
        <v/>
      </c>
      <c r="AU145">
        <f>HYPERLINK("https://creighton-primo.hosted.exlibrisgroup.com/primo-explore/search?tab=default_tab&amp;search_scope=EVERYTHING&amp;vid=01CRU&amp;lang=en_US&amp;offset=0&amp;query=any,contains,991001309479702656","Catalog Record")</f>
        <v/>
      </c>
      <c r="AV145">
        <f>HYPERLINK("http://www.worldcat.org/oclc/965235","WorldCat Record")</f>
        <v/>
      </c>
    </row>
    <row r="146">
      <c r="D146" t="inlineStr">
        <is>
          <t>QS 17 P452a 1980 c.2</t>
        </is>
      </c>
      <c r="E146" t="inlineStr">
        <is>
          <t>0                      QS 0017000P  452a        1980                                        c.2</t>
        </is>
      </c>
      <c r="F146" t="inlineStr">
        <is>
          <t>Atlas of topographical and applied human anatomy / Edward Pernkopf ; edited by Helmut Ferner.</t>
        </is>
      </c>
      <c r="G146" t="inlineStr">
        <is>
          <t>V. 1</t>
        </is>
      </c>
      <c r="H146" t="inlineStr">
        <is>
          <t>Yes</t>
        </is>
      </c>
      <c r="I146" t="inlineStr">
        <is>
          <t>1</t>
        </is>
      </c>
      <c r="J146" t="inlineStr">
        <is>
          <t>Yes</t>
        </is>
      </c>
      <c r="K146" t="inlineStr">
        <is>
          <t>No</t>
        </is>
      </c>
      <c r="L146" t="inlineStr">
        <is>
          <t>0</t>
        </is>
      </c>
      <c r="M146" t="inlineStr">
        <is>
          <t>Pernkopf, Eduard, 1888-1959.</t>
        </is>
      </c>
      <c r="N146" t="inlineStr">
        <is>
          <t>Baltimore : Urban &amp; Schwarzenberg, c1980.</t>
        </is>
      </c>
      <c r="O146" t="inlineStr">
        <is>
          <t>1980</t>
        </is>
      </c>
      <c r="P146" t="inlineStr">
        <is>
          <t>2nd rev. ed.</t>
        </is>
      </c>
      <c r="Q146" t="inlineStr">
        <is>
          <t>eng</t>
        </is>
      </c>
      <c r="R146" t="inlineStr">
        <is>
          <t>xxu</t>
        </is>
      </c>
      <c r="T146" t="inlineStr">
        <is>
          <t xml:space="preserve">QS </t>
        </is>
      </c>
      <c r="U146" t="n">
        <v>80</v>
      </c>
      <c r="V146" t="n">
        <v>213</v>
      </c>
      <c r="W146" t="inlineStr">
        <is>
          <t>2009-12-21</t>
        </is>
      </c>
      <c r="X146" t="inlineStr">
        <is>
          <t>2009-12-21</t>
        </is>
      </c>
      <c r="Y146" t="inlineStr">
        <is>
          <t>1995-01-04</t>
        </is>
      </c>
      <c r="Z146" t="inlineStr">
        <is>
          <t>1995-01-04</t>
        </is>
      </c>
      <c r="AA146" t="n">
        <v>301</v>
      </c>
      <c r="AB146" t="n">
        <v>238</v>
      </c>
      <c r="AC146" t="n">
        <v>242</v>
      </c>
      <c r="AD146" t="n">
        <v>3</v>
      </c>
      <c r="AE146" t="n">
        <v>3</v>
      </c>
      <c r="AF146" t="n">
        <v>4</v>
      </c>
      <c r="AG146" t="n">
        <v>4</v>
      </c>
      <c r="AH146" t="n">
        <v>1</v>
      </c>
      <c r="AI146" t="n">
        <v>1</v>
      </c>
      <c r="AJ146" t="n">
        <v>2</v>
      </c>
      <c r="AK146" t="n">
        <v>2</v>
      </c>
      <c r="AL146" t="n">
        <v>1</v>
      </c>
      <c r="AM146" t="n">
        <v>1</v>
      </c>
      <c r="AN146" t="n">
        <v>1</v>
      </c>
      <c r="AO146" t="n">
        <v>1</v>
      </c>
      <c r="AP146" t="n">
        <v>0</v>
      </c>
      <c r="AQ146" t="n">
        <v>0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HYPERLINK("http://catalog.hathitrust.org/Record/000181754","HathiTrust Record")</f>
        <v/>
      </c>
      <c r="AU146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146">
        <f>HYPERLINK("http://www.worldcat.org/oclc/5777138","WorldCat Record")</f>
        <v/>
      </c>
    </row>
    <row r="147">
      <c r="D147" t="inlineStr">
        <is>
          <t>QS 17 P452a 1980 c.2</t>
        </is>
      </c>
      <c r="E147" t="inlineStr">
        <is>
          <t>0                      QS 0017000P  452a        1980                                        c.2</t>
        </is>
      </c>
      <c r="F147" t="inlineStr">
        <is>
          <t>Atlas of topographical and applied human anatomy / Edward Pernkopf ; edited by Helmut Ferner.</t>
        </is>
      </c>
      <c r="G147" t="inlineStr">
        <is>
          <t>V. 2</t>
        </is>
      </c>
      <c r="H147" t="inlineStr">
        <is>
          <t>Yes</t>
        </is>
      </c>
      <c r="I147" t="inlineStr">
        <is>
          <t>1</t>
        </is>
      </c>
      <c r="J147" t="inlineStr">
        <is>
          <t>Yes</t>
        </is>
      </c>
      <c r="K147" t="inlineStr">
        <is>
          <t>No</t>
        </is>
      </c>
      <c r="L147" t="inlineStr">
        <is>
          <t>0</t>
        </is>
      </c>
      <c r="M147" t="inlineStr">
        <is>
          <t>Pernkopf, Eduard, 1888-1959.</t>
        </is>
      </c>
      <c r="N147" t="inlineStr">
        <is>
          <t>Baltimore : Urban &amp; Schwarzenberg, c1980.</t>
        </is>
      </c>
      <c r="O147" t="inlineStr">
        <is>
          <t>1980</t>
        </is>
      </c>
      <c r="P147" t="inlineStr">
        <is>
          <t>2nd rev. ed.</t>
        </is>
      </c>
      <c r="Q147" t="inlineStr">
        <is>
          <t>eng</t>
        </is>
      </c>
      <c r="R147" t="inlineStr">
        <is>
          <t>xxu</t>
        </is>
      </c>
      <c r="T147" t="inlineStr">
        <is>
          <t xml:space="preserve">QS </t>
        </is>
      </c>
      <c r="U147" t="n">
        <v>74</v>
      </c>
      <c r="V147" t="n">
        <v>213</v>
      </c>
      <c r="W147" t="inlineStr">
        <is>
          <t>2009-12-21</t>
        </is>
      </c>
      <c r="X147" t="inlineStr">
        <is>
          <t>2009-12-21</t>
        </is>
      </c>
      <c r="Y147" t="inlineStr">
        <is>
          <t>1995-01-04</t>
        </is>
      </c>
      <c r="Z147" t="inlineStr">
        <is>
          <t>1995-01-04</t>
        </is>
      </c>
      <c r="AA147" t="n">
        <v>301</v>
      </c>
      <c r="AB147" t="n">
        <v>238</v>
      </c>
      <c r="AC147" t="n">
        <v>242</v>
      </c>
      <c r="AD147" t="n">
        <v>3</v>
      </c>
      <c r="AE147" t="n">
        <v>3</v>
      </c>
      <c r="AF147" t="n">
        <v>4</v>
      </c>
      <c r="AG147" t="n">
        <v>4</v>
      </c>
      <c r="AH147" t="n">
        <v>1</v>
      </c>
      <c r="AI147" t="n">
        <v>1</v>
      </c>
      <c r="AJ147" t="n">
        <v>2</v>
      </c>
      <c r="AK147" t="n">
        <v>2</v>
      </c>
      <c r="AL147" t="n">
        <v>1</v>
      </c>
      <c r="AM147" t="n">
        <v>1</v>
      </c>
      <c r="AN147" t="n">
        <v>1</v>
      </c>
      <c r="AO147" t="n">
        <v>1</v>
      </c>
      <c r="AP147" t="n">
        <v>0</v>
      </c>
      <c r="AQ147" t="n">
        <v>0</v>
      </c>
      <c r="AR147" t="inlineStr">
        <is>
          <t>No</t>
        </is>
      </c>
      <c r="AS147" t="inlineStr">
        <is>
          <t>Yes</t>
        </is>
      </c>
      <c r="AT147">
        <f>HYPERLINK("http://catalog.hathitrust.org/Record/000181754","HathiTrust Record")</f>
        <v/>
      </c>
      <c r="AU147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147">
        <f>HYPERLINK("http://www.worldcat.org/oclc/5777138","WorldCat Record")</f>
        <v/>
      </c>
    </row>
    <row r="148">
      <c r="D148" t="inlineStr">
        <is>
          <t>QS 17 P452a 1980 c.2</t>
        </is>
      </c>
      <c r="E148" t="inlineStr">
        <is>
          <t>0                      QS 0017000P  452a        1980                                        c.2</t>
        </is>
      </c>
      <c r="F148" t="inlineStr">
        <is>
          <t>Atlas of topographical and applied human anatomy / Edward Pernkopf ; edited by Helmut Ferner.</t>
        </is>
      </c>
      <c r="G148" t="inlineStr">
        <is>
          <t>V. 2</t>
        </is>
      </c>
      <c r="H148" t="inlineStr">
        <is>
          <t>Yes</t>
        </is>
      </c>
      <c r="I148" t="inlineStr">
        <is>
          <t>2</t>
        </is>
      </c>
      <c r="J148" t="inlineStr">
        <is>
          <t>Yes</t>
        </is>
      </c>
      <c r="K148" t="inlineStr">
        <is>
          <t>No</t>
        </is>
      </c>
      <c r="L148" t="inlineStr">
        <is>
          <t>0</t>
        </is>
      </c>
      <c r="M148" t="inlineStr">
        <is>
          <t>Pernkopf, Eduard, 1888-1959.</t>
        </is>
      </c>
      <c r="N148" t="inlineStr">
        <is>
          <t>Baltimore : Urban &amp; Schwarzenberg, c1980.</t>
        </is>
      </c>
      <c r="O148" t="inlineStr">
        <is>
          <t>1980</t>
        </is>
      </c>
      <c r="P148" t="inlineStr">
        <is>
          <t>2nd rev. ed.</t>
        </is>
      </c>
      <c r="Q148" t="inlineStr">
        <is>
          <t>eng</t>
        </is>
      </c>
      <c r="R148" t="inlineStr">
        <is>
          <t>xxu</t>
        </is>
      </c>
      <c r="T148" t="inlineStr">
        <is>
          <t xml:space="preserve">QS </t>
        </is>
      </c>
      <c r="U148" t="n">
        <v>53</v>
      </c>
      <c r="V148" t="n">
        <v>213</v>
      </c>
      <c r="W148" t="inlineStr">
        <is>
          <t>2009-12-21</t>
        </is>
      </c>
      <c r="X148" t="inlineStr">
        <is>
          <t>2009-12-21</t>
        </is>
      </c>
      <c r="Y148" t="inlineStr">
        <is>
          <t>1995-01-04</t>
        </is>
      </c>
      <c r="Z148" t="inlineStr">
        <is>
          <t>1995-01-04</t>
        </is>
      </c>
      <c r="AA148" t="n">
        <v>301</v>
      </c>
      <c r="AB148" t="n">
        <v>238</v>
      </c>
      <c r="AC148" t="n">
        <v>242</v>
      </c>
      <c r="AD148" t="n">
        <v>3</v>
      </c>
      <c r="AE148" t="n">
        <v>3</v>
      </c>
      <c r="AF148" t="n">
        <v>4</v>
      </c>
      <c r="AG148" t="n">
        <v>4</v>
      </c>
      <c r="AH148" t="n">
        <v>1</v>
      </c>
      <c r="AI148" t="n">
        <v>1</v>
      </c>
      <c r="AJ148" t="n">
        <v>2</v>
      </c>
      <c r="AK148" t="n">
        <v>2</v>
      </c>
      <c r="AL148" t="n">
        <v>1</v>
      </c>
      <c r="AM148" t="n">
        <v>1</v>
      </c>
      <c r="AN148" t="n">
        <v>1</v>
      </c>
      <c r="AO148" t="n">
        <v>1</v>
      </c>
      <c r="AP148" t="n">
        <v>0</v>
      </c>
      <c r="AQ148" t="n">
        <v>0</v>
      </c>
      <c r="AR148" t="inlineStr">
        <is>
          <t>No</t>
        </is>
      </c>
      <c r="AS148" t="inlineStr">
        <is>
          <t>Yes</t>
        </is>
      </c>
      <c r="AT148">
        <f>HYPERLINK("http://catalog.hathitrust.org/Record/000181754","HathiTrust Record")</f>
        <v/>
      </c>
      <c r="AU148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148">
        <f>HYPERLINK("http://www.worldcat.org/oclc/5777138","WorldCat Record")</f>
        <v/>
      </c>
    </row>
    <row r="149">
      <c r="D149" t="inlineStr">
        <is>
          <t>QS 17 P452a 1980 c.2</t>
        </is>
      </c>
      <c r="E149" t="inlineStr">
        <is>
          <t>0                      QS 0017000P  452a        1980                                        c.2</t>
        </is>
      </c>
      <c r="F149" t="inlineStr">
        <is>
          <t>Atlas of topographical and applied human anatomy / Edward Pernkopf ; edited by Helmut Ferner.</t>
        </is>
      </c>
      <c r="G149" t="inlineStr">
        <is>
          <t>V. 1</t>
        </is>
      </c>
      <c r="H149" t="inlineStr">
        <is>
          <t>Yes</t>
        </is>
      </c>
      <c r="I149" t="inlineStr">
        <is>
          <t>2</t>
        </is>
      </c>
      <c r="J149" t="inlineStr">
        <is>
          <t>Yes</t>
        </is>
      </c>
      <c r="K149" t="inlineStr">
        <is>
          <t>No</t>
        </is>
      </c>
      <c r="L149" t="inlineStr">
        <is>
          <t>0</t>
        </is>
      </c>
      <c r="M149" t="inlineStr">
        <is>
          <t>Pernkopf, Eduard, 1888-1959.</t>
        </is>
      </c>
      <c r="N149" t="inlineStr">
        <is>
          <t>Baltimore : Urban &amp; Schwarzenberg, c1980.</t>
        </is>
      </c>
      <c r="O149" t="inlineStr">
        <is>
          <t>1980</t>
        </is>
      </c>
      <c r="P149" t="inlineStr">
        <is>
          <t>2nd rev. ed.</t>
        </is>
      </c>
      <c r="Q149" t="inlineStr">
        <is>
          <t>eng</t>
        </is>
      </c>
      <c r="R149" t="inlineStr">
        <is>
          <t>xxu</t>
        </is>
      </c>
      <c r="T149" t="inlineStr">
        <is>
          <t xml:space="preserve">QS </t>
        </is>
      </c>
      <c r="U149" t="n">
        <v>6</v>
      </c>
      <c r="V149" t="n">
        <v>213</v>
      </c>
      <c r="W149" t="inlineStr">
        <is>
          <t>2019-09-13</t>
        </is>
      </c>
      <c r="X149" t="inlineStr">
        <is>
          <t>2009-12-21</t>
        </is>
      </c>
      <c r="Y149" t="inlineStr">
        <is>
          <t>1992-11-05</t>
        </is>
      </c>
      <c r="Z149" t="inlineStr">
        <is>
          <t>1995-01-04</t>
        </is>
      </c>
      <c r="AA149" t="n">
        <v>301</v>
      </c>
      <c r="AB149" t="n">
        <v>238</v>
      </c>
      <c r="AC149" t="n">
        <v>242</v>
      </c>
      <c r="AD149" t="n">
        <v>3</v>
      </c>
      <c r="AE149" t="n">
        <v>3</v>
      </c>
      <c r="AF149" t="n">
        <v>4</v>
      </c>
      <c r="AG149" t="n">
        <v>4</v>
      </c>
      <c r="AH149" t="n">
        <v>1</v>
      </c>
      <c r="AI149" t="n">
        <v>1</v>
      </c>
      <c r="AJ149" t="n">
        <v>2</v>
      </c>
      <c r="AK149" t="n">
        <v>2</v>
      </c>
      <c r="AL149" t="n">
        <v>1</v>
      </c>
      <c r="AM149" t="n">
        <v>1</v>
      </c>
      <c r="AN149" t="n">
        <v>1</v>
      </c>
      <c r="AO149" t="n">
        <v>1</v>
      </c>
      <c r="AP149" t="n">
        <v>0</v>
      </c>
      <c r="AQ149" t="n">
        <v>0</v>
      </c>
      <c r="AR149" t="inlineStr">
        <is>
          <t>No</t>
        </is>
      </c>
      <c r="AS149" t="inlineStr">
        <is>
          <t>Yes</t>
        </is>
      </c>
      <c r="AT149">
        <f>HYPERLINK("http://catalog.hathitrust.org/Record/000181754","HathiTrust Record")</f>
        <v/>
      </c>
      <c r="AU149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149">
        <f>HYPERLINK("http://www.worldcat.org/oclc/5777138","WorldCat Record")</f>
        <v/>
      </c>
    </row>
    <row r="150">
      <c r="D150" t="inlineStr">
        <is>
          <t>QS 17 P452t</t>
        </is>
      </c>
      <c r="E150" t="inlineStr">
        <is>
          <t>0                      QS 0017000P  452t</t>
        </is>
      </c>
      <c r="F150" t="inlineStr">
        <is>
          <t>Topographische Anatomie des Menschen, Lehrbuch und Atlas der Region̈ar-Stratigraphischen Práparation / von Eduard Pernkopf.</t>
        </is>
      </c>
      <c r="G150" t="inlineStr">
        <is>
          <t>V. 1 P. 2</t>
        </is>
      </c>
      <c r="H150" t="inlineStr">
        <is>
          <t>Yes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M150" t="inlineStr">
        <is>
          <t>Pernkopf, Eduard, 1888-1959.</t>
        </is>
      </c>
      <c r="N150" t="inlineStr">
        <is>
          <t>Berlin : Urban &amp; Schwarzenberg, 1937-</t>
        </is>
      </c>
      <c r="O150" t="inlineStr">
        <is>
          <t>1943</t>
        </is>
      </c>
      <c r="P150" t="inlineStr">
        <is>
          <t>2., unveränderte Aufl.</t>
        </is>
      </c>
      <c r="Q150" t="inlineStr">
        <is>
          <t>ger</t>
        </is>
      </c>
      <c r="R150" t="inlineStr">
        <is>
          <t xml:space="preserve">gw </t>
        </is>
      </c>
      <c r="T150" t="inlineStr">
        <is>
          <t xml:space="preserve">QS </t>
        </is>
      </c>
      <c r="U150" t="n">
        <v>6</v>
      </c>
      <c r="V150" t="n">
        <v>47</v>
      </c>
      <c r="W150" t="inlineStr">
        <is>
          <t>2010-12-03</t>
        </is>
      </c>
      <c r="X150" t="inlineStr">
        <is>
          <t>2010-12-03</t>
        </is>
      </c>
      <c r="Y150" t="inlineStr">
        <is>
          <t>1987-10-30</t>
        </is>
      </c>
      <c r="Z150" t="inlineStr">
        <is>
          <t>1995-02-22</t>
        </is>
      </c>
      <c r="AA150" t="n">
        <v>58</v>
      </c>
      <c r="AB150" t="n">
        <v>48</v>
      </c>
      <c r="AC150" t="n">
        <v>62</v>
      </c>
      <c r="AD150" t="n">
        <v>2</v>
      </c>
      <c r="AE150" t="n">
        <v>2</v>
      </c>
      <c r="AF150" t="n">
        <v>2</v>
      </c>
      <c r="AG150" t="n">
        <v>2</v>
      </c>
      <c r="AH150" t="n">
        <v>0</v>
      </c>
      <c r="AI150" t="n">
        <v>0</v>
      </c>
      <c r="AJ150" t="n">
        <v>0</v>
      </c>
      <c r="AK150" t="n">
        <v>0</v>
      </c>
      <c r="AL150" t="n">
        <v>1</v>
      </c>
      <c r="AM150" t="n">
        <v>1</v>
      </c>
      <c r="AN150" t="n">
        <v>1</v>
      </c>
      <c r="AO150" t="n">
        <v>1</v>
      </c>
      <c r="AP150" t="n">
        <v>0</v>
      </c>
      <c r="AQ150" t="n">
        <v>0</v>
      </c>
      <c r="AR150" t="inlineStr">
        <is>
          <t>No</t>
        </is>
      </c>
      <c r="AS150" t="inlineStr">
        <is>
          <t>No</t>
        </is>
      </c>
      <c r="AU150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150">
        <f>HYPERLINK("http://www.worldcat.org/oclc/5542222","WorldCat Record")</f>
        <v/>
      </c>
    </row>
    <row r="151">
      <c r="D151" t="inlineStr">
        <is>
          <t>QS 17 P452t</t>
        </is>
      </c>
      <c r="E151" t="inlineStr">
        <is>
          <t>0                      QS 0017000P  452t</t>
        </is>
      </c>
      <c r="F151" t="inlineStr">
        <is>
          <t>Topographische Anatomie des Menschen, Lehrbuch und Atlas der Region̈ar-Stratigraphischen Práparation / von Eduard Pernkopf.</t>
        </is>
      </c>
      <c r="G151" t="inlineStr">
        <is>
          <t>V. 4 PT. 2</t>
        </is>
      </c>
      <c r="H151" t="inlineStr">
        <is>
          <t>Yes</t>
        </is>
      </c>
      <c r="I151" t="inlineStr">
        <is>
          <t>1</t>
        </is>
      </c>
      <c r="J151" t="inlineStr">
        <is>
          <t>No</t>
        </is>
      </c>
      <c r="K151" t="inlineStr">
        <is>
          <t>No</t>
        </is>
      </c>
      <c r="L151" t="inlineStr">
        <is>
          <t>0</t>
        </is>
      </c>
      <c r="M151" t="inlineStr">
        <is>
          <t>Pernkopf, Eduard, 1888-1959.</t>
        </is>
      </c>
      <c r="N151" t="inlineStr">
        <is>
          <t>Berlin : Urban &amp; Schwarzenberg, 1937-</t>
        </is>
      </c>
      <c r="O151" t="inlineStr">
        <is>
          <t>1943</t>
        </is>
      </c>
      <c r="P151" t="inlineStr">
        <is>
          <t>2., unveränderte Aufl.</t>
        </is>
      </c>
      <c r="Q151" t="inlineStr">
        <is>
          <t>ger</t>
        </is>
      </c>
      <c r="R151" t="inlineStr">
        <is>
          <t xml:space="preserve">gw </t>
        </is>
      </c>
      <c r="T151" t="inlineStr">
        <is>
          <t xml:space="preserve">QS </t>
        </is>
      </c>
      <c r="U151" t="n">
        <v>10</v>
      </c>
      <c r="V151" t="n">
        <v>47</v>
      </c>
      <c r="W151" t="inlineStr">
        <is>
          <t>2009-12-21</t>
        </is>
      </c>
      <c r="X151" t="inlineStr">
        <is>
          <t>2010-12-03</t>
        </is>
      </c>
      <c r="Y151" t="inlineStr">
        <is>
          <t>1995-02-22</t>
        </is>
      </c>
      <c r="Z151" t="inlineStr">
        <is>
          <t>1995-02-22</t>
        </is>
      </c>
      <c r="AA151" t="n">
        <v>58</v>
      </c>
      <c r="AB151" t="n">
        <v>48</v>
      </c>
      <c r="AC151" t="n">
        <v>62</v>
      </c>
      <c r="AD151" t="n">
        <v>2</v>
      </c>
      <c r="AE151" t="n">
        <v>2</v>
      </c>
      <c r="AF151" t="n">
        <v>2</v>
      </c>
      <c r="AG151" t="n">
        <v>2</v>
      </c>
      <c r="AH151" t="n">
        <v>0</v>
      </c>
      <c r="AI151" t="n">
        <v>0</v>
      </c>
      <c r="AJ151" t="n">
        <v>0</v>
      </c>
      <c r="AK151" t="n">
        <v>0</v>
      </c>
      <c r="AL151" t="n">
        <v>1</v>
      </c>
      <c r="AM151" t="n">
        <v>1</v>
      </c>
      <c r="AN151" t="n">
        <v>1</v>
      </c>
      <c r="AO151" t="n">
        <v>1</v>
      </c>
      <c r="AP151" t="n">
        <v>0</v>
      </c>
      <c r="AQ151" t="n">
        <v>0</v>
      </c>
      <c r="AR151" t="inlineStr">
        <is>
          <t>No</t>
        </is>
      </c>
      <c r="AS151" t="inlineStr">
        <is>
          <t>No</t>
        </is>
      </c>
      <c r="AU151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151">
        <f>HYPERLINK("http://www.worldcat.org/oclc/5542222","WorldCat Record")</f>
        <v/>
      </c>
    </row>
    <row r="152">
      <c r="D152" t="inlineStr">
        <is>
          <t>QS 17 P452t</t>
        </is>
      </c>
      <c r="E152" t="inlineStr">
        <is>
          <t>0                      QS 0017000P  452t</t>
        </is>
      </c>
      <c r="F152" t="inlineStr">
        <is>
          <t>Topographische Anatomie des Menschen, Lehrbuch und Atlas der Region̈ar-Stratigraphischen Práparation / von Eduard Pernkopf.</t>
        </is>
      </c>
      <c r="G152" t="inlineStr">
        <is>
          <t>V. 4 P. 1</t>
        </is>
      </c>
      <c r="H152" t="inlineStr">
        <is>
          <t>Yes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M152" t="inlineStr">
        <is>
          <t>Pernkopf, Eduard, 1888-1959.</t>
        </is>
      </c>
      <c r="N152" t="inlineStr">
        <is>
          <t>Berlin : Urban &amp; Schwarzenberg, 1937-</t>
        </is>
      </c>
      <c r="O152" t="inlineStr">
        <is>
          <t>1943</t>
        </is>
      </c>
      <c r="P152" t="inlineStr">
        <is>
          <t>2., unveränderte Aufl.</t>
        </is>
      </c>
      <c r="Q152" t="inlineStr">
        <is>
          <t>ger</t>
        </is>
      </c>
      <c r="R152" t="inlineStr">
        <is>
          <t xml:space="preserve">gw </t>
        </is>
      </c>
      <c r="T152" t="inlineStr">
        <is>
          <t xml:space="preserve">QS </t>
        </is>
      </c>
      <c r="U152" t="n">
        <v>7</v>
      </c>
      <c r="V152" t="n">
        <v>47</v>
      </c>
      <c r="W152" t="inlineStr">
        <is>
          <t>2009-12-21</t>
        </is>
      </c>
      <c r="X152" t="inlineStr">
        <is>
          <t>2010-12-03</t>
        </is>
      </c>
      <c r="Y152" t="inlineStr">
        <is>
          <t>1987-10-30</t>
        </is>
      </c>
      <c r="Z152" t="inlineStr">
        <is>
          <t>1995-02-22</t>
        </is>
      </c>
      <c r="AA152" t="n">
        <v>58</v>
      </c>
      <c r="AB152" t="n">
        <v>48</v>
      </c>
      <c r="AC152" t="n">
        <v>62</v>
      </c>
      <c r="AD152" t="n">
        <v>2</v>
      </c>
      <c r="AE152" t="n">
        <v>2</v>
      </c>
      <c r="AF152" t="n">
        <v>2</v>
      </c>
      <c r="AG152" t="n">
        <v>2</v>
      </c>
      <c r="AH152" t="n">
        <v>0</v>
      </c>
      <c r="AI152" t="n">
        <v>0</v>
      </c>
      <c r="AJ152" t="n">
        <v>0</v>
      </c>
      <c r="AK152" t="n">
        <v>0</v>
      </c>
      <c r="AL152" t="n">
        <v>1</v>
      </c>
      <c r="AM152" t="n">
        <v>1</v>
      </c>
      <c r="AN152" t="n">
        <v>1</v>
      </c>
      <c r="AO152" t="n">
        <v>1</v>
      </c>
      <c r="AP152" t="n">
        <v>0</v>
      </c>
      <c r="AQ152" t="n">
        <v>0</v>
      </c>
      <c r="AR152" t="inlineStr">
        <is>
          <t>No</t>
        </is>
      </c>
      <c r="AS152" t="inlineStr">
        <is>
          <t>No</t>
        </is>
      </c>
      <c r="AU152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152">
        <f>HYPERLINK("http://www.worldcat.org/oclc/5542222","WorldCat Record")</f>
        <v/>
      </c>
    </row>
    <row r="153">
      <c r="D153" t="inlineStr">
        <is>
          <t>QS 17 P452t</t>
        </is>
      </c>
      <c r="E153" t="inlineStr">
        <is>
          <t>0                      QS 0017000P  452t</t>
        </is>
      </c>
      <c r="F153" t="inlineStr">
        <is>
          <t>Topographische Anatomie des Menschen, Lehrbuch und Atlas der Region̈ar-Stratigraphischen Práparation / von Eduard Pernkopf.</t>
        </is>
      </c>
      <c r="G153" t="inlineStr">
        <is>
          <t>V. 3 1952</t>
        </is>
      </c>
      <c r="H153" t="inlineStr">
        <is>
          <t>Yes</t>
        </is>
      </c>
      <c r="I153" t="inlineStr">
        <is>
          <t>1</t>
        </is>
      </c>
      <c r="J153" t="inlineStr">
        <is>
          <t>No</t>
        </is>
      </c>
      <c r="K153" t="inlineStr">
        <is>
          <t>No</t>
        </is>
      </c>
      <c r="L153" t="inlineStr">
        <is>
          <t>0</t>
        </is>
      </c>
      <c r="M153" t="inlineStr">
        <is>
          <t>Pernkopf, Eduard, 1888-1959.</t>
        </is>
      </c>
      <c r="N153" t="inlineStr">
        <is>
          <t>Berlin : Urban &amp; Schwarzenberg, 1937-</t>
        </is>
      </c>
      <c r="O153" t="inlineStr">
        <is>
          <t>1943</t>
        </is>
      </c>
      <c r="P153" t="inlineStr">
        <is>
          <t>2., unveränderte Aufl.</t>
        </is>
      </c>
      <c r="Q153" t="inlineStr">
        <is>
          <t>ger</t>
        </is>
      </c>
      <c r="R153" t="inlineStr">
        <is>
          <t xml:space="preserve">gw </t>
        </is>
      </c>
      <c r="T153" t="inlineStr">
        <is>
          <t xml:space="preserve">QS </t>
        </is>
      </c>
      <c r="U153" t="n">
        <v>10</v>
      </c>
      <c r="V153" t="n">
        <v>47</v>
      </c>
      <c r="W153" t="inlineStr">
        <is>
          <t>2009-12-21</t>
        </is>
      </c>
      <c r="X153" t="inlineStr">
        <is>
          <t>2010-12-03</t>
        </is>
      </c>
      <c r="Y153" t="inlineStr">
        <is>
          <t>1995-01-04</t>
        </is>
      </c>
      <c r="Z153" t="inlineStr">
        <is>
          <t>1995-02-22</t>
        </is>
      </c>
      <c r="AA153" t="n">
        <v>58</v>
      </c>
      <c r="AB153" t="n">
        <v>48</v>
      </c>
      <c r="AC153" t="n">
        <v>62</v>
      </c>
      <c r="AD153" t="n">
        <v>2</v>
      </c>
      <c r="AE153" t="n">
        <v>2</v>
      </c>
      <c r="AF153" t="n">
        <v>2</v>
      </c>
      <c r="AG153" t="n">
        <v>2</v>
      </c>
      <c r="AH153" t="n">
        <v>0</v>
      </c>
      <c r="AI153" t="n">
        <v>0</v>
      </c>
      <c r="AJ153" t="n">
        <v>0</v>
      </c>
      <c r="AK153" t="n">
        <v>0</v>
      </c>
      <c r="AL153" t="n">
        <v>1</v>
      </c>
      <c r="AM153" t="n">
        <v>1</v>
      </c>
      <c r="AN153" t="n">
        <v>1</v>
      </c>
      <c r="AO153" t="n">
        <v>1</v>
      </c>
      <c r="AP153" t="n">
        <v>0</v>
      </c>
      <c r="AQ153" t="n">
        <v>0</v>
      </c>
      <c r="AR153" t="inlineStr">
        <is>
          <t>No</t>
        </is>
      </c>
      <c r="AS153" t="inlineStr">
        <is>
          <t>No</t>
        </is>
      </c>
      <c r="AU153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153">
        <f>HYPERLINK("http://www.worldcat.org/oclc/5542222","WorldCat Record")</f>
        <v/>
      </c>
    </row>
    <row r="154">
      <c r="D154" t="inlineStr">
        <is>
          <t>QS 17 P452t</t>
        </is>
      </c>
      <c r="E154" t="inlineStr">
        <is>
          <t>0                      QS 0017000P  452t</t>
        </is>
      </c>
      <c r="F154" t="inlineStr">
        <is>
          <t>Topographische Anatomie des Menschen, Lehrbuch und Atlas der Region̈ar-Stratigraphischen Práparation / von Eduard Pernkopf.</t>
        </is>
      </c>
      <c r="G154" t="inlineStr">
        <is>
          <t>V. 1 P. 1</t>
        </is>
      </c>
      <c r="H154" t="inlineStr">
        <is>
          <t>Yes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M154" t="inlineStr">
        <is>
          <t>Pernkopf, Eduard, 1888-1959.</t>
        </is>
      </c>
      <c r="N154" t="inlineStr">
        <is>
          <t>Berlin : Urban &amp; Schwarzenberg, 1937-</t>
        </is>
      </c>
      <c r="O154" t="inlineStr">
        <is>
          <t>1943</t>
        </is>
      </c>
      <c r="P154" t="inlineStr">
        <is>
          <t>2., unveränderte Aufl.</t>
        </is>
      </c>
      <c r="Q154" t="inlineStr">
        <is>
          <t>ger</t>
        </is>
      </c>
      <c r="R154" t="inlineStr">
        <is>
          <t xml:space="preserve">gw </t>
        </is>
      </c>
      <c r="T154" t="inlineStr">
        <is>
          <t xml:space="preserve">QS </t>
        </is>
      </c>
      <c r="U154" t="n">
        <v>6</v>
      </c>
      <c r="V154" t="n">
        <v>47</v>
      </c>
      <c r="W154" t="inlineStr">
        <is>
          <t>2009-12-21</t>
        </is>
      </c>
      <c r="X154" t="inlineStr">
        <is>
          <t>2010-12-03</t>
        </is>
      </c>
      <c r="Y154" t="inlineStr">
        <is>
          <t>1987-10-30</t>
        </is>
      </c>
      <c r="Z154" t="inlineStr">
        <is>
          <t>1995-02-22</t>
        </is>
      </c>
      <c r="AA154" t="n">
        <v>58</v>
      </c>
      <c r="AB154" t="n">
        <v>48</v>
      </c>
      <c r="AC154" t="n">
        <v>62</v>
      </c>
      <c r="AD154" t="n">
        <v>2</v>
      </c>
      <c r="AE154" t="n">
        <v>2</v>
      </c>
      <c r="AF154" t="n">
        <v>2</v>
      </c>
      <c r="AG154" t="n">
        <v>2</v>
      </c>
      <c r="AH154" t="n">
        <v>0</v>
      </c>
      <c r="AI154" t="n">
        <v>0</v>
      </c>
      <c r="AJ154" t="n">
        <v>0</v>
      </c>
      <c r="AK154" t="n">
        <v>0</v>
      </c>
      <c r="AL154" t="n">
        <v>1</v>
      </c>
      <c r="AM154" t="n">
        <v>1</v>
      </c>
      <c r="AN154" t="n">
        <v>1</v>
      </c>
      <c r="AO154" t="n">
        <v>1</v>
      </c>
      <c r="AP154" t="n">
        <v>0</v>
      </c>
      <c r="AQ154" t="n">
        <v>0</v>
      </c>
      <c r="AR154" t="inlineStr">
        <is>
          <t>No</t>
        </is>
      </c>
      <c r="AS154" t="inlineStr">
        <is>
          <t>No</t>
        </is>
      </c>
      <c r="AU154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154">
        <f>HYPERLINK("http://www.worldcat.org/oclc/5542222","WorldCat Record")</f>
        <v/>
      </c>
    </row>
    <row r="155">
      <c r="D155" t="inlineStr">
        <is>
          <t>QS 17 P452t</t>
        </is>
      </c>
      <c r="E155" t="inlineStr">
        <is>
          <t>0                      QS 0017000P  452t</t>
        </is>
      </c>
      <c r="F155" t="inlineStr">
        <is>
          <t>Topographische Anatomie des Menschen, Lehrbuch und Atlas der Region̈ar-Stratigraphischen Práparation / von Eduard Pernkopf.</t>
        </is>
      </c>
      <c r="G155" t="inlineStr">
        <is>
          <t>V. 2 P. 1</t>
        </is>
      </c>
      <c r="H155" t="inlineStr">
        <is>
          <t>Yes</t>
        </is>
      </c>
      <c r="I155" t="inlineStr">
        <is>
          <t>1</t>
        </is>
      </c>
      <c r="J155" t="inlineStr">
        <is>
          <t>No</t>
        </is>
      </c>
      <c r="K155" t="inlineStr">
        <is>
          <t>No</t>
        </is>
      </c>
      <c r="L155" t="inlineStr">
        <is>
          <t>0</t>
        </is>
      </c>
      <c r="M155" t="inlineStr">
        <is>
          <t>Pernkopf, Eduard, 1888-1959.</t>
        </is>
      </c>
      <c r="N155" t="inlineStr">
        <is>
          <t>Berlin : Urban &amp; Schwarzenberg, 1937-</t>
        </is>
      </c>
      <c r="O155" t="inlineStr">
        <is>
          <t>1943</t>
        </is>
      </c>
      <c r="P155" t="inlineStr">
        <is>
          <t>2., unveränderte Aufl.</t>
        </is>
      </c>
      <c r="Q155" t="inlineStr">
        <is>
          <t>ger</t>
        </is>
      </c>
      <c r="R155" t="inlineStr">
        <is>
          <t xml:space="preserve">gw </t>
        </is>
      </c>
      <c r="T155" t="inlineStr">
        <is>
          <t xml:space="preserve">QS </t>
        </is>
      </c>
      <c r="U155" t="n">
        <v>8</v>
      </c>
      <c r="V155" t="n">
        <v>47</v>
      </c>
      <c r="W155" t="inlineStr">
        <is>
          <t>2009-12-21</t>
        </is>
      </c>
      <c r="X155" t="inlineStr">
        <is>
          <t>2010-12-03</t>
        </is>
      </c>
      <c r="Y155" t="inlineStr">
        <is>
          <t>1987-10-30</t>
        </is>
      </c>
      <c r="Z155" t="inlineStr">
        <is>
          <t>1995-02-22</t>
        </is>
      </c>
      <c r="AA155" t="n">
        <v>58</v>
      </c>
      <c r="AB155" t="n">
        <v>48</v>
      </c>
      <c r="AC155" t="n">
        <v>62</v>
      </c>
      <c r="AD155" t="n">
        <v>2</v>
      </c>
      <c r="AE155" t="n">
        <v>2</v>
      </c>
      <c r="AF155" t="n">
        <v>2</v>
      </c>
      <c r="AG155" t="n">
        <v>2</v>
      </c>
      <c r="AH155" t="n">
        <v>0</v>
      </c>
      <c r="AI155" t="n">
        <v>0</v>
      </c>
      <c r="AJ155" t="n">
        <v>0</v>
      </c>
      <c r="AK155" t="n">
        <v>0</v>
      </c>
      <c r="AL155" t="n">
        <v>1</v>
      </c>
      <c r="AM155" t="n">
        <v>1</v>
      </c>
      <c r="AN155" t="n">
        <v>1</v>
      </c>
      <c r="AO155" t="n">
        <v>1</v>
      </c>
      <c r="AP155" t="n">
        <v>0</v>
      </c>
      <c r="AQ155" t="n">
        <v>0</v>
      </c>
      <c r="AR155" t="inlineStr">
        <is>
          <t>No</t>
        </is>
      </c>
      <c r="AS155" t="inlineStr">
        <is>
          <t>No</t>
        </is>
      </c>
      <c r="AU155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155">
        <f>HYPERLINK("http://www.worldcat.org/oclc/5542222","WorldCat Record")</f>
        <v/>
      </c>
    </row>
    <row r="156">
      <c r="D156" t="inlineStr">
        <is>
          <t>QS 17 P485c 1980</t>
        </is>
      </c>
      <c r="E156" t="inlineStr">
        <is>
          <t>0                      QS 0017000P  485c        1980</t>
        </is>
      </c>
      <c r="F156" t="inlineStr">
        <is>
          <t>A cross-sectional approach to anatomy / Roy R. Peterson.</t>
        </is>
      </c>
      <c r="H156" t="inlineStr">
        <is>
          <t>No</t>
        </is>
      </c>
      <c r="I156" t="inlineStr">
        <is>
          <t>1</t>
        </is>
      </c>
      <c r="J156" t="inlineStr">
        <is>
          <t>No</t>
        </is>
      </c>
      <c r="K156" t="inlineStr">
        <is>
          <t>No</t>
        </is>
      </c>
      <c r="L156" t="inlineStr">
        <is>
          <t>0</t>
        </is>
      </c>
      <c r="M156" t="inlineStr">
        <is>
          <t>Peterson, Roy R.</t>
        </is>
      </c>
      <c r="N156" t="inlineStr">
        <is>
          <t>Chicago : Year Book Medical Publishers, c1980.</t>
        </is>
      </c>
      <c r="O156" t="inlineStr">
        <is>
          <t>1980</t>
        </is>
      </c>
      <c r="Q156" t="inlineStr">
        <is>
          <t>eng</t>
        </is>
      </c>
      <c r="R156" t="inlineStr">
        <is>
          <t xml:space="preserve">xx </t>
        </is>
      </c>
      <c r="T156" t="inlineStr">
        <is>
          <t xml:space="preserve">QS </t>
        </is>
      </c>
      <c r="U156" t="n">
        <v>22</v>
      </c>
      <c r="V156" t="n">
        <v>22</v>
      </c>
      <c r="W156" t="inlineStr">
        <is>
          <t>1996-08-10</t>
        </is>
      </c>
      <c r="X156" t="inlineStr">
        <is>
          <t>1996-08-10</t>
        </is>
      </c>
      <c r="Y156" t="inlineStr">
        <is>
          <t>1988-01-07</t>
        </is>
      </c>
      <c r="Z156" t="inlineStr">
        <is>
          <t>1988-01-07</t>
        </is>
      </c>
      <c r="AA156" t="n">
        <v>167</v>
      </c>
      <c r="AB156" t="n">
        <v>132</v>
      </c>
      <c r="AC156" t="n">
        <v>132</v>
      </c>
      <c r="AD156" t="n">
        <v>1</v>
      </c>
      <c r="AE156" t="n">
        <v>1</v>
      </c>
      <c r="AF156" t="n">
        <v>1</v>
      </c>
      <c r="AG156" t="n">
        <v>1</v>
      </c>
      <c r="AH156" t="n">
        <v>0</v>
      </c>
      <c r="AI156" t="n">
        <v>0</v>
      </c>
      <c r="AJ156" t="n">
        <v>1</v>
      </c>
      <c r="AK156" t="n">
        <v>1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t="n">
        <v>0</v>
      </c>
      <c r="AR156" t="inlineStr">
        <is>
          <t>No</t>
        </is>
      </c>
      <c r="AS156" t="inlineStr">
        <is>
          <t>No</t>
        </is>
      </c>
      <c r="AU156">
        <f>HYPERLINK("https://creighton-primo.hosted.exlibrisgroup.com/primo-explore/search?tab=default_tab&amp;search_scope=EVERYTHING&amp;vid=01CRU&amp;lang=en_US&amp;offset=0&amp;query=any,contains,991000847059702656","Catalog Record")</f>
        <v/>
      </c>
      <c r="AV156">
        <f>HYPERLINK("http://www.worldcat.org/oclc/5777146","WorldCat Record")</f>
        <v/>
      </c>
    </row>
    <row r="157">
      <c r="D157" t="inlineStr">
        <is>
          <t>QS17 Q7a 2001</t>
        </is>
      </c>
      <c r="E157" t="inlineStr">
        <is>
          <t>0                      QS 0017000Q  7a          2001</t>
        </is>
      </c>
      <c r="F157" t="inlineStr">
        <is>
          <t>Anatomy for attorneys : a clinical atlas with case studies / Thomas H. Quinn, Terence R. Quinn, Robert H. Quinn ; illustrator, R. Spencer Phippen.</t>
        </is>
      </c>
      <c r="H157" t="inlineStr">
        <is>
          <t>No</t>
        </is>
      </c>
      <c r="I157" t="inlineStr">
        <is>
          <t>1</t>
        </is>
      </c>
      <c r="J157" t="inlineStr">
        <is>
          <t>Yes</t>
        </is>
      </c>
      <c r="K157" t="inlineStr">
        <is>
          <t>No</t>
        </is>
      </c>
      <c r="L157" t="inlineStr">
        <is>
          <t>0</t>
        </is>
      </c>
      <c r="M157" t="inlineStr">
        <is>
          <t>Quinn, Thomas H.</t>
        </is>
      </c>
      <c r="N157" t="inlineStr">
        <is>
          <t>St. Louis, Mo. : Quality Medical Pub., 2001.</t>
        </is>
      </c>
      <c r="O157" t="inlineStr">
        <is>
          <t>2001</t>
        </is>
      </c>
      <c r="Q157" t="inlineStr">
        <is>
          <t>eng</t>
        </is>
      </c>
      <c r="R157" t="inlineStr">
        <is>
          <t>mou</t>
        </is>
      </c>
      <c r="T157" t="inlineStr">
        <is>
          <t xml:space="preserve">QS </t>
        </is>
      </c>
      <c r="U157" t="n">
        <v>17</v>
      </c>
      <c r="V157" t="n">
        <v>19</v>
      </c>
      <c r="W157" t="inlineStr">
        <is>
          <t>2008-01-02</t>
        </is>
      </c>
      <c r="X157" t="inlineStr">
        <is>
          <t>2008-01-02</t>
        </is>
      </c>
      <c r="Y157" t="inlineStr">
        <is>
          <t>2001-08-14</t>
        </is>
      </c>
      <c r="Z157" t="inlineStr">
        <is>
          <t>2001-12-13</t>
        </is>
      </c>
      <c r="AA157" t="n">
        <v>20</v>
      </c>
      <c r="AB157" t="n">
        <v>19</v>
      </c>
      <c r="AC157" t="n">
        <v>19</v>
      </c>
      <c r="AD157" t="n">
        <v>2</v>
      </c>
      <c r="AE157" t="n">
        <v>2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t="n">
        <v>0</v>
      </c>
      <c r="AR157" t="inlineStr">
        <is>
          <t>No</t>
        </is>
      </c>
      <c r="AS157" t="inlineStr">
        <is>
          <t>No</t>
        </is>
      </c>
      <c r="AU157">
        <f>HYPERLINK("https://creighton-primo.hosted.exlibrisgroup.com/primo-explore/search?tab=default_tab&amp;search_scope=EVERYTHING&amp;vid=01CRU&amp;lang=en_US&amp;offset=0&amp;query=any,contains,991001707489702656","Catalog Record")</f>
        <v/>
      </c>
      <c r="AV157">
        <f>HYPERLINK("http://www.worldcat.org/oclc/40645350","WorldCat Record")</f>
        <v/>
      </c>
    </row>
    <row r="158">
      <c r="D158" t="inlineStr">
        <is>
          <t>QS 17 R737c 1986 Suppl.</t>
        </is>
      </c>
      <c r="E158" t="inlineStr">
        <is>
          <t>0                      QS 0017000R  737c        1986                                        Suppl.</t>
        </is>
      </c>
      <c r="F158" t="inlineStr">
        <is>
          <t>Dissection manual : companion to Rohen/Yokochi Color atlas of anatomy / Jack L. Wilson.</t>
        </is>
      </c>
      <c r="G158" t="inlineStr">
        <is>
          <t>Suppl.*</t>
        </is>
      </c>
      <c r="H158" t="inlineStr">
        <is>
          <t>No</t>
        </is>
      </c>
      <c r="I158" t="inlineStr">
        <is>
          <t>1</t>
        </is>
      </c>
      <c r="J158" t="inlineStr">
        <is>
          <t>No</t>
        </is>
      </c>
      <c r="K158" t="inlineStr">
        <is>
          <t>No</t>
        </is>
      </c>
      <c r="L158" t="inlineStr">
        <is>
          <t>0</t>
        </is>
      </c>
      <c r="M158" t="inlineStr">
        <is>
          <t>Wilson, Jack L.</t>
        </is>
      </c>
      <c r="N158" t="inlineStr">
        <is>
          <t>New York : Igaku-Shoin Medical Publishers, c1986.</t>
        </is>
      </c>
      <c r="O158" t="inlineStr">
        <is>
          <t>1986</t>
        </is>
      </c>
      <c r="P158" t="inlineStr">
        <is>
          <t>1st ed.</t>
        </is>
      </c>
      <c r="Q158" t="inlineStr">
        <is>
          <t>eng</t>
        </is>
      </c>
      <c r="R158" t="inlineStr">
        <is>
          <t>xxu</t>
        </is>
      </c>
      <c r="T158" t="inlineStr">
        <is>
          <t xml:space="preserve">QS </t>
        </is>
      </c>
      <c r="U158" t="n">
        <v>7</v>
      </c>
      <c r="V158" t="n">
        <v>7</v>
      </c>
      <c r="W158" t="inlineStr">
        <is>
          <t>2000-02-06</t>
        </is>
      </c>
      <c r="X158" t="inlineStr">
        <is>
          <t>2000-02-06</t>
        </is>
      </c>
      <c r="Y158" t="inlineStr">
        <is>
          <t>1988-01-07</t>
        </is>
      </c>
      <c r="Z158" t="inlineStr">
        <is>
          <t>1988-01-07</t>
        </is>
      </c>
      <c r="AA158" t="n">
        <v>32</v>
      </c>
      <c r="AB158" t="n">
        <v>27</v>
      </c>
      <c r="AC158" t="n">
        <v>91</v>
      </c>
      <c r="AD158" t="n">
        <v>1</v>
      </c>
      <c r="AE158" t="n">
        <v>1</v>
      </c>
      <c r="AF158" t="n">
        <v>0</v>
      </c>
      <c r="AG158" t="n">
        <v>1</v>
      </c>
      <c r="AH158" t="n">
        <v>0</v>
      </c>
      <c r="AI158" t="n">
        <v>1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t="n">
        <v>0</v>
      </c>
      <c r="AR158" t="inlineStr">
        <is>
          <t>No</t>
        </is>
      </c>
      <c r="AS158" t="inlineStr">
        <is>
          <t>No</t>
        </is>
      </c>
      <c r="AU158">
        <f>HYPERLINK("https://creighton-primo.hosted.exlibrisgroup.com/primo-explore/search?tab=default_tab&amp;search_scope=EVERYTHING&amp;vid=01CRU&amp;lang=en_US&amp;offset=0&amp;query=any,contains,991000846959702656","Catalog Record")</f>
        <v/>
      </c>
      <c r="AV158">
        <f>HYPERLINK("http://www.worldcat.org/oclc/13185370","WorldCat Record")</f>
        <v/>
      </c>
    </row>
    <row r="159">
      <c r="D159" t="inlineStr">
        <is>
          <t>QS 17 S677a 1977</t>
        </is>
      </c>
      <c r="E159" t="inlineStr">
        <is>
          <t>0                      QS 0017000S  677a        1977</t>
        </is>
      </c>
      <c r="F159" t="inlineStr">
        <is>
          <t>Atlas of human anatomy / original author Johannes Sobotta ; based upon the 17th German ed., edited by Helmut Ferner, Jochen Staubesand.</t>
        </is>
      </c>
      <c r="G159" t="inlineStr">
        <is>
          <t>V. 3</t>
        </is>
      </c>
      <c r="H159" t="inlineStr">
        <is>
          <t>Yes</t>
        </is>
      </c>
      <c r="I159" t="inlineStr">
        <is>
          <t>1</t>
        </is>
      </c>
      <c r="J159" t="inlineStr">
        <is>
          <t>No</t>
        </is>
      </c>
      <c r="K159" t="inlineStr">
        <is>
          <t>Yes</t>
        </is>
      </c>
      <c r="L159" t="inlineStr">
        <is>
          <t>2</t>
        </is>
      </c>
      <c r="M159" t="inlineStr">
        <is>
          <t>Sobotta, Johannes, 1869-1945.</t>
        </is>
      </c>
      <c r="N159" t="inlineStr">
        <is>
          <t>Baltimore : Urban &amp; Schwarzenberg, c1977.</t>
        </is>
      </c>
      <c r="O159" t="inlineStr">
        <is>
          <t>1977</t>
        </is>
      </c>
      <c r="P159" t="inlineStr">
        <is>
          <t>9th English ed. / by Frank H. J. Figge, Walter J. Hild.</t>
        </is>
      </c>
      <c r="Q159" t="inlineStr">
        <is>
          <t>eng</t>
        </is>
      </c>
      <c r="R159" t="inlineStr">
        <is>
          <t>mdu</t>
        </is>
      </c>
      <c r="T159" t="inlineStr">
        <is>
          <t xml:space="preserve">QS </t>
        </is>
      </c>
      <c r="U159" t="n">
        <v>14</v>
      </c>
      <c r="V159" t="n">
        <v>43</v>
      </c>
      <c r="W159" t="inlineStr">
        <is>
          <t>1994-12-05</t>
        </is>
      </c>
      <c r="X159" t="inlineStr">
        <is>
          <t>1996-09-27</t>
        </is>
      </c>
      <c r="Y159" t="inlineStr">
        <is>
          <t>1988-01-07</t>
        </is>
      </c>
      <c r="Z159" t="inlineStr">
        <is>
          <t>1988-01-07</t>
        </is>
      </c>
      <c r="AA159" t="n">
        <v>71</v>
      </c>
      <c r="AB159" t="n">
        <v>67</v>
      </c>
      <c r="AC159" t="n">
        <v>837</v>
      </c>
      <c r="AD159" t="n">
        <v>1</v>
      </c>
      <c r="AE159" t="n">
        <v>6</v>
      </c>
      <c r="AF159" t="n">
        <v>2</v>
      </c>
      <c r="AG159" t="n">
        <v>22</v>
      </c>
      <c r="AH159" t="n">
        <v>1</v>
      </c>
      <c r="AI159" t="n">
        <v>7</v>
      </c>
      <c r="AJ159" t="n">
        <v>1</v>
      </c>
      <c r="AK159" t="n">
        <v>6</v>
      </c>
      <c r="AL159" t="n">
        <v>0</v>
      </c>
      <c r="AM159" t="n">
        <v>10</v>
      </c>
      <c r="AN159" t="n">
        <v>0</v>
      </c>
      <c r="AO159" t="n">
        <v>3</v>
      </c>
      <c r="AP159" t="n">
        <v>0</v>
      </c>
      <c r="AQ159" t="n">
        <v>1</v>
      </c>
      <c r="AR159" t="inlineStr">
        <is>
          <t>No</t>
        </is>
      </c>
      <c r="AS159" t="inlineStr">
        <is>
          <t>No</t>
        </is>
      </c>
      <c r="AU159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V159">
        <f>HYPERLINK("http://www.worldcat.org/oclc/4041044","WorldCat Record")</f>
        <v/>
      </c>
    </row>
    <row r="160">
      <c r="D160" t="inlineStr">
        <is>
          <t>QS 17 S677a 1977</t>
        </is>
      </c>
      <c r="E160" t="inlineStr">
        <is>
          <t>0                      QS 0017000S  677a        1977</t>
        </is>
      </c>
      <c r="F160" t="inlineStr">
        <is>
          <t>Atlas of human anatomy / original author Johannes Sobotta ; based upon the 17th German ed., edited by Helmut Ferner, Jochen Staubesand.</t>
        </is>
      </c>
      <c r="G160" t="inlineStr">
        <is>
          <t>V. 2</t>
        </is>
      </c>
      <c r="H160" t="inlineStr">
        <is>
          <t>Yes</t>
        </is>
      </c>
      <c r="I160" t="inlineStr">
        <is>
          <t>1</t>
        </is>
      </c>
      <c r="J160" t="inlineStr">
        <is>
          <t>No</t>
        </is>
      </c>
      <c r="K160" t="inlineStr">
        <is>
          <t>Yes</t>
        </is>
      </c>
      <c r="L160" t="inlineStr">
        <is>
          <t>2</t>
        </is>
      </c>
      <c r="M160" t="inlineStr">
        <is>
          <t>Sobotta, Johannes, 1869-1945.</t>
        </is>
      </c>
      <c r="N160" t="inlineStr">
        <is>
          <t>Baltimore : Urban &amp; Schwarzenberg, c1977.</t>
        </is>
      </c>
      <c r="O160" t="inlineStr">
        <is>
          <t>1977</t>
        </is>
      </c>
      <c r="P160" t="inlineStr">
        <is>
          <t>9th English ed. / by Frank H. J. Figge, Walter J. Hild.</t>
        </is>
      </c>
      <c r="Q160" t="inlineStr">
        <is>
          <t>eng</t>
        </is>
      </c>
      <c r="R160" t="inlineStr">
        <is>
          <t>mdu</t>
        </is>
      </c>
      <c r="T160" t="inlineStr">
        <is>
          <t xml:space="preserve">QS </t>
        </is>
      </c>
      <c r="U160" t="n">
        <v>11</v>
      </c>
      <c r="V160" t="n">
        <v>43</v>
      </c>
      <c r="W160" t="inlineStr">
        <is>
          <t>1996-09-27</t>
        </is>
      </c>
      <c r="X160" t="inlineStr">
        <is>
          <t>1996-09-27</t>
        </is>
      </c>
      <c r="Y160" t="inlineStr">
        <is>
          <t>1988-01-07</t>
        </is>
      </c>
      <c r="Z160" t="inlineStr">
        <is>
          <t>1988-01-07</t>
        </is>
      </c>
      <c r="AA160" t="n">
        <v>71</v>
      </c>
      <c r="AB160" t="n">
        <v>67</v>
      </c>
      <c r="AC160" t="n">
        <v>837</v>
      </c>
      <c r="AD160" t="n">
        <v>1</v>
      </c>
      <c r="AE160" t="n">
        <v>6</v>
      </c>
      <c r="AF160" t="n">
        <v>2</v>
      </c>
      <c r="AG160" t="n">
        <v>22</v>
      </c>
      <c r="AH160" t="n">
        <v>1</v>
      </c>
      <c r="AI160" t="n">
        <v>7</v>
      </c>
      <c r="AJ160" t="n">
        <v>1</v>
      </c>
      <c r="AK160" t="n">
        <v>6</v>
      </c>
      <c r="AL160" t="n">
        <v>0</v>
      </c>
      <c r="AM160" t="n">
        <v>10</v>
      </c>
      <c r="AN160" t="n">
        <v>0</v>
      </c>
      <c r="AO160" t="n">
        <v>3</v>
      </c>
      <c r="AP160" t="n">
        <v>0</v>
      </c>
      <c r="AQ160" t="n">
        <v>1</v>
      </c>
      <c r="AR160" t="inlineStr">
        <is>
          <t>No</t>
        </is>
      </c>
      <c r="AS160" t="inlineStr">
        <is>
          <t>No</t>
        </is>
      </c>
      <c r="AU160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V160">
        <f>HYPERLINK("http://www.worldcat.org/oclc/4041044","WorldCat Record")</f>
        <v/>
      </c>
    </row>
    <row r="161">
      <c r="D161" t="inlineStr">
        <is>
          <t>QS 17 S677a 1977</t>
        </is>
      </c>
      <c r="E161" t="inlineStr">
        <is>
          <t>0                      QS 0017000S  677a        1977</t>
        </is>
      </c>
      <c r="F161" t="inlineStr">
        <is>
          <t>Atlas of human anatomy / original author Johannes Sobotta ; based upon the 17th German ed., edited by Helmut Ferner, Jochen Staubesand.</t>
        </is>
      </c>
      <c r="G161" t="inlineStr">
        <is>
          <t>V. 1</t>
        </is>
      </c>
      <c r="H161" t="inlineStr">
        <is>
          <t>Yes</t>
        </is>
      </c>
      <c r="I161" t="inlineStr">
        <is>
          <t>1</t>
        </is>
      </c>
      <c r="J161" t="inlineStr">
        <is>
          <t>No</t>
        </is>
      </c>
      <c r="K161" t="inlineStr">
        <is>
          <t>Yes</t>
        </is>
      </c>
      <c r="L161" t="inlineStr">
        <is>
          <t>2</t>
        </is>
      </c>
      <c r="M161" t="inlineStr">
        <is>
          <t>Sobotta, Johannes, 1869-1945.</t>
        </is>
      </c>
      <c r="N161" t="inlineStr">
        <is>
          <t>Baltimore : Urban &amp; Schwarzenberg, c1977.</t>
        </is>
      </c>
      <c r="O161" t="inlineStr">
        <is>
          <t>1977</t>
        </is>
      </c>
      <c r="P161" t="inlineStr">
        <is>
          <t>9th English ed. / by Frank H. J. Figge, Walter J. Hild.</t>
        </is>
      </c>
      <c r="Q161" t="inlineStr">
        <is>
          <t>eng</t>
        </is>
      </c>
      <c r="R161" t="inlineStr">
        <is>
          <t>mdu</t>
        </is>
      </c>
      <c r="T161" t="inlineStr">
        <is>
          <t xml:space="preserve">QS </t>
        </is>
      </c>
      <c r="U161" t="n">
        <v>18</v>
      </c>
      <c r="V161" t="n">
        <v>43</v>
      </c>
      <c r="W161" t="inlineStr">
        <is>
          <t>1996-09-27</t>
        </is>
      </c>
      <c r="X161" t="inlineStr">
        <is>
          <t>1996-09-27</t>
        </is>
      </c>
      <c r="Y161" t="inlineStr">
        <is>
          <t>1988-01-07</t>
        </is>
      </c>
      <c r="Z161" t="inlineStr">
        <is>
          <t>1988-01-07</t>
        </is>
      </c>
      <c r="AA161" t="n">
        <v>71</v>
      </c>
      <c r="AB161" t="n">
        <v>67</v>
      </c>
      <c r="AC161" t="n">
        <v>837</v>
      </c>
      <c r="AD161" t="n">
        <v>1</v>
      </c>
      <c r="AE161" t="n">
        <v>6</v>
      </c>
      <c r="AF161" t="n">
        <v>2</v>
      </c>
      <c r="AG161" t="n">
        <v>22</v>
      </c>
      <c r="AH161" t="n">
        <v>1</v>
      </c>
      <c r="AI161" t="n">
        <v>7</v>
      </c>
      <c r="AJ161" t="n">
        <v>1</v>
      </c>
      <c r="AK161" t="n">
        <v>6</v>
      </c>
      <c r="AL161" t="n">
        <v>0</v>
      </c>
      <c r="AM161" t="n">
        <v>10</v>
      </c>
      <c r="AN161" t="n">
        <v>0</v>
      </c>
      <c r="AO161" t="n">
        <v>3</v>
      </c>
      <c r="AP161" t="n">
        <v>0</v>
      </c>
      <c r="AQ161" t="n">
        <v>1</v>
      </c>
      <c r="AR161" t="inlineStr">
        <is>
          <t>No</t>
        </is>
      </c>
      <c r="AS161" t="inlineStr">
        <is>
          <t>No</t>
        </is>
      </c>
      <c r="AU161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V161">
        <f>HYPERLINK("http://www.worldcat.org/oclc/4041044","WorldCat Record")</f>
        <v/>
      </c>
    </row>
    <row r="162">
      <c r="D162" t="inlineStr">
        <is>
          <t>QS 17 S978a 1973</t>
        </is>
      </c>
      <c r="E162" t="inlineStr">
        <is>
          <t>0                      QS 0017000S  978a        1973</t>
        </is>
      </c>
      <c r="F162" t="inlineStr">
        <is>
          <t>An atlas of primate gross anatomy: baboon, chimpanzee, and man / Daris R. Swindler and Charles D. Wood.</t>
        </is>
      </c>
      <c r="H162" t="inlineStr">
        <is>
          <t>No</t>
        </is>
      </c>
      <c r="I162" t="inlineStr">
        <is>
          <t>1</t>
        </is>
      </c>
      <c r="J162" t="inlineStr">
        <is>
          <t>No</t>
        </is>
      </c>
      <c r="K162" t="inlineStr">
        <is>
          <t>No</t>
        </is>
      </c>
      <c r="L162" t="inlineStr">
        <is>
          <t>0</t>
        </is>
      </c>
      <c r="M162" t="inlineStr">
        <is>
          <t>Swindler, Daris Ray.</t>
        </is>
      </c>
      <c r="N162" t="inlineStr">
        <is>
          <t>Seattle : University of Washington Press, [1973]</t>
        </is>
      </c>
      <c r="O162" t="inlineStr">
        <is>
          <t>1973</t>
        </is>
      </c>
      <c r="Q162" t="inlineStr">
        <is>
          <t>eng</t>
        </is>
      </c>
      <c r="R162" t="inlineStr">
        <is>
          <t>wau</t>
        </is>
      </c>
      <c r="T162" t="inlineStr">
        <is>
          <t xml:space="preserve">QS </t>
        </is>
      </c>
      <c r="U162" t="n">
        <v>4</v>
      </c>
      <c r="V162" t="n">
        <v>4</v>
      </c>
      <c r="W162" t="inlineStr">
        <is>
          <t>2004-12-03</t>
        </is>
      </c>
      <c r="X162" t="inlineStr">
        <is>
          <t>2004-12-03</t>
        </is>
      </c>
      <c r="Y162" t="inlineStr">
        <is>
          <t>1988-03-01</t>
        </is>
      </c>
      <c r="Z162" t="inlineStr">
        <is>
          <t>1988-03-01</t>
        </is>
      </c>
      <c r="AA162" t="n">
        <v>461</v>
      </c>
      <c r="AB162" t="n">
        <v>379</v>
      </c>
      <c r="AC162" t="n">
        <v>440</v>
      </c>
      <c r="AD162" t="n">
        <v>3</v>
      </c>
      <c r="AE162" t="n">
        <v>3</v>
      </c>
      <c r="AF162" t="n">
        <v>13</v>
      </c>
      <c r="AG162" t="n">
        <v>13</v>
      </c>
      <c r="AH162" t="n">
        <v>3</v>
      </c>
      <c r="AI162" t="n">
        <v>3</v>
      </c>
      <c r="AJ162" t="n">
        <v>3</v>
      </c>
      <c r="AK162" t="n">
        <v>3</v>
      </c>
      <c r="AL162" t="n">
        <v>7</v>
      </c>
      <c r="AM162" t="n">
        <v>7</v>
      </c>
      <c r="AN162" t="n">
        <v>2</v>
      </c>
      <c r="AO162" t="n">
        <v>2</v>
      </c>
      <c r="AP162" t="n">
        <v>0</v>
      </c>
      <c r="AQ162" t="n">
        <v>0</v>
      </c>
      <c r="AR162" t="inlineStr">
        <is>
          <t>No</t>
        </is>
      </c>
      <c r="AS162" t="inlineStr">
        <is>
          <t>No</t>
        </is>
      </c>
      <c r="AU162">
        <f>HYPERLINK("https://creighton-primo.hosted.exlibrisgroup.com/primo-explore/search?tab=default_tab&amp;search_scope=EVERYTHING&amp;vid=01CRU&amp;lang=en_US&amp;offset=0&amp;query=any,contains,991000796359702656","Catalog Record")</f>
        <v/>
      </c>
      <c r="AV162">
        <f>HYPERLINK("http://www.worldcat.org/oclc/624031","WorldCat Record")</f>
        <v/>
      </c>
    </row>
    <row r="163">
      <c r="D163" t="inlineStr">
        <is>
          <t>QS 17 T675 1974</t>
        </is>
      </c>
      <c r="E163" t="inlineStr">
        <is>
          <t>0                      QS 0017000T  675         1974</t>
        </is>
      </c>
      <c r="F163" t="inlineStr">
        <is>
          <t>Topographical atlas of human anatomy / edited by Seiho Nishi.</t>
        </is>
      </c>
      <c r="G163" t="inlineStr">
        <is>
          <t>V. 2</t>
        </is>
      </c>
      <c r="H163" t="inlineStr">
        <is>
          <t>Yes</t>
        </is>
      </c>
      <c r="I163" t="inlineStr">
        <is>
          <t>1</t>
        </is>
      </c>
      <c r="J163" t="inlineStr">
        <is>
          <t>No</t>
        </is>
      </c>
      <c r="K163" t="inlineStr">
        <is>
          <t>No</t>
        </is>
      </c>
      <c r="L163" t="inlineStr">
        <is>
          <t>0</t>
        </is>
      </c>
      <c r="N163" t="inlineStr">
        <is>
          <t>Tokyo : K. Shuppan, c1974.</t>
        </is>
      </c>
      <c r="O163" t="inlineStr">
        <is>
          <t>1974</t>
        </is>
      </c>
      <c r="P163" t="inlineStr">
        <is>
          <t>International ed.</t>
        </is>
      </c>
      <c r="Q163" t="inlineStr">
        <is>
          <t>eng</t>
        </is>
      </c>
      <c r="R163" t="inlineStr">
        <is>
          <t xml:space="preserve">ja </t>
        </is>
      </c>
      <c r="T163" t="inlineStr">
        <is>
          <t xml:space="preserve">QS </t>
        </is>
      </c>
      <c r="U163" t="n">
        <v>21</v>
      </c>
      <c r="V163" t="n">
        <v>59</v>
      </c>
      <c r="W163" t="inlineStr">
        <is>
          <t>2008-02-11</t>
        </is>
      </c>
      <c r="X163" t="inlineStr">
        <is>
          <t>2008-02-11</t>
        </is>
      </c>
      <c r="Y163" t="inlineStr">
        <is>
          <t>1988-03-01</t>
        </is>
      </c>
      <c r="Z163" t="inlineStr">
        <is>
          <t>1988-03-01</t>
        </is>
      </c>
      <c r="AA163" t="n">
        <v>11</v>
      </c>
      <c r="AB163" t="n">
        <v>7</v>
      </c>
      <c r="AC163" t="n">
        <v>9</v>
      </c>
      <c r="AD163" t="n">
        <v>1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t="n">
        <v>0</v>
      </c>
      <c r="AR163" t="inlineStr">
        <is>
          <t>No</t>
        </is>
      </c>
      <c r="AS163" t="inlineStr">
        <is>
          <t>No</t>
        </is>
      </c>
      <c r="AU163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163">
        <f>HYPERLINK("http://www.worldcat.org/oclc/2567846","WorldCat Record")</f>
        <v/>
      </c>
    </row>
    <row r="164">
      <c r="D164" t="inlineStr">
        <is>
          <t>QS 17 T675 1974</t>
        </is>
      </c>
      <c r="E164" t="inlineStr">
        <is>
          <t>0                      QS 0017000T  675         1974</t>
        </is>
      </c>
      <c r="F164" t="inlineStr">
        <is>
          <t>Topographical atlas of human anatomy / edited by Seiho Nishi.</t>
        </is>
      </c>
      <c r="G164" t="inlineStr">
        <is>
          <t>V. 3</t>
        </is>
      </c>
      <c r="H164" t="inlineStr">
        <is>
          <t>Yes</t>
        </is>
      </c>
      <c r="I164" t="inlineStr">
        <is>
          <t>1</t>
        </is>
      </c>
      <c r="J164" t="inlineStr">
        <is>
          <t>No</t>
        </is>
      </c>
      <c r="K164" t="inlineStr">
        <is>
          <t>No</t>
        </is>
      </c>
      <c r="L164" t="inlineStr">
        <is>
          <t>0</t>
        </is>
      </c>
      <c r="N164" t="inlineStr">
        <is>
          <t>Tokyo : K. Shuppan, c1974.</t>
        </is>
      </c>
      <c r="O164" t="inlineStr">
        <is>
          <t>1974</t>
        </is>
      </c>
      <c r="P164" t="inlineStr">
        <is>
          <t>International ed.</t>
        </is>
      </c>
      <c r="Q164" t="inlineStr">
        <is>
          <t>eng</t>
        </is>
      </c>
      <c r="R164" t="inlineStr">
        <is>
          <t xml:space="preserve">ja </t>
        </is>
      </c>
      <c r="T164" t="inlineStr">
        <is>
          <t xml:space="preserve">QS </t>
        </is>
      </c>
      <c r="U164" t="n">
        <v>12</v>
      </c>
      <c r="V164" t="n">
        <v>59</v>
      </c>
      <c r="W164" t="inlineStr">
        <is>
          <t>1997-11-01</t>
        </is>
      </c>
      <c r="X164" t="inlineStr">
        <is>
          <t>2008-02-11</t>
        </is>
      </c>
      <c r="Y164" t="inlineStr">
        <is>
          <t>1988-03-01</t>
        </is>
      </c>
      <c r="Z164" t="inlineStr">
        <is>
          <t>1988-03-01</t>
        </is>
      </c>
      <c r="AA164" t="n">
        <v>11</v>
      </c>
      <c r="AB164" t="n">
        <v>7</v>
      </c>
      <c r="AC164" t="n">
        <v>9</v>
      </c>
      <c r="AD164" t="n">
        <v>1</v>
      </c>
      <c r="AE164" t="n">
        <v>1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t="n">
        <v>0</v>
      </c>
      <c r="AR164" t="inlineStr">
        <is>
          <t>No</t>
        </is>
      </c>
      <c r="AS164" t="inlineStr">
        <is>
          <t>No</t>
        </is>
      </c>
      <c r="AU164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164">
        <f>HYPERLINK("http://www.worldcat.org/oclc/2567846","WorldCat Record")</f>
        <v/>
      </c>
    </row>
    <row r="165">
      <c r="D165" t="inlineStr">
        <is>
          <t>QS 17 T675 1974</t>
        </is>
      </c>
      <c r="E165" t="inlineStr">
        <is>
          <t>0                      QS 0017000T  675         1974</t>
        </is>
      </c>
      <c r="F165" t="inlineStr">
        <is>
          <t>Topographical atlas of human anatomy / edited by Seiho Nishi.</t>
        </is>
      </c>
      <c r="G165" t="inlineStr">
        <is>
          <t>V. 4</t>
        </is>
      </c>
      <c r="H165" t="inlineStr">
        <is>
          <t>Yes</t>
        </is>
      </c>
      <c r="I165" t="inlineStr">
        <is>
          <t>1</t>
        </is>
      </c>
      <c r="J165" t="inlineStr">
        <is>
          <t>No</t>
        </is>
      </c>
      <c r="K165" t="inlineStr">
        <is>
          <t>No</t>
        </is>
      </c>
      <c r="L165" t="inlineStr">
        <is>
          <t>0</t>
        </is>
      </c>
      <c r="N165" t="inlineStr">
        <is>
          <t>Tokyo : K. Shuppan, c1974.</t>
        </is>
      </c>
      <c r="O165" t="inlineStr">
        <is>
          <t>1974</t>
        </is>
      </c>
      <c r="P165" t="inlineStr">
        <is>
          <t>International ed.</t>
        </is>
      </c>
      <c r="Q165" t="inlineStr">
        <is>
          <t>eng</t>
        </is>
      </c>
      <c r="R165" t="inlineStr">
        <is>
          <t xml:space="preserve">ja </t>
        </is>
      </c>
      <c r="T165" t="inlineStr">
        <is>
          <t xml:space="preserve">QS </t>
        </is>
      </c>
      <c r="U165" t="n">
        <v>6</v>
      </c>
      <c r="V165" t="n">
        <v>59</v>
      </c>
      <c r="X165" t="inlineStr">
        <is>
          <t>2008-02-11</t>
        </is>
      </c>
      <c r="Y165" t="inlineStr">
        <is>
          <t>1988-03-01</t>
        </is>
      </c>
      <c r="Z165" t="inlineStr">
        <is>
          <t>1988-03-01</t>
        </is>
      </c>
      <c r="AA165" t="n">
        <v>11</v>
      </c>
      <c r="AB165" t="n">
        <v>7</v>
      </c>
      <c r="AC165" t="n">
        <v>9</v>
      </c>
      <c r="AD165" t="n">
        <v>1</v>
      </c>
      <c r="AE165" t="n">
        <v>1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t="n">
        <v>0</v>
      </c>
      <c r="AR165" t="inlineStr">
        <is>
          <t>No</t>
        </is>
      </c>
      <c r="AS165" t="inlineStr">
        <is>
          <t>No</t>
        </is>
      </c>
      <c r="AU165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165">
        <f>HYPERLINK("http://www.worldcat.org/oclc/2567846","WorldCat Record")</f>
        <v/>
      </c>
    </row>
    <row r="166">
      <c r="D166" t="inlineStr">
        <is>
          <t>QS 17 T675 1974</t>
        </is>
      </c>
      <c r="E166" t="inlineStr">
        <is>
          <t>0                      QS 0017000T  675         1974</t>
        </is>
      </c>
      <c r="F166" t="inlineStr">
        <is>
          <t>Topographical atlas of human anatomy / edited by Seiho Nishi.</t>
        </is>
      </c>
      <c r="G166" t="inlineStr">
        <is>
          <t>V. 1</t>
        </is>
      </c>
      <c r="H166" t="inlineStr">
        <is>
          <t>Yes</t>
        </is>
      </c>
      <c r="I166" t="inlineStr">
        <is>
          <t>1</t>
        </is>
      </c>
      <c r="J166" t="inlineStr">
        <is>
          <t>No</t>
        </is>
      </c>
      <c r="K166" t="inlineStr">
        <is>
          <t>No</t>
        </is>
      </c>
      <c r="L166" t="inlineStr">
        <is>
          <t>0</t>
        </is>
      </c>
      <c r="N166" t="inlineStr">
        <is>
          <t>Tokyo : K. Shuppan, c1974.</t>
        </is>
      </c>
      <c r="O166" t="inlineStr">
        <is>
          <t>1974</t>
        </is>
      </c>
      <c r="P166" t="inlineStr">
        <is>
          <t>International ed.</t>
        </is>
      </c>
      <c r="Q166" t="inlineStr">
        <is>
          <t>eng</t>
        </is>
      </c>
      <c r="R166" t="inlineStr">
        <is>
          <t xml:space="preserve">ja </t>
        </is>
      </c>
      <c r="T166" t="inlineStr">
        <is>
          <t xml:space="preserve">QS </t>
        </is>
      </c>
      <c r="U166" t="n">
        <v>20</v>
      </c>
      <c r="V166" t="n">
        <v>59</v>
      </c>
      <c r="W166" t="inlineStr">
        <is>
          <t>1997-09-13</t>
        </is>
      </c>
      <c r="X166" t="inlineStr">
        <is>
          <t>2008-02-11</t>
        </is>
      </c>
      <c r="Y166" t="inlineStr">
        <is>
          <t>1988-03-01</t>
        </is>
      </c>
      <c r="Z166" t="inlineStr">
        <is>
          <t>1988-03-01</t>
        </is>
      </c>
      <c r="AA166" t="n">
        <v>11</v>
      </c>
      <c r="AB166" t="n">
        <v>7</v>
      </c>
      <c r="AC166" t="n">
        <v>9</v>
      </c>
      <c r="AD166" t="n">
        <v>1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inlineStr">
        <is>
          <t>No</t>
        </is>
      </c>
      <c r="AS166" t="inlineStr">
        <is>
          <t>No</t>
        </is>
      </c>
      <c r="AU166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166">
        <f>HYPERLINK("http://www.worldcat.org/oclc/2567846","WorldCat Record")</f>
        <v/>
      </c>
    </row>
    <row r="167">
      <c r="D167" t="inlineStr">
        <is>
          <t>QS 17 Z94s 1986</t>
        </is>
      </c>
      <c r="E167" t="inlineStr">
        <is>
          <t>0                      QS 0017000Z  94s         1986</t>
        </is>
      </c>
      <c r="F167" t="inlineStr">
        <is>
          <t>A system of practical anatomy for dental students : a guide and atlas / Lord Zuckerman, in collaboration with Deryk Darlington, F. Peter Lisowski.</t>
        </is>
      </c>
      <c r="H167" t="inlineStr">
        <is>
          <t>No</t>
        </is>
      </c>
      <c r="I167" t="inlineStr">
        <is>
          <t>1</t>
        </is>
      </c>
      <c r="J167" t="inlineStr">
        <is>
          <t>No</t>
        </is>
      </c>
      <c r="K167" t="inlineStr">
        <is>
          <t>No</t>
        </is>
      </c>
      <c r="L167" t="inlineStr">
        <is>
          <t>0</t>
        </is>
      </c>
      <c r="M167" t="inlineStr">
        <is>
          <t>Zuckerman, Solly, Baron, 1904-1993.</t>
        </is>
      </c>
      <c r="N167" t="inlineStr">
        <is>
          <t>Oxford ; New York : Oxford University Press, 1986.</t>
        </is>
      </c>
      <c r="O167" t="inlineStr">
        <is>
          <t>1986</t>
        </is>
      </c>
      <c r="Q167" t="inlineStr">
        <is>
          <t>eng</t>
        </is>
      </c>
      <c r="R167" t="inlineStr">
        <is>
          <t>enk</t>
        </is>
      </c>
      <c r="S167" t="inlineStr">
        <is>
          <t>Oxford medical publications</t>
        </is>
      </c>
      <c r="T167" t="inlineStr">
        <is>
          <t xml:space="preserve">QS </t>
        </is>
      </c>
      <c r="U167" t="n">
        <v>27</v>
      </c>
      <c r="V167" t="n">
        <v>27</v>
      </c>
      <c r="W167" t="inlineStr">
        <is>
          <t>2002-07-05</t>
        </is>
      </c>
      <c r="X167" t="inlineStr">
        <is>
          <t>2002-07-05</t>
        </is>
      </c>
      <c r="Y167" t="inlineStr">
        <is>
          <t>1988-01-09</t>
        </is>
      </c>
      <c r="Z167" t="inlineStr">
        <is>
          <t>1988-01-09</t>
        </is>
      </c>
      <c r="AA167" t="n">
        <v>98</v>
      </c>
      <c r="AB167" t="n">
        <v>48</v>
      </c>
      <c r="AC167" t="n">
        <v>50</v>
      </c>
      <c r="AD167" t="n">
        <v>1</v>
      </c>
      <c r="AE167" t="n">
        <v>1</v>
      </c>
      <c r="AF167" t="n">
        <v>1</v>
      </c>
      <c r="AG167" t="n">
        <v>1</v>
      </c>
      <c r="AH167" t="n">
        <v>0</v>
      </c>
      <c r="AI167" t="n">
        <v>0</v>
      </c>
      <c r="AJ167" t="n">
        <v>0</v>
      </c>
      <c r="AK167" t="n">
        <v>0</v>
      </c>
      <c r="AL167" t="n">
        <v>1</v>
      </c>
      <c r="AM167" t="n">
        <v>1</v>
      </c>
      <c r="AN167" t="n">
        <v>0</v>
      </c>
      <c r="AO167" t="n">
        <v>0</v>
      </c>
      <c r="AP167" t="n">
        <v>0</v>
      </c>
      <c r="AQ167" t="n">
        <v>0</v>
      </c>
      <c r="AR167" t="inlineStr">
        <is>
          <t>No</t>
        </is>
      </c>
      <c r="AS167" t="inlineStr">
        <is>
          <t>Yes</t>
        </is>
      </c>
      <c r="AT167">
        <f>HYPERLINK("http://catalog.hathitrust.org/Record/000622543","HathiTrust Record")</f>
        <v/>
      </c>
      <c r="AU167">
        <f>HYPERLINK("https://creighton-primo.hosted.exlibrisgroup.com/primo-explore/search?tab=default_tab&amp;search_scope=EVERYTHING&amp;vid=01CRU&amp;lang=en_US&amp;offset=0&amp;query=any,contains,991000847089702656","Catalog Record")</f>
        <v/>
      </c>
      <c r="AV167">
        <f>HYPERLINK("http://www.worldcat.org/oclc/11971377","WorldCat Record")</f>
        <v/>
      </c>
    </row>
    <row r="168">
      <c r="D168" t="inlineStr">
        <is>
          <t>QS 18 A5357 1985</t>
        </is>
      </c>
      <c r="E168" t="inlineStr">
        <is>
          <t>0                      QS 0018000A  5357        1985</t>
        </is>
      </c>
      <c r="F168" t="inlineStr">
        <is>
          <t>Anatomy and physiology : a self-instructional course.</t>
        </is>
      </c>
      <c r="G168" t="inlineStr">
        <is>
          <t>V. 5</t>
        </is>
      </c>
      <c r="H168" t="inlineStr">
        <is>
          <t>Yes</t>
        </is>
      </c>
      <c r="I168" t="inlineStr">
        <is>
          <t>1</t>
        </is>
      </c>
      <c r="J168" t="inlineStr">
        <is>
          <t>No</t>
        </is>
      </c>
      <c r="K168" t="inlineStr">
        <is>
          <t>No</t>
        </is>
      </c>
      <c r="L168" t="inlineStr">
        <is>
          <t>0</t>
        </is>
      </c>
      <c r="N168" t="inlineStr">
        <is>
          <t>Edinburgh ; New York : Churchill Livingstone, c1985.</t>
        </is>
      </c>
      <c r="O168" t="inlineStr">
        <is>
          <t>1985</t>
        </is>
      </c>
      <c r="P168" t="inlineStr">
        <is>
          <t>2nd ed. / written and designed by Cambridge Communication Limited ; medical adviser, Bryan Broom.</t>
        </is>
      </c>
      <c r="Q168" t="inlineStr">
        <is>
          <t>eng</t>
        </is>
      </c>
      <c r="R168" t="inlineStr">
        <is>
          <t>xxu</t>
        </is>
      </c>
      <c r="T168" t="inlineStr">
        <is>
          <t xml:space="preserve">QS </t>
        </is>
      </c>
      <c r="U168" t="n">
        <v>19</v>
      </c>
      <c r="V168" t="n">
        <v>37</v>
      </c>
      <c r="W168" t="inlineStr">
        <is>
          <t>1999-10-19</t>
        </is>
      </c>
      <c r="X168" t="inlineStr">
        <is>
          <t>1999-10-19</t>
        </is>
      </c>
      <c r="Y168" t="inlineStr">
        <is>
          <t>1987-08-19</t>
        </is>
      </c>
      <c r="Z168" t="inlineStr">
        <is>
          <t>1987-09-23</t>
        </is>
      </c>
      <c r="AA168" t="n">
        <v>66</v>
      </c>
      <c r="AB168" t="n">
        <v>28</v>
      </c>
      <c r="AC168" t="n">
        <v>28</v>
      </c>
      <c r="AD168" t="n">
        <v>1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inlineStr">
        <is>
          <t>No</t>
        </is>
      </c>
      <c r="AS168" t="inlineStr">
        <is>
          <t>No</t>
        </is>
      </c>
      <c r="AU168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168">
        <f>HYPERLINK("http://www.worldcat.org/oclc/10506837","WorldCat Record")</f>
        <v/>
      </c>
    </row>
    <row r="169">
      <c r="D169" t="inlineStr">
        <is>
          <t>QS 18 A5357 1985</t>
        </is>
      </c>
      <c r="E169" t="inlineStr">
        <is>
          <t>0                      QS 0018000A  5357        1985</t>
        </is>
      </c>
      <c r="F169" t="inlineStr">
        <is>
          <t>Anatomy and physiology : a self-instructional course.</t>
        </is>
      </c>
      <c r="G169" t="inlineStr">
        <is>
          <t>V. 4</t>
        </is>
      </c>
      <c r="H169" t="inlineStr">
        <is>
          <t>Yes</t>
        </is>
      </c>
      <c r="I169" t="inlineStr">
        <is>
          <t>1</t>
        </is>
      </c>
      <c r="J169" t="inlineStr">
        <is>
          <t>No</t>
        </is>
      </c>
      <c r="K169" t="inlineStr">
        <is>
          <t>No</t>
        </is>
      </c>
      <c r="L169" t="inlineStr">
        <is>
          <t>0</t>
        </is>
      </c>
      <c r="N169" t="inlineStr">
        <is>
          <t>Edinburgh ; New York : Churchill Livingstone, c1985.</t>
        </is>
      </c>
      <c r="O169" t="inlineStr">
        <is>
          <t>1985</t>
        </is>
      </c>
      <c r="P169" t="inlineStr">
        <is>
          <t>2nd ed. / written and designed by Cambridge Communication Limited ; medical adviser, Bryan Broom.</t>
        </is>
      </c>
      <c r="Q169" t="inlineStr">
        <is>
          <t>eng</t>
        </is>
      </c>
      <c r="R169" t="inlineStr">
        <is>
          <t>xxu</t>
        </is>
      </c>
      <c r="T169" t="inlineStr">
        <is>
          <t xml:space="preserve">QS </t>
        </is>
      </c>
      <c r="U169" t="n">
        <v>2</v>
      </c>
      <c r="V169" t="n">
        <v>37</v>
      </c>
      <c r="W169" t="inlineStr">
        <is>
          <t>1999-10-19</t>
        </is>
      </c>
      <c r="X169" t="inlineStr">
        <is>
          <t>1999-10-19</t>
        </is>
      </c>
      <c r="Y169" t="inlineStr">
        <is>
          <t>1987-09-23</t>
        </is>
      </c>
      <c r="Z169" t="inlineStr">
        <is>
          <t>1987-09-23</t>
        </is>
      </c>
      <c r="AA169" t="n">
        <v>66</v>
      </c>
      <c r="AB169" t="n">
        <v>28</v>
      </c>
      <c r="AC169" t="n">
        <v>28</v>
      </c>
      <c r="AD169" t="n">
        <v>1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t="n">
        <v>0</v>
      </c>
      <c r="AR169" t="inlineStr">
        <is>
          <t>No</t>
        </is>
      </c>
      <c r="AS169" t="inlineStr">
        <is>
          <t>No</t>
        </is>
      </c>
      <c r="AU169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169">
        <f>HYPERLINK("http://www.worldcat.org/oclc/10506837","WorldCat Record")</f>
        <v/>
      </c>
    </row>
    <row r="170">
      <c r="D170" t="inlineStr">
        <is>
          <t>QS 18 A5357 1985</t>
        </is>
      </c>
      <c r="E170" t="inlineStr">
        <is>
          <t>0                      QS 0018000A  5357        1985</t>
        </is>
      </c>
      <c r="F170" t="inlineStr">
        <is>
          <t>Anatomy and physiology : a self-instructional course.</t>
        </is>
      </c>
      <c r="G170" t="inlineStr">
        <is>
          <t>V. 2</t>
        </is>
      </c>
      <c r="H170" t="inlineStr">
        <is>
          <t>Yes</t>
        </is>
      </c>
      <c r="I170" t="inlineStr">
        <is>
          <t>1</t>
        </is>
      </c>
      <c r="J170" t="inlineStr">
        <is>
          <t>No</t>
        </is>
      </c>
      <c r="K170" t="inlineStr">
        <is>
          <t>No</t>
        </is>
      </c>
      <c r="L170" t="inlineStr">
        <is>
          <t>0</t>
        </is>
      </c>
      <c r="N170" t="inlineStr">
        <is>
          <t>Edinburgh ; New York : Churchill Livingstone, c1985.</t>
        </is>
      </c>
      <c r="O170" t="inlineStr">
        <is>
          <t>1985</t>
        </is>
      </c>
      <c r="P170" t="inlineStr">
        <is>
          <t>2nd ed. / written and designed by Cambridge Communication Limited ; medical adviser, Bryan Broom.</t>
        </is>
      </c>
      <c r="Q170" t="inlineStr">
        <is>
          <t>eng</t>
        </is>
      </c>
      <c r="R170" t="inlineStr">
        <is>
          <t>xxu</t>
        </is>
      </c>
      <c r="T170" t="inlineStr">
        <is>
          <t xml:space="preserve">QS </t>
        </is>
      </c>
      <c r="U170" t="n">
        <v>5</v>
      </c>
      <c r="V170" t="n">
        <v>37</v>
      </c>
      <c r="W170" t="inlineStr">
        <is>
          <t>1999-10-19</t>
        </is>
      </c>
      <c r="X170" t="inlineStr">
        <is>
          <t>1999-10-19</t>
        </is>
      </c>
      <c r="Y170" t="inlineStr">
        <is>
          <t>1987-09-23</t>
        </is>
      </c>
      <c r="Z170" t="inlineStr">
        <is>
          <t>1987-09-23</t>
        </is>
      </c>
      <c r="AA170" t="n">
        <v>66</v>
      </c>
      <c r="AB170" t="n">
        <v>28</v>
      </c>
      <c r="AC170" t="n">
        <v>28</v>
      </c>
      <c r="AD170" t="n">
        <v>1</v>
      </c>
      <c r="AE170" t="n">
        <v>1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t="n">
        <v>0</v>
      </c>
      <c r="AR170" t="inlineStr">
        <is>
          <t>No</t>
        </is>
      </c>
      <c r="AS170" t="inlineStr">
        <is>
          <t>No</t>
        </is>
      </c>
      <c r="AU170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170">
        <f>HYPERLINK("http://www.worldcat.org/oclc/10506837","WorldCat Record")</f>
        <v/>
      </c>
    </row>
    <row r="171">
      <c r="D171" t="inlineStr">
        <is>
          <t>QS 18 A5357 1985</t>
        </is>
      </c>
      <c r="E171" t="inlineStr">
        <is>
          <t>0                      QS 0018000A  5357        1985</t>
        </is>
      </c>
      <c r="F171" t="inlineStr">
        <is>
          <t>Anatomy and physiology : a self-instructional course.</t>
        </is>
      </c>
      <c r="G171" t="inlineStr">
        <is>
          <t>V. 1</t>
        </is>
      </c>
      <c r="H171" t="inlineStr">
        <is>
          <t>Yes</t>
        </is>
      </c>
      <c r="I171" t="inlineStr">
        <is>
          <t>1</t>
        </is>
      </c>
      <c r="J171" t="inlineStr">
        <is>
          <t>No</t>
        </is>
      </c>
      <c r="K171" t="inlineStr">
        <is>
          <t>No</t>
        </is>
      </c>
      <c r="L171" t="inlineStr">
        <is>
          <t>0</t>
        </is>
      </c>
      <c r="N171" t="inlineStr">
        <is>
          <t>Edinburgh ; New York : Churchill Livingstone, c1985.</t>
        </is>
      </c>
      <c r="O171" t="inlineStr">
        <is>
          <t>1985</t>
        </is>
      </c>
      <c r="P171" t="inlineStr">
        <is>
          <t>2nd ed. / written and designed by Cambridge Communication Limited ; medical adviser, Bryan Broom.</t>
        </is>
      </c>
      <c r="Q171" t="inlineStr">
        <is>
          <t>eng</t>
        </is>
      </c>
      <c r="R171" t="inlineStr">
        <is>
          <t>xxu</t>
        </is>
      </c>
      <c r="T171" t="inlineStr">
        <is>
          <t xml:space="preserve">QS </t>
        </is>
      </c>
      <c r="U171" t="n">
        <v>8</v>
      </c>
      <c r="V171" t="n">
        <v>37</v>
      </c>
      <c r="W171" t="inlineStr">
        <is>
          <t>1999-10-19</t>
        </is>
      </c>
      <c r="X171" t="inlineStr">
        <is>
          <t>1999-10-19</t>
        </is>
      </c>
      <c r="Y171" t="inlineStr">
        <is>
          <t>1987-09-23</t>
        </is>
      </c>
      <c r="Z171" t="inlineStr">
        <is>
          <t>1987-09-23</t>
        </is>
      </c>
      <c r="AA171" t="n">
        <v>66</v>
      </c>
      <c r="AB171" t="n">
        <v>28</v>
      </c>
      <c r="AC171" t="n">
        <v>28</v>
      </c>
      <c r="AD171" t="n">
        <v>1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t="n">
        <v>0</v>
      </c>
      <c r="AR171" t="inlineStr">
        <is>
          <t>No</t>
        </is>
      </c>
      <c r="AS171" t="inlineStr">
        <is>
          <t>No</t>
        </is>
      </c>
      <c r="AU171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171">
        <f>HYPERLINK("http://www.worldcat.org/oclc/10506837","WorldCat Record")</f>
        <v/>
      </c>
    </row>
    <row r="172">
      <c r="D172" t="inlineStr">
        <is>
          <t>QS 18 A5357 1985</t>
        </is>
      </c>
      <c r="E172" t="inlineStr">
        <is>
          <t>0                      QS 0018000A  5357        1985</t>
        </is>
      </c>
      <c r="F172" t="inlineStr">
        <is>
          <t>Anatomy and physiology : a self-instructional course.</t>
        </is>
      </c>
      <c r="G172" t="inlineStr">
        <is>
          <t>V. 3</t>
        </is>
      </c>
      <c r="H172" t="inlineStr">
        <is>
          <t>Yes</t>
        </is>
      </c>
      <c r="I172" t="inlineStr">
        <is>
          <t>1</t>
        </is>
      </c>
      <c r="J172" t="inlineStr">
        <is>
          <t>No</t>
        </is>
      </c>
      <c r="K172" t="inlineStr">
        <is>
          <t>No</t>
        </is>
      </c>
      <c r="L172" t="inlineStr">
        <is>
          <t>0</t>
        </is>
      </c>
      <c r="N172" t="inlineStr">
        <is>
          <t>Edinburgh ; New York : Churchill Livingstone, c1985.</t>
        </is>
      </c>
      <c r="O172" t="inlineStr">
        <is>
          <t>1985</t>
        </is>
      </c>
      <c r="P172" t="inlineStr">
        <is>
          <t>2nd ed. / written and designed by Cambridge Communication Limited ; medical adviser, Bryan Broom.</t>
        </is>
      </c>
      <c r="Q172" t="inlineStr">
        <is>
          <t>eng</t>
        </is>
      </c>
      <c r="R172" t="inlineStr">
        <is>
          <t>xxu</t>
        </is>
      </c>
      <c r="T172" t="inlineStr">
        <is>
          <t xml:space="preserve">QS </t>
        </is>
      </c>
      <c r="U172" t="n">
        <v>3</v>
      </c>
      <c r="V172" t="n">
        <v>37</v>
      </c>
      <c r="W172" t="inlineStr">
        <is>
          <t>1999-10-19</t>
        </is>
      </c>
      <c r="X172" t="inlineStr">
        <is>
          <t>1999-10-19</t>
        </is>
      </c>
      <c r="Y172" t="inlineStr">
        <is>
          <t>1987-09-23</t>
        </is>
      </c>
      <c r="Z172" t="inlineStr">
        <is>
          <t>1987-09-23</t>
        </is>
      </c>
      <c r="AA172" t="n">
        <v>66</v>
      </c>
      <c r="AB172" t="n">
        <v>28</v>
      </c>
      <c r="AC172" t="n">
        <v>28</v>
      </c>
      <c r="AD172" t="n">
        <v>1</v>
      </c>
      <c r="AE172" t="n">
        <v>1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t="n">
        <v>0</v>
      </c>
      <c r="AR172" t="inlineStr">
        <is>
          <t>No</t>
        </is>
      </c>
      <c r="AS172" t="inlineStr">
        <is>
          <t>No</t>
        </is>
      </c>
      <c r="AU172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172">
        <f>HYPERLINK("http://www.worldcat.org/oclc/10506837","WorldCat Record")</f>
        <v/>
      </c>
    </row>
    <row r="173">
      <c r="D173" t="inlineStr">
        <is>
          <t>QS 18 A537 1988</t>
        </is>
      </c>
      <c r="E173" t="inlineStr">
        <is>
          <t>0                      QS 0018000A  537         1988</t>
        </is>
      </c>
      <c r="F173" t="inlineStr">
        <is>
          <t>Anatomy : PreTest self-assessment and review / edited by Ernest W. April.</t>
        </is>
      </c>
      <c r="H173" t="inlineStr">
        <is>
          <t>No</t>
        </is>
      </c>
      <c r="I173" t="inlineStr">
        <is>
          <t>1</t>
        </is>
      </c>
      <c r="J173" t="inlineStr">
        <is>
          <t>No</t>
        </is>
      </c>
      <c r="K173" t="inlineStr">
        <is>
          <t>No</t>
        </is>
      </c>
      <c r="L173" t="inlineStr">
        <is>
          <t>0</t>
        </is>
      </c>
      <c r="N173" t="inlineStr">
        <is>
          <t>Colorado Springs : McGraw-Hill, Health Professions Division, PreTest Series, c1988.</t>
        </is>
      </c>
      <c r="O173" t="inlineStr">
        <is>
          <t>1988</t>
        </is>
      </c>
      <c r="P173" t="inlineStr">
        <is>
          <t>5th ed.</t>
        </is>
      </c>
      <c r="Q173" t="inlineStr">
        <is>
          <t>eng</t>
        </is>
      </c>
      <c r="R173" t="inlineStr">
        <is>
          <t>xxu</t>
        </is>
      </c>
      <c r="S173" t="inlineStr">
        <is>
          <t>Basic sciences series</t>
        </is>
      </c>
      <c r="T173" t="inlineStr">
        <is>
          <t xml:space="preserve">QS </t>
        </is>
      </c>
      <c r="U173" t="n">
        <v>31</v>
      </c>
      <c r="V173" t="n">
        <v>31</v>
      </c>
      <c r="W173" t="inlineStr">
        <is>
          <t>2005-07-07</t>
        </is>
      </c>
      <c r="X173" t="inlineStr">
        <is>
          <t>2005-07-07</t>
        </is>
      </c>
      <c r="Y173" t="inlineStr">
        <is>
          <t>1989-01-14</t>
        </is>
      </c>
      <c r="Z173" t="inlineStr">
        <is>
          <t>1989-01-14</t>
        </is>
      </c>
      <c r="AA173" t="n">
        <v>48</v>
      </c>
      <c r="AB173" t="n">
        <v>33</v>
      </c>
      <c r="AC173" t="n">
        <v>313</v>
      </c>
      <c r="AD173" t="n">
        <v>1</v>
      </c>
      <c r="AE173" t="n">
        <v>2</v>
      </c>
      <c r="AF173" t="n">
        <v>1</v>
      </c>
      <c r="AG173" t="n">
        <v>7</v>
      </c>
      <c r="AH173" t="n">
        <v>0</v>
      </c>
      <c r="AI173" t="n">
        <v>0</v>
      </c>
      <c r="AJ173" t="n">
        <v>0</v>
      </c>
      <c r="AK173" t="n">
        <v>3</v>
      </c>
      <c r="AL173" t="n">
        <v>1</v>
      </c>
      <c r="AM173" t="n">
        <v>5</v>
      </c>
      <c r="AN173" t="n">
        <v>0</v>
      </c>
      <c r="AO173" t="n">
        <v>1</v>
      </c>
      <c r="AP173" t="n">
        <v>0</v>
      </c>
      <c r="AQ173" t="n">
        <v>0</v>
      </c>
      <c r="AR173" t="inlineStr">
        <is>
          <t>No</t>
        </is>
      </c>
      <c r="AS173" t="inlineStr">
        <is>
          <t>No</t>
        </is>
      </c>
      <c r="AU173">
        <f>HYPERLINK("https://creighton-primo.hosted.exlibrisgroup.com/primo-explore/search?tab=default_tab&amp;search_scope=EVERYTHING&amp;vid=01CRU&amp;lang=en_US&amp;offset=0&amp;query=any,contains,991001107649702656","Catalog Record")</f>
        <v/>
      </c>
      <c r="AV173">
        <f>HYPERLINK("http://www.worldcat.org/oclc/17203016","WorldCat Record")</f>
        <v/>
      </c>
    </row>
    <row r="174">
      <c r="D174" t="inlineStr">
        <is>
          <t>QS 18 B659m 1979</t>
        </is>
      </c>
      <c r="E174" t="inlineStr">
        <is>
          <t>0                      QS 0018000B  659m        1979</t>
        </is>
      </c>
      <c r="F174" t="inlineStr">
        <is>
          <t>Multiple choice questions in anatomy and neurobiology for undergraduates / Michael J. Blunt, M. Girgis.</t>
        </is>
      </c>
      <c r="H174" t="inlineStr">
        <is>
          <t>No</t>
        </is>
      </c>
      <c r="I174" t="inlineStr">
        <is>
          <t>1</t>
        </is>
      </c>
      <c r="J174" t="inlineStr">
        <is>
          <t>No</t>
        </is>
      </c>
      <c r="K174" t="inlineStr">
        <is>
          <t>No</t>
        </is>
      </c>
      <c r="L174" t="inlineStr">
        <is>
          <t>0</t>
        </is>
      </c>
      <c r="M174" t="inlineStr">
        <is>
          <t>Blunt, Michael J.</t>
        </is>
      </c>
      <c r="N174" t="inlineStr">
        <is>
          <t>London ; Boston : Butterworths, 1979.</t>
        </is>
      </c>
      <c r="O174" t="inlineStr">
        <is>
          <t>1979</t>
        </is>
      </c>
      <c r="Q174" t="inlineStr">
        <is>
          <t>eng</t>
        </is>
      </c>
      <c r="R174" t="inlineStr">
        <is>
          <t>enk</t>
        </is>
      </c>
      <c r="T174" t="inlineStr">
        <is>
          <t xml:space="preserve">QS </t>
        </is>
      </c>
      <c r="U174" t="n">
        <v>20</v>
      </c>
      <c r="V174" t="n">
        <v>20</v>
      </c>
      <c r="W174" t="inlineStr">
        <is>
          <t>2001-02-08</t>
        </is>
      </c>
      <c r="X174" t="inlineStr">
        <is>
          <t>2001-02-08</t>
        </is>
      </c>
      <c r="Y174" t="inlineStr">
        <is>
          <t>1987-09-23</t>
        </is>
      </c>
      <c r="Z174" t="inlineStr">
        <is>
          <t>1987-09-23</t>
        </is>
      </c>
      <c r="AA174" t="n">
        <v>68</v>
      </c>
      <c r="AB174" t="n">
        <v>23</v>
      </c>
      <c r="AC174" t="n">
        <v>73</v>
      </c>
      <c r="AD174" t="n">
        <v>2</v>
      </c>
      <c r="AE174" t="n">
        <v>3</v>
      </c>
      <c r="AF174" t="n">
        <v>2</v>
      </c>
      <c r="AG174" t="n">
        <v>6</v>
      </c>
      <c r="AH174" t="n">
        <v>0</v>
      </c>
      <c r="AI174" t="n">
        <v>2</v>
      </c>
      <c r="AJ174" t="n">
        <v>0</v>
      </c>
      <c r="AK174" t="n">
        <v>2</v>
      </c>
      <c r="AL174" t="n">
        <v>1</v>
      </c>
      <c r="AM174" t="n">
        <v>1</v>
      </c>
      <c r="AN174" t="n">
        <v>1</v>
      </c>
      <c r="AO174" t="n">
        <v>2</v>
      </c>
      <c r="AP174" t="n">
        <v>0</v>
      </c>
      <c r="AQ174" t="n">
        <v>0</v>
      </c>
      <c r="AR174" t="inlineStr">
        <is>
          <t>No</t>
        </is>
      </c>
      <c r="AS174" t="inlineStr">
        <is>
          <t>No</t>
        </is>
      </c>
      <c r="AU174">
        <f>HYPERLINK("https://creighton-primo.hosted.exlibrisgroup.com/primo-explore/search?tab=default_tab&amp;search_scope=EVERYTHING&amp;vid=01CRU&amp;lang=en_US&amp;offset=0&amp;query=any,contains,991000746279702656","Catalog Record")</f>
        <v/>
      </c>
      <c r="AV174">
        <f>HYPERLINK("http://www.worldcat.org/oclc/4494495","WorldCat Record")</f>
        <v/>
      </c>
    </row>
    <row r="175">
      <c r="D175" t="inlineStr">
        <is>
          <t>QS 18 C652eb 1992</t>
        </is>
      </c>
      <c r="E175" t="inlineStr">
        <is>
          <t>0                      QS 0018000C  652eb       1992</t>
        </is>
      </c>
      <c r="F175" t="inlineStr">
        <is>
          <t>Embryology / Robert E. Coalson, James J. Tomasek.</t>
        </is>
      </c>
      <c r="H175" t="inlineStr">
        <is>
          <t>No</t>
        </is>
      </c>
      <c r="I175" t="inlineStr">
        <is>
          <t>1</t>
        </is>
      </c>
      <c r="J175" t="inlineStr">
        <is>
          <t>No</t>
        </is>
      </c>
      <c r="K175" t="inlineStr">
        <is>
          <t>No</t>
        </is>
      </c>
      <c r="L175" t="inlineStr">
        <is>
          <t>0</t>
        </is>
      </c>
      <c r="M175" t="inlineStr">
        <is>
          <t>Coalson, Robert E.</t>
        </is>
      </c>
      <c r="N175" t="inlineStr">
        <is>
          <t>New York : Springer-Verlag, c1992.</t>
        </is>
      </c>
      <c r="O175" t="inlineStr">
        <is>
          <t>1992</t>
        </is>
      </c>
      <c r="P175" t="inlineStr">
        <is>
          <t>2nd ed.</t>
        </is>
      </c>
      <c r="Q175" t="inlineStr">
        <is>
          <t>eng</t>
        </is>
      </c>
      <c r="R175" t="inlineStr">
        <is>
          <t>nyu</t>
        </is>
      </c>
      <c r="S175" t="inlineStr">
        <is>
          <t>Oklahoma notes</t>
        </is>
      </c>
      <c r="T175" t="inlineStr">
        <is>
          <t xml:space="preserve">QS </t>
        </is>
      </c>
      <c r="U175" t="n">
        <v>12</v>
      </c>
      <c r="V175" t="n">
        <v>12</v>
      </c>
      <c r="W175" t="inlineStr">
        <is>
          <t>2002-10-10</t>
        </is>
      </c>
      <c r="X175" t="inlineStr">
        <is>
          <t>2002-10-10</t>
        </is>
      </c>
      <c r="Y175" t="inlineStr">
        <is>
          <t>1992-04-23</t>
        </is>
      </c>
      <c r="Z175" t="inlineStr">
        <is>
          <t>1992-04-23</t>
        </is>
      </c>
      <c r="AA175" t="n">
        <v>85</v>
      </c>
      <c r="AB175" t="n">
        <v>59</v>
      </c>
      <c r="AC175" t="n">
        <v>115</v>
      </c>
      <c r="AD175" t="n">
        <v>1</v>
      </c>
      <c r="AE175" t="n">
        <v>1</v>
      </c>
      <c r="AF175" t="n">
        <v>3</v>
      </c>
      <c r="AG175" t="n">
        <v>3</v>
      </c>
      <c r="AH175" t="n">
        <v>0</v>
      </c>
      <c r="AI175" t="n">
        <v>0</v>
      </c>
      <c r="AJ175" t="n">
        <v>1</v>
      </c>
      <c r="AK175" t="n">
        <v>1</v>
      </c>
      <c r="AL175" t="n">
        <v>3</v>
      </c>
      <c r="AM175" t="n">
        <v>3</v>
      </c>
      <c r="AN175" t="n">
        <v>0</v>
      </c>
      <c r="AO175" t="n">
        <v>0</v>
      </c>
      <c r="AP175" t="n">
        <v>0</v>
      </c>
      <c r="AQ175" t="n">
        <v>0</v>
      </c>
      <c r="AR175" t="inlineStr">
        <is>
          <t>No</t>
        </is>
      </c>
      <c r="AS175" t="inlineStr">
        <is>
          <t>No</t>
        </is>
      </c>
      <c r="AU175">
        <f>HYPERLINK("https://creighton-primo.hosted.exlibrisgroup.com/primo-explore/search?tab=default_tab&amp;search_scope=EVERYTHING&amp;vid=01CRU&amp;lang=en_US&amp;offset=0&amp;query=any,contains,991001302719702656","Catalog Record")</f>
        <v/>
      </c>
      <c r="AV175">
        <f>HYPERLINK("http://www.worldcat.org/oclc/25095894","WorldCat Record")</f>
        <v/>
      </c>
    </row>
    <row r="176">
      <c r="D176" t="inlineStr">
        <is>
          <t>QS 18 C678a 1984</t>
        </is>
      </c>
      <c r="E176" t="inlineStr">
        <is>
          <t>0                      QS 0018000C  678a        1984</t>
        </is>
      </c>
      <c r="F176" t="inlineStr">
        <is>
          <t>Anatomy : 750 multiple choice questions with referenced explanatory answers / Sidney A. Cohn, Marvin I. Gottlieb.</t>
        </is>
      </c>
      <c r="H176" t="inlineStr">
        <is>
          <t>No</t>
        </is>
      </c>
      <c r="I176" t="inlineStr">
        <is>
          <t>1</t>
        </is>
      </c>
      <c r="J176" t="inlineStr">
        <is>
          <t>No</t>
        </is>
      </c>
      <c r="K176" t="inlineStr">
        <is>
          <t>No</t>
        </is>
      </c>
      <c r="L176" t="inlineStr">
        <is>
          <t>0</t>
        </is>
      </c>
      <c r="M176" t="inlineStr">
        <is>
          <t>Cohn, Sidney A.</t>
        </is>
      </c>
      <c r="N176" t="inlineStr">
        <is>
          <t>New Hyde Park, N.Y. : Medical Examination Pub. Co., c1984.</t>
        </is>
      </c>
      <c r="O176" t="inlineStr">
        <is>
          <t>1984</t>
        </is>
      </c>
      <c r="P176" t="inlineStr">
        <is>
          <t>7th ed.</t>
        </is>
      </c>
      <c r="Q176" t="inlineStr">
        <is>
          <t>eng</t>
        </is>
      </c>
      <c r="R176" t="inlineStr">
        <is>
          <t>xxu</t>
        </is>
      </c>
      <c r="S176" t="inlineStr">
        <is>
          <t>Medical examination review</t>
        </is>
      </c>
      <c r="T176" t="inlineStr">
        <is>
          <t xml:space="preserve">QS </t>
        </is>
      </c>
      <c r="U176" t="n">
        <v>20</v>
      </c>
      <c r="V176" t="n">
        <v>20</v>
      </c>
      <c r="W176" t="inlineStr">
        <is>
          <t>2003-12-01</t>
        </is>
      </c>
      <c r="X176" t="inlineStr">
        <is>
          <t>2003-12-01</t>
        </is>
      </c>
      <c r="Y176" t="inlineStr">
        <is>
          <t>1987-09-23</t>
        </is>
      </c>
      <c r="Z176" t="inlineStr">
        <is>
          <t>1987-09-23</t>
        </is>
      </c>
      <c r="AA176" t="n">
        <v>43</v>
      </c>
      <c r="AB176" t="n">
        <v>30</v>
      </c>
      <c r="AC176" t="n">
        <v>30</v>
      </c>
      <c r="AD176" t="n">
        <v>1</v>
      </c>
      <c r="AE176" t="n">
        <v>1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inlineStr">
        <is>
          <t>No</t>
        </is>
      </c>
      <c r="AS176" t="inlineStr">
        <is>
          <t>No</t>
        </is>
      </c>
      <c r="AU176">
        <f>HYPERLINK("https://creighton-primo.hosted.exlibrisgroup.com/primo-explore/search?tab=default_tab&amp;search_scope=EVERYTHING&amp;vid=01CRU&amp;lang=en_US&amp;offset=0&amp;query=any,contains,991000746329702656","Catalog Record")</f>
        <v/>
      </c>
      <c r="AV176">
        <f>HYPERLINK("http://www.worldcat.org/oclc/10402595","WorldCat Record")</f>
        <v/>
      </c>
    </row>
    <row r="177">
      <c r="D177" t="inlineStr">
        <is>
          <t>QS 18 J663a 1992</t>
        </is>
      </c>
      <c r="E177" t="inlineStr">
        <is>
          <t>0                      QS 0018000J  663a        1992</t>
        </is>
      </c>
      <c r="F177" t="inlineStr">
        <is>
          <t>Anatomy : review for new national boards / Kurt E. Johnson, Frank J. Slaby.</t>
        </is>
      </c>
      <c r="H177" t="inlineStr">
        <is>
          <t>No</t>
        </is>
      </c>
      <c r="I177" t="inlineStr">
        <is>
          <t>1</t>
        </is>
      </c>
      <c r="J177" t="inlineStr">
        <is>
          <t>No</t>
        </is>
      </c>
      <c r="K177" t="inlineStr">
        <is>
          <t>No</t>
        </is>
      </c>
      <c r="L177" t="inlineStr">
        <is>
          <t>0</t>
        </is>
      </c>
      <c r="M177" t="inlineStr">
        <is>
          <t>Johnson, Kurt E.</t>
        </is>
      </c>
      <c r="N177" t="inlineStr">
        <is>
          <t>Alexandria, Va. : J&amp;S Pub. Co., c1992.</t>
        </is>
      </c>
      <c r="O177" t="inlineStr">
        <is>
          <t>1992</t>
        </is>
      </c>
      <c r="Q177" t="inlineStr">
        <is>
          <t>eng</t>
        </is>
      </c>
      <c r="R177" t="inlineStr">
        <is>
          <t>vau</t>
        </is>
      </c>
      <c r="T177" t="inlineStr">
        <is>
          <t xml:space="preserve">QS </t>
        </is>
      </c>
      <c r="U177" t="n">
        <v>50</v>
      </c>
      <c r="V177" t="n">
        <v>50</v>
      </c>
      <c r="W177" t="inlineStr">
        <is>
          <t>2009-06-23</t>
        </is>
      </c>
      <c r="X177" t="inlineStr">
        <is>
          <t>2009-06-23</t>
        </is>
      </c>
      <c r="Y177" t="inlineStr">
        <is>
          <t>1995-05-15</t>
        </is>
      </c>
      <c r="Z177" t="inlineStr">
        <is>
          <t>1995-05-15</t>
        </is>
      </c>
      <c r="AA177" t="n">
        <v>73</v>
      </c>
      <c r="AB177" t="n">
        <v>56</v>
      </c>
      <c r="AC177" t="n">
        <v>63</v>
      </c>
      <c r="AD177" t="n">
        <v>1</v>
      </c>
      <c r="AE177" t="n">
        <v>1</v>
      </c>
      <c r="AF177" t="n">
        <v>1</v>
      </c>
      <c r="AG177" t="n">
        <v>1</v>
      </c>
      <c r="AH177" t="n">
        <v>0</v>
      </c>
      <c r="AI177" t="n">
        <v>0</v>
      </c>
      <c r="AJ177" t="n">
        <v>1</v>
      </c>
      <c r="AK177" t="n">
        <v>1</v>
      </c>
      <c r="AL177" t="n">
        <v>0</v>
      </c>
      <c r="AM177" t="n">
        <v>0</v>
      </c>
      <c r="AN177" t="n">
        <v>0</v>
      </c>
      <c r="AO177" t="n">
        <v>0</v>
      </c>
      <c r="AP177" t="n">
        <v>0</v>
      </c>
      <c r="AQ177" t="n">
        <v>0</v>
      </c>
      <c r="AR177" t="inlineStr">
        <is>
          <t>No</t>
        </is>
      </c>
      <c r="AS177" t="inlineStr">
        <is>
          <t>Yes</t>
        </is>
      </c>
      <c r="AT177">
        <f>HYPERLINK("http://catalog.hathitrust.org/Record/009864836","HathiTrust Record")</f>
        <v/>
      </c>
      <c r="AU177">
        <f>HYPERLINK("https://creighton-primo.hosted.exlibrisgroup.com/primo-explore/search?tab=default_tab&amp;search_scope=EVERYTHING&amp;vid=01CRU&amp;lang=en_US&amp;offset=0&amp;query=any,contains,991001400609702656","Catalog Record")</f>
        <v/>
      </c>
      <c r="AV177">
        <f>HYPERLINK("http://www.worldcat.org/oclc/25904441","WorldCat Record")</f>
        <v/>
      </c>
    </row>
    <row r="178">
      <c r="D178" t="inlineStr">
        <is>
          <t>QS 18 M478p 1986</t>
        </is>
      </c>
      <c r="E178" t="inlineStr">
        <is>
          <t>0                      QS 0018000M  478p        1986</t>
        </is>
      </c>
      <c r="F178" t="inlineStr">
        <is>
          <t>Picture tests in anatomy / R.M.H. McMinn, R.T. Hutchings, B.M. Logan.</t>
        </is>
      </c>
      <c r="H178" t="inlineStr">
        <is>
          <t>No</t>
        </is>
      </c>
      <c r="I178" t="inlineStr">
        <is>
          <t>1</t>
        </is>
      </c>
      <c r="J178" t="inlineStr">
        <is>
          <t>No</t>
        </is>
      </c>
      <c r="K178" t="inlineStr">
        <is>
          <t>No</t>
        </is>
      </c>
      <c r="L178" t="inlineStr">
        <is>
          <t>0</t>
        </is>
      </c>
      <c r="M178" t="inlineStr">
        <is>
          <t>McMinn, R. M. H. (Robert Matthew Hay)</t>
        </is>
      </c>
      <c r="N178" t="inlineStr">
        <is>
          <t>Chicago : Year Book Medical Publishers, c1986.</t>
        </is>
      </c>
      <c r="O178" t="inlineStr">
        <is>
          <t>1986</t>
        </is>
      </c>
      <c r="Q178" t="inlineStr">
        <is>
          <t>eng</t>
        </is>
      </c>
      <c r="R178" t="inlineStr">
        <is>
          <t>xxu</t>
        </is>
      </c>
      <c r="T178" t="inlineStr">
        <is>
          <t xml:space="preserve">QS </t>
        </is>
      </c>
      <c r="U178" t="n">
        <v>17</v>
      </c>
      <c r="V178" t="n">
        <v>17</v>
      </c>
      <c r="W178" t="inlineStr">
        <is>
          <t>2006-11-29</t>
        </is>
      </c>
      <c r="X178" t="inlineStr">
        <is>
          <t>2006-11-29</t>
        </is>
      </c>
      <c r="Y178" t="inlineStr">
        <is>
          <t>1987-09-23</t>
        </is>
      </c>
      <c r="Z178" t="inlineStr">
        <is>
          <t>1987-09-23</t>
        </is>
      </c>
      <c r="AA178" t="n">
        <v>73</v>
      </c>
      <c r="AB178" t="n">
        <v>14</v>
      </c>
      <c r="AC178" t="n">
        <v>48</v>
      </c>
      <c r="AD178" t="n">
        <v>1</v>
      </c>
      <c r="AE178" t="n">
        <v>1</v>
      </c>
      <c r="AF178" t="n">
        <v>0</v>
      </c>
      <c r="AG178" t="n">
        <v>2</v>
      </c>
      <c r="AH178" t="n">
        <v>0</v>
      </c>
      <c r="AI178" t="n">
        <v>1</v>
      </c>
      <c r="AJ178" t="n">
        <v>0</v>
      </c>
      <c r="AK178" t="n">
        <v>0</v>
      </c>
      <c r="AL178" t="n">
        <v>0</v>
      </c>
      <c r="AM178" t="n">
        <v>1</v>
      </c>
      <c r="AN178" t="n">
        <v>0</v>
      </c>
      <c r="AO178" t="n">
        <v>0</v>
      </c>
      <c r="AP178" t="n">
        <v>0</v>
      </c>
      <c r="AQ178" t="n">
        <v>0</v>
      </c>
      <c r="AR178" t="inlineStr">
        <is>
          <t>No</t>
        </is>
      </c>
      <c r="AS178" t="inlineStr">
        <is>
          <t>No</t>
        </is>
      </c>
      <c r="AU178">
        <f>HYPERLINK("https://creighton-primo.hosted.exlibrisgroup.com/primo-explore/search?tab=default_tab&amp;search_scope=EVERYTHING&amp;vid=01CRU&amp;lang=en_US&amp;offset=0&amp;query=any,contains,991000746229702656","Catalog Record")</f>
        <v/>
      </c>
      <c r="AV178">
        <f>HYPERLINK("http://www.worldcat.org/oclc/12369995","WorldCat Record")</f>
        <v/>
      </c>
    </row>
    <row r="179">
      <c r="D179" t="inlineStr">
        <is>
          <t>QS 18 S933 1976</t>
        </is>
      </c>
      <c r="E179" t="inlineStr">
        <is>
          <t>0                      QS 0018000S  933         1976</t>
        </is>
      </c>
      <c r="F179" t="inlineStr">
        <is>
          <t>Study guide and review manual of human anatomy : regional, systemic, applied / Keith L. Moore ... [et al.].</t>
        </is>
      </c>
      <c r="H179" t="inlineStr">
        <is>
          <t>No</t>
        </is>
      </c>
      <c r="I179" t="inlineStr">
        <is>
          <t>1</t>
        </is>
      </c>
      <c r="J179" t="inlineStr">
        <is>
          <t>No</t>
        </is>
      </c>
      <c r="K179" t="inlineStr">
        <is>
          <t>No</t>
        </is>
      </c>
      <c r="L179" t="inlineStr">
        <is>
          <t>0</t>
        </is>
      </c>
      <c r="N179" t="inlineStr">
        <is>
          <t>-- Philadelphia : Saunders, 1976.</t>
        </is>
      </c>
      <c r="O179" t="inlineStr">
        <is>
          <t>1976</t>
        </is>
      </c>
      <c r="Q179" t="inlineStr">
        <is>
          <t>eng</t>
        </is>
      </c>
      <c r="R179" t="inlineStr">
        <is>
          <t>pau</t>
        </is>
      </c>
      <c r="T179" t="inlineStr">
        <is>
          <t xml:space="preserve">QS </t>
        </is>
      </c>
      <c r="U179" t="n">
        <v>18</v>
      </c>
      <c r="V179" t="n">
        <v>18</v>
      </c>
      <c r="W179" t="inlineStr">
        <is>
          <t>1996-12-05</t>
        </is>
      </c>
      <c r="X179" t="inlineStr">
        <is>
          <t>1996-12-05</t>
        </is>
      </c>
      <c r="Y179" t="inlineStr">
        <is>
          <t>1987-09-23</t>
        </is>
      </c>
      <c r="Z179" t="inlineStr">
        <is>
          <t>1987-09-23</t>
        </is>
      </c>
      <c r="AA179" t="n">
        <v>61</v>
      </c>
      <c r="AB179" t="n">
        <v>43</v>
      </c>
      <c r="AC179" t="n">
        <v>61</v>
      </c>
      <c r="AD179" t="n">
        <v>2</v>
      </c>
      <c r="AE179" t="n">
        <v>2</v>
      </c>
      <c r="AF179" t="n">
        <v>1</v>
      </c>
      <c r="AG179" t="n">
        <v>2</v>
      </c>
      <c r="AH179" t="n">
        <v>0</v>
      </c>
      <c r="AI179" t="n">
        <v>1</v>
      </c>
      <c r="AJ179" t="n">
        <v>0</v>
      </c>
      <c r="AK179" t="n">
        <v>0</v>
      </c>
      <c r="AL179" t="n">
        <v>0</v>
      </c>
      <c r="AM179" t="n">
        <v>1</v>
      </c>
      <c r="AN179" t="n">
        <v>1</v>
      </c>
      <c r="AO179" t="n">
        <v>1</v>
      </c>
      <c r="AP179" t="n">
        <v>0</v>
      </c>
      <c r="AQ179" t="n">
        <v>0</v>
      </c>
      <c r="AR179" t="inlineStr">
        <is>
          <t>No</t>
        </is>
      </c>
      <c r="AS179" t="inlineStr">
        <is>
          <t>No</t>
        </is>
      </c>
      <c r="AU179">
        <f>HYPERLINK("https://creighton-primo.hosted.exlibrisgroup.com/primo-explore/search?tab=default_tab&amp;search_scope=EVERYTHING&amp;vid=01CRU&amp;lang=en_US&amp;offset=0&amp;query=any,contains,991000746379702656","Catalog Record")</f>
        <v/>
      </c>
      <c r="AV179">
        <f>HYPERLINK("http://www.worldcat.org/oclc/2645047","WorldCat Record")</f>
        <v/>
      </c>
    </row>
    <row r="180">
      <c r="D180" t="inlineStr">
        <is>
          <t>QS 25 B315s 1983</t>
        </is>
      </c>
      <c r="E180" t="inlineStr">
        <is>
          <t>0                      QS 0025000B  315s        1983</t>
        </is>
      </c>
      <c r="F180" t="inlineStr">
        <is>
          <t>Surface anatomy : an instruction manual / John V. Basmajian.</t>
        </is>
      </c>
      <c r="H180" t="inlineStr">
        <is>
          <t>No</t>
        </is>
      </c>
      <c r="I180" t="inlineStr">
        <is>
          <t>1</t>
        </is>
      </c>
      <c r="J180" t="inlineStr">
        <is>
          <t>No</t>
        </is>
      </c>
      <c r="K180" t="inlineStr">
        <is>
          <t>No</t>
        </is>
      </c>
      <c r="L180" t="inlineStr">
        <is>
          <t>0</t>
        </is>
      </c>
      <c r="M180" t="inlineStr">
        <is>
          <t>Basmajian, John V., 1921-</t>
        </is>
      </c>
      <c r="N180" t="inlineStr">
        <is>
          <t>Baltimore : Williams &amp; Wilkins, c1983.</t>
        </is>
      </c>
      <c r="O180" t="inlineStr">
        <is>
          <t>1983</t>
        </is>
      </c>
      <c r="P180" t="inlineStr">
        <is>
          <t>2nd ed.</t>
        </is>
      </c>
      <c r="Q180" t="inlineStr">
        <is>
          <t>eng</t>
        </is>
      </c>
      <c r="R180" t="inlineStr">
        <is>
          <t>mdu</t>
        </is>
      </c>
      <c r="T180" t="inlineStr">
        <is>
          <t xml:space="preserve">QS </t>
        </is>
      </c>
      <c r="U180" t="n">
        <v>12</v>
      </c>
      <c r="V180" t="n">
        <v>12</v>
      </c>
      <c r="W180" t="inlineStr">
        <is>
          <t>1995-10-30</t>
        </is>
      </c>
      <c r="X180" t="inlineStr">
        <is>
          <t>1995-10-30</t>
        </is>
      </c>
      <c r="Y180" t="inlineStr">
        <is>
          <t>1988-01-09</t>
        </is>
      </c>
      <c r="Z180" t="inlineStr">
        <is>
          <t>1988-01-09</t>
        </is>
      </c>
      <c r="AA180" t="n">
        <v>108</v>
      </c>
      <c r="AB180" t="n">
        <v>61</v>
      </c>
      <c r="AC180" t="n">
        <v>116</v>
      </c>
      <c r="AD180" t="n">
        <v>1</v>
      </c>
      <c r="AE180" t="n">
        <v>1</v>
      </c>
      <c r="AF180" t="n">
        <v>1</v>
      </c>
      <c r="AG180" t="n">
        <v>3</v>
      </c>
      <c r="AH180" t="n">
        <v>0</v>
      </c>
      <c r="AI180" t="n">
        <v>1</v>
      </c>
      <c r="AJ180" t="n">
        <v>0</v>
      </c>
      <c r="AK180" t="n">
        <v>0</v>
      </c>
      <c r="AL180" t="n">
        <v>1</v>
      </c>
      <c r="AM180" t="n">
        <v>3</v>
      </c>
      <c r="AN180" t="n">
        <v>0</v>
      </c>
      <c r="AO180" t="n">
        <v>0</v>
      </c>
      <c r="AP180" t="n">
        <v>0</v>
      </c>
      <c r="AQ180" t="n">
        <v>0</v>
      </c>
      <c r="AR180" t="inlineStr">
        <is>
          <t>No</t>
        </is>
      </c>
      <c r="AS180" t="inlineStr">
        <is>
          <t>No</t>
        </is>
      </c>
      <c r="AU180">
        <f>HYPERLINK("https://creighton-primo.hosted.exlibrisgroup.com/primo-explore/search?tab=default_tab&amp;search_scope=EVERYTHING&amp;vid=01CRU&amp;lang=en_US&amp;offset=0&amp;query=any,contains,991000796589702656","Catalog Record")</f>
        <v/>
      </c>
      <c r="AV180">
        <f>HYPERLINK("http://www.worldcat.org/oclc/8953630","WorldCat Record")</f>
        <v/>
      </c>
    </row>
    <row r="181">
      <c r="D181" t="inlineStr">
        <is>
          <t>QS 25 H729L 1991</t>
        </is>
      </c>
      <c r="E181" t="inlineStr">
        <is>
          <t>0                      QS 0025000H  729L        1991</t>
        </is>
      </c>
      <c r="F181" t="inlineStr">
        <is>
          <t>Laboratory manual [for] Human anatomy and physiology / John W. Hole, Jr., Karen A. Koos.</t>
        </is>
      </c>
      <c r="H181" t="inlineStr">
        <is>
          <t>No</t>
        </is>
      </c>
      <c r="I181" t="inlineStr">
        <is>
          <t>1</t>
        </is>
      </c>
      <c r="J181" t="inlineStr">
        <is>
          <t>No</t>
        </is>
      </c>
      <c r="K181" t="inlineStr">
        <is>
          <t>No</t>
        </is>
      </c>
      <c r="L181" t="inlineStr">
        <is>
          <t>0</t>
        </is>
      </c>
      <c r="M181" t="inlineStr">
        <is>
          <t>Hole, John W.</t>
        </is>
      </c>
      <c r="N181" t="inlineStr">
        <is>
          <t>Dubuque, Iowa : W.C. Brown, c1991.</t>
        </is>
      </c>
      <c r="O181" t="inlineStr">
        <is>
          <t>1991</t>
        </is>
      </c>
      <c r="Q181" t="inlineStr">
        <is>
          <t>eng</t>
        </is>
      </c>
      <c r="R181" t="inlineStr">
        <is>
          <t>iau</t>
        </is>
      </c>
      <c r="T181" t="inlineStr">
        <is>
          <t xml:space="preserve">QS </t>
        </is>
      </c>
      <c r="U181" t="n">
        <v>7</v>
      </c>
      <c r="V181" t="n">
        <v>7</v>
      </c>
      <c r="W181" t="inlineStr">
        <is>
          <t>1993-09-27</t>
        </is>
      </c>
      <c r="X181" t="inlineStr">
        <is>
          <t>1993-09-27</t>
        </is>
      </c>
      <c r="Y181" t="inlineStr">
        <is>
          <t>1991-04-25</t>
        </is>
      </c>
      <c r="Z181" t="inlineStr">
        <is>
          <t>1991-04-25</t>
        </is>
      </c>
      <c r="AA181" t="n">
        <v>1</v>
      </c>
      <c r="AB181" t="n">
        <v>1</v>
      </c>
      <c r="AC181" t="n">
        <v>10</v>
      </c>
      <c r="AD181" t="n">
        <v>1</v>
      </c>
      <c r="AE181" t="n">
        <v>1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inlineStr">
        <is>
          <t>No</t>
        </is>
      </c>
      <c r="AS181" t="inlineStr">
        <is>
          <t>No</t>
        </is>
      </c>
      <c r="AU181">
        <f>HYPERLINK("https://creighton-primo.hosted.exlibrisgroup.com/primo-explore/search?tab=default_tab&amp;search_scope=EVERYTHING&amp;vid=01CRU&amp;lang=en_US&amp;offset=0&amp;query=any,contains,991000933589702656","Catalog Record")</f>
        <v/>
      </c>
      <c r="AV181">
        <f>HYPERLINK("http://www.worldcat.org/oclc/23686001","WorldCat Record")</f>
        <v/>
      </c>
    </row>
    <row r="182">
      <c r="D182" t="inlineStr">
        <is>
          <t>QS 26 H918 1986-87</t>
        </is>
      </c>
      <c r="E182" t="inlineStr">
        <is>
          <t>0                      QS 0026000H  918         1986                                        -87</t>
        </is>
      </c>
      <c r="F182" t="inlineStr">
        <is>
          <t>Catalog of cell lines, 1986/1987 : NIGMS human genetic mutant cell repository.</t>
        </is>
      </c>
      <c r="H182" t="inlineStr">
        <is>
          <t>No</t>
        </is>
      </c>
      <c r="I182" t="inlineStr">
        <is>
          <t>1</t>
        </is>
      </c>
      <c r="J182" t="inlineStr">
        <is>
          <t>No</t>
        </is>
      </c>
      <c r="K182" t="inlineStr">
        <is>
          <t>No</t>
        </is>
      </c>
      <c r="L182" t="inlineStr">
        <is>
          <t>0</t>
        </is>
      </c>
      <c r="N182" t="inlineStr">
        <is>
          <t>[Bethesda, MD] : U.S. Dept of Health and Human Services, Public Health Services, National Institutes of Helth, 1986.</t>
        </is>
      </c>
      <c r="O182" t="inlineStr">
        <is>
          <t>1986</t>
        </is>
      </c>
      <c r="P182" t="inlineStr">
        <is>
          <t>[13th ed.]</t>
        </is>
      </c>
      <c r="Q182" t="inlineStr">
        <is>
          <t>eng</t>
        </is>
      </c>
      <c r="R182" t="inlineStr">
        <is>
          <t>mdu</t>
        </is>
      </c>
      <c r="S182" t="inlineStr">
        <is>
          <t>NIH publication ; no. 87-2011</t>
        </is>
      </c>
      <c r="T182" t="inlineStr">
        <is>
          <t xml:space="preserve">QS </t>
        </is>
      </c>
      <c r="U182" t="n">
        <v>3</v>
      </c>
      <c r="V182" t="n">
        <v>3</v>
      </c>
      <c r="W182" t="inlineStr">
        <is>
          <t>1990-12-18</t>
        </is>
      </c>
      <c r="X182" t="inlineStr">
        <is>
          <t>1990-12-18</t>
        </is>
      </c>
      <c r="Y182" t="inlineStr">
        <is>
          <t>1987-10-30</t>
        </is>
      </c>
      <c r="Z182" t="inlineStr">
        <is>
          <t>1987-10-30</t>
        </is>
      </c>
      <c r="AA182" t="n">
        <v>6</v>
      </c>
      <c r="AB182" t="n">
        <v>6</v>
      </c>
      <c r="AC182" t="n">
        <v>6</v>
      </c>
      <c r="AD182" t="n">
        <v>1</v>
      </c>
      <c r="AE182" t="n">
        <v>1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inlineStr">
        <is>
          <t>No</t>
        </is>
      </c>
      <c r="AS182" t="inlineStr">
        <is>
          <t>No</t>
        </is>
      </c>
      <c r="AU182">
        <f>HYPERLINK("https://creighton-primo.hosted.exlibrisgroup.com/primo-explore/search?tab=default_tab&amp;search_scope=EVERYTHING&amp;vid=01CRU&amp;lang=en_US&amp;offset=0&amp;query=any,contains,991001280309702656","Catalog Record")</f>
        <v/>
      </c>
      <c r="AV182">
        <f>HYPERLINK("http://www.worldcat.org/oclc/15190879","WorldCat Record")</f>
        <v/>
      </c>
    </row>
    <row r="183">
      <c r="D183" t="inlineStr">
        <is>
          <t>QS 130 C156m 1994</t>
        </is>
      </c>
      <c r="E183" t="inlineStr">
        <is>
          <t>0                      QS 0130000C  156m        1994</t>
        </is>
      </c>
      <c r="F183" t="inlineStr">
        <is>
          <t>Manual for human dissection : photographs with clinical applications / Gerald Callas.</t>
        </is>
      </c>
      <c r="H183" t="inlineStr">
        <is>
          <t>No</t>
        </is>
      </c>
      <c r="I183" t="inlineStr">
        <is>
          <t>1</t>
        </is>
      </c>
      <c r="J183" t="inlineStr">
        <is>
          <t>No</t>
        </is>
      </c>
      <c r="K183" t="inlineStr">
        <is>
          <t>No</t>
        </is>
      </c>
      <c r="L183" t="inlineStr">
        <is>
          <t>0</t>
        </is>
      </c>
      <c r="M183" t="inlineStr">
        <is>
          <t>Callas, Gerald.</t>
        </is>
      </c>
      <c r="N183" t="inlineStr">
        <is>
          <t>Norwalk, Conn. : Appleton &amp; Lange, c1994.</t>
        </is>
      </c>
      <c r="O183" t="inlineStr">
        <is>
          <t>1994</t>
        </is>
      </c>
      <c r="Q183" t="inlineStr">
        <is>
          <t>eng</t>
        </is>
      </c>
      <c r="R183" t="inlineStr">
        <is>
          <t>ctu</t>
        </is>
      </c>
      <c r="T183" t="inlineStr">
        <is>
          <t xml:space="preserve">QS </t>
        </is>
      </c>
      <c r="U183" t="n">
        <v>7</v>
      </c>
      <c r="V183" t="n">
        <v>7</v>
      </c>
      <c r="W183" t="inlineStr">
        <is>
          <t>2004-07-24</t>
        </is>
      </c>
      <c r="X183" t="inlineStr">
        <is>
          <t>2004-07-24</t>
        </is>
      </c>
      <c r="Y183" t="inlineStr">
        <is>
          <t>1995-08-14</t>
        </is>
      </c>
      <c r="Z183" t="inlineStr">
        <is>
          <t>1995-08-14</t>
        </is>
      </c>
      <c r="AA183" t="n">
        <v>80</v>
      </c>
      <c r="AB183" t="n">
        <v>58</v>
      </c>
      <c r="AC183" t="n">
        <v>58</v>
      </c>
      <c r="AD183" t="n">
        <v>1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inlineStr">
        <is>
          <t>No</t>
        </is>
      </c>
      <c r="AS183" t="inlineStr">
        <is>
          <t>No</t>
        </is>
      </c>
      <c r="AU183">
        <f>HYPERLINK("https://creighton-primo.hosted.exlibrisgroup.com/primo-explore/search?tab=default_tab&amp;search_scope=EVERYTHING&amp;vid=01CRU&amp;lang=en_US&amp;offset=0&amp;query=any,contains,991001403779702656","Catalog Record")</f>
        <v/>
      </c>
      <c r="AV183">
        <f>HYPERLINK("http://www.worldcat.org/oclc/29563971","WorldCat Record")</f>
        <v/>
      </c>
    </row>
    <row r="184">
      <c r="D184" t="inlineStr">
        <is>
          <t>QS 130 C973d 1986</t>
        </is>
      </c>
      <c r="E184" t="inlineStr">
        <is>
          <t>0                      QS 0130000C  973d        1986</t>
        </is>
      </c>
      <c r="F184" t="inlineStr">
        <is>
          <t>Cunningham's manual of practical anatomy.</t>
        </is>
      </c>
      <c r="G184" t="inlineStr">
        <is>
          <t>V. 1</t>
        </is>
      </c>
      <c r="H184" t="inlineStr">
        <is>
          <t>Yes</t>
        </is>
      </c>
      <c r="I184" t="inlineStr">
        <is>
          <t>1</t>
        </is>
      </c>
      <c r="J184" t="inlineStr">
        <is>
          <t>No</t>
        </is>
      </c>
      <c r="K184" t="inlineStr">
        <is>
          <t>No</t>
        </is>
      </c>
      <c r="L184" t="inlineStr">
        <is>
          <t>0</t>
        </is>
      </c>
      <c r="M184" t="inlineStr">
        <is>
          <t>Cunningham, D. J. (Daniel John), 1850-1909.</t>
        </is>
      </c>
      <c r="N184" t="inlineStr">
        <is>
          <t>Oxford ; New York : Oxford University Press, c1986.</t>
        </is>
      </c>
      <c r="O184" t="inlineStr">
        <is>
          <t>1986</t>
        </is>
      </c>
      <c r="P184" t="inlineStr">
        <is>
          <t>15th ed. / G.J. Romanes.</t>
        </is>
      </c>
      <c r="Q184" t="inlineStr">
        <is>
          <t>eng</t>
        </is>
      </c>
      <c r="R184" t="inlineStr">
        <is>
          <t>enk</t>
        </is>
      </c>
      <c r="S184" t="inlineStr">
        <is>
          <t>Oxford medical publications</t>
        </is>
      </c>
      <c r="T184" t="inlineStr">
        <is>
          <t xml:space="preserve">QS </t>
        </is>
      </c>
      <c r="U184" t="n">
        <v>16</v>
      </c>
      <c r="V184" t="n">
        <v>63</v>
      </c>
      <c r="W184" t="inlineStr">
        <is>
          <t>2008-10-17</t>
        </is>
      </c>
      <c r="X184" t="inlineStr">
        <is>
          <t>2008-10-17</t>
        </is>
      </c>
      <c r="Y184" t="inlineStr">
        <is>
          <t>1990-08-08</t>
        </is>
      </c>
      <c r="Z184" t="inlineStr">
        <is>
          <t>1990-08-08</t>
        </is>
      </c>
      <c r="AA184" t="n">
        <v>298</v>
      </c>
      <c r="AB184" t="n">
        <v>148</v>
      </c>
      <c r="AC184" t="n">
        <v>315</v>
      </c>
      <c r="AD184" t="n">
        <v>1</v>
      </c>
      <c r="AE184" t="n">
        <v>2</v>
      </c>
      <c r="AF184" t="n">
        <v>4</v>
      </c>
      <c r="AG184" t="n">
        <v>8</v>
      </c>
      <c r="AH184" t="n">
        <v>0</v>
      </c>
      <c r="AI184" t="n">
        <v>1</v>
      </c>
      <c r="AJ184" t="n">
        <v>1</v>
      </c>
      <c r="AK184" t="n">
        <v>2</v>
      </c>
      <c r="AL184" t="n">
        <v>3</v>
      </c>
      <c r="AM184" t="n">
        <v>4</v>
      </c>
      <c r="AN184" t="n">
        <v>0</v>
      </c>
      <c r="AO184" t="n">
        <v>1</v>
      </c>
      <c r="AP184" t="n">
        <v>0</v>
      </c>
      <c r="AQ184" t="n">
        <v>0</v>
      </c>
      <c r="AR184" t="inlineStr">
        <is>
          <t>No</t>
        </is>
      </c>
      <c r="AS184" t="inlineStr">
        <is>
          <t>No</t>
        </is>
      </c>
      <c r="AU184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V184">
        <f>HYPERLINK("http://www.worldcat.org/oclc/13820772","WorldCat Record")</f>
        <v/>
      </c>
    </row>
    <row r="185">
      <c r="D185" t="inlineStr">
        <is>
          <t>QS 130 C973d 1986</t>
        </is>
      </c>
      <c r="E185" t="inlineStr">
        <is>
          <t>0                      QS 0130000C  973d        1986</t>
        </is>
      </c>
      <c r="F185" t="inlineStr">
        <is>
          <t>Cunningham's manual of practical anatomy.</t>
        </is>
      </c>
      <c r="G185" t="inlineStr">
        <is>
          <t>V. 2</t>
        </is>
      </c>
      <c r="H185" t="inlineStr">
        <is>
          <t>Yes</t>
        </is>
      </c>
      <c r="I185" t="inlineStr">
        <is>
          <t>1</t>
        </is>
      </c>
      <c r="J185" t="inlineStr">
        <is>
          <t>No</t>
        </is>
      </c>
      <c r="K185" t="inlineStr">
        <is>
          <t>No</t>
        </is>
      </c>
      <c r="L185" t="inlineStr">
        <is>
          <t>0</t>
        </is>
      </c>
      <c r="M185" t="inlineStr">
        <is>
          <t>Cunningham, D. J. (Daniel John), 1850-1909.</t>
        </is>
      </c>
      <c r="N185" t="inlineStr">
        <is>
          <t>Oxford ; New York : Oxford University Press, c1986.</t>
        </is>
      </c>
      <c r="O185" t="inlineStr">
        <is>
          <t>1986</t>
        </is>
      </c>
      <c r="P185" t="inlineStr">
        <is>
          <t>15th ed. / G.J. Romanes.</t>
        </is>
      </c>
      <c r="Q185" t="inlineStr">
        <is>
          <t>eng</t>
        </is>
      </c>
      <c r="R185" t="inlineStr">
        <is>
          <t>enk</t>
        </is>
      </c>
      <c r="S185" t="inlineStr">
        <is>
          <t>Oxford medical publications</t>
        </is>
      </c>
      <c r="T185" t="inlineStr">
        <is>
          <t xml:space="preserve">QS </t>
        </is>
      </c>
      <c r="U185" t="n">
        <v>30</v>
      </c>
      <c r="V185" t="n">
        <v>63</v>
      </c>
      <c r="W185" t="inlineStr">
        <is>
          <t>2008-10-17</t>
        </is>
      </c>
      <c r="X185" t="inlineStr">
        <is>
          <t>2008-10-17</t>
        </is>
      </c>
      <c r="Y185" t="inlineStr">
        <is>
          <t>1990-08-08</t>
        </is>
      </c>
      <c r="Z185" t="inlineStr">
        <is>
          <t>1990-08-08</t>
        </is>
      </c>
      <c r="AA185" t="n">
        <v>298</v>
      </c>
      <c r="AB185" t="n">
        <v>148</v>
      </c>
      <c r="AC185" t="n">
        <v>315</v>
      </c>
      <c r="AD185" t="n">
        <v>1</v>
      </c>
      <c r="AE185" t="n">
        <v>2</v>
      </c>
      <c r="AF185" t="n">
        <v>4</v>
      </c>
      <c r="AG185" t="n">
        <v>8</v>
      </c>
      <c r="AH185" t="n">
        <v>0</v>
      </c>
      <c r="AI185" t="n">
        <v>1</v>
      </c>
      <c r="AJ185" t="n">
        <v>1</v>
      </c>
      <c r="AK185" t="n">
        <v>2</v>
      </c>
      <c r="AL185" t="n">
        <v>3</v>
      </c>
      <c r="AM185" t="n">
        <v>4</v>
      </c>
      <c r="AN185" t="n">
        <v>0</v>
      </c>
      <c r="AO185" t="n">
        <v>1</v>
      </c>
      <c r="AP185" t="n">
        <v>0</v>
      </c>
      <c r="AQ185" t="n">
        <v>0</v>
      </c>
      <c r="AR185" t="inlineStr">
        <is>
          <t>No</t>
        </is>
      </c>
      <c r="AS185" t="inlineStr">
        <is>
          <t>No</t>
        </is>
      </c>
      <c r="AU185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V185">
        <f>HYPERLINK("http://www.worldcat.org/oclc/13820772","WorldCat Record")</f>
        <v/>
      </c>
    </row>
    <row r="186">
      <c r="D186" t="inlineStr">
        <is>
          <t>QS 130 C973d 1986</t>
        </is>
      </c>
      <c r="E186" t="inlineStr">
        <is>
          <t>0                      QS 0130000C  973d        1986</t>
        </is>
      </c>
      <c r="F186" t="inlineStr">
        <is>
          <t>Cunningham's manual of practical anatomy.</t>
        </is>
      </c>
      <c r="G186" t="inlineStr">
        <is>
          <t>V. 3</t>
        </is>
      </c>
      <c r="H186" t="inlineStr">
        <is>
          <t>Yes</t>
        </is>
      </c>
      <c r="I186" t="inlineStr">
        <is>
          <t>1</t>
        </is>
      </c>
      <c r="J186" t="inlineStr">
        <is>
          <t>No</t>
        </is>
      </c>
      <c r="K186" t="inlineStr">
        <is>
          <t>No</t>
        </is>
      </c>
      <c r="L186" t="inlineStr">
        <is>
          <t>0</t>
        </is>
      </c>
      <c r="M186" t="inlineStr">
        <is>
          <t>Cunningham, D. J. (Daniel John), 1850-1909.</t>
        </is>
      </c>
      <c r="N186" t="inlineStr">
        <is>
          <t>Oxford ; New York : Oxford University Press, c1986.</t>
        </is>
      </c>
      <c r="O186" t="inlineStr">
        <is>
          <t>1986</t>
        </is>
      </c>
      <c r="P186" t="inlineStr">
        <is>
          <t>15th ed. / G.J. Romanes.</t>
        </is>
      </c>
      <c r="Q186" t="inlineStr">
        <is>
          <t>eng</t>
        </is>
      </c>
      <c r="R186" t="inlineStr">
        <is>
          <t>enk</t>
        </is>
      </c>
      <c r="S186" t="inlineStr">
        <is>
          <t>Oxford medical publications</t>
        </is>
      </c>
      <c r="T186" t="inlineStr">
        <is>
          <t xml:space="preserve">QS </t>
        </is>
      </c>
      <c r="U186" t="n">
        <v>17</v>
      </c>
      <c r="V186" t="n">
        <v>63</v>
      </c>
      <c r="W186" t="inlineStr">
        <is>
          <t>1997-04-06</t>
        </is>
      </c>
      <c r="X186" t="inlineStr">
        <is>
          <t>2008-10-17</t>
        </is>
      </c>
      <c r="Y186" t="inlineStr">
        <is>
          <t>1990-08-08</t>
        </is>
      </c>
      <c r="Z186" t="inlineStr">
        <is>
          <t>1990-08-08</t>
        </is>
      </c>
      <c r="AA186" t="n">
        <v>298</v>
      </c>
      <c r="AB186" t="n">
        <v>148</v>
      </c>
      <c r="AC186" t="n">
        <v>315</v>
      </c>
      <c r="AD186" t="n">
        <v>1</v>
      </c>
      <c r="AE186" t="n">
        <v>2</v>
      </c>
      <c r="AF186" t="n">
        <v>4</v>
      </c>
      <c r="AG186" t="n">
        <v>8</v>
      </c>
      <c r="AH186" t="n">
        <v>0</v>
      </c>
      <c r="AI186" t="n">
        <v>1</v>
      </c>
      <c r="AJ186" t="n">
        <v>1</v>
      </c>
      <c r="AK186" t="n">
        <v>2</v>
      </c>
      <c r="AL186" t="n">
        <v>3</v>
      </c>
      <c r="AM186" t="n">
        <v>4</v>
      </c>
      <c r="AN186" t="n">
        <v>0</v>
      </c>
      <c r="AO186" t="n">
        <v>1</v>
      </c>
      <c r="AP186" t="n">
        <v>0</v>
      </c>
      <c r="AQ186" t="n">
        <v>0</v>
      </c>
      <c r="AR186" t="inlineStr">
        <is>
          <t>No</t>
        </is>
      </c>
      <c r="AS186" t="inlineStr">
        <is>
          <t>No</t>
        </is>
      </c>
      <c r="AU186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V186">
        <f>HYPERLINK("http://www.worldcat.org/oclc/13820772","WorldCat Record")</f>
        <v/>
      </c>
    </row>
    <row r="187">
      <c r="D187" t="inlineStr">
        <is>
          <t>QS 130 H918 1995</t>
        </is>
      </c>
      <c r="E187" t="inlineStr">
        <is>
          <t>0                      QS 0130000H  918         1995</t>
        </is>
      </c>
      <c r="F187" t="inlineStr">
        <is>
          <t>Human anatomy : manual of human dissection / Kyle E. Rarey ... [et al.].</t>
        </is>
      </c>
      <c r="H187" t="inlineStr">
        <is>
          <t>No</t>
        </is>
      </c>
      <c r="I187" t="inlineStr">
        <is>
          <t>1</t>
        </is>
      </c>
      <c r="J187" t="inlineStr">
        <is>
          <t>No</t>
        </is>
      </c>
      <c r="K187" t="inlineStr">
        <is>
          <t>No</t>
        </is>
      </c>
      <c r="L187" t="inlineStr">
        <is>
          <t>0</t>
        </is>
      </c>
      <c r="N187" t="inlineStr">
        <is>
          <t>Gainesville, Fla. : Gold Standard Multimedia, c1995.</t>
        </is>
      </c>
      <c r="O187" t="inlineStr">
        <is>
          <t>1995</t>
        </is>
      </c>
      <c r="P187" t="inlineStr">
        <is>
          <t>1995-1999 Rev. ed.</t>
        </is>
      </c>
      <c r="Q187" t="inlineStr">
        <is>
          <t>eng</t>
        </is>
      </c>
      <c r="R187" t="inlineStr">
        <is>
          <t>flu</t>
        </is>
      </c>
      <c r="T187" t="inlineStr">
        <is>
          <t xml:space="preserve">QS </t>
        </is>
      </c>
      <c r="U187" t="n">
        <v>2</v>
      </c>
      <c r="V187" t="n">
        <v>2</v>
      </c>
      <c r="W187" t="inlineStr">
        <is>
          <t>2002-01-15</t>
        </is>
      </c>
      <c r="X187" t="inlineStr">
        <is>
          <t>2002-01-15</t>
        </is>
      </c>
      <c r="Y187" t="inlineStr">
        <is>
          <t>2000-01-11</t>
        </is>
      </c>
      <c r="Z187" t="inlineStr">
        <is>
          <t>2000-01-11</t>
        </is>
      </c>
      <c r="AA187" t="n">
        <v>12</v>
      </c>
      <c r="AB187" t="n">
        <v>10</v>
      </c>
      <c r="AC187" t="n">
        <v>13</v>
      </c>
      <c r="AD187" t="n">
        <v>1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n">
        <v>0</v>
      </c>
      <c r="AQ187" t="n">
        <v>0</v>
      </c>
      <c r="AR187" t="inlineStr">
        <is>
          <t>No</t>
        </is>
      </c>
      <c r="AS187" t="inlineStr">
        <is>
          <t>No</t>
        </is>
      </c>
      <c r="AU187">
        <f>HYPERLINK("https://creighton-primo.hosted.exlibrisgroup.com/primo-explore/search?tab=default_tab&amp;search_scope=EVERYTHING&amp;vid=01CRU&amp;lang=en_US&amp;offset=0&amp;query=any,contains,991001455769702656","Catalog Record")</f>
        <v/>
      </c>
      <c r="AV187">
        <f>HYPERLINK("http://www.worldcat.org/oclc/33885814","WorldCat Record")</f>
        <v/>
      </c>
    </row>
    <row r="188">
      <c r="D188" t="inlineStr">
        <is>
          <t>QS 130 S541m 1989</t>
        </is>
      </c>
      <c r="E188" t="inlineStr">
        <is>
          <t>0                      QS 0130000S  541m        1989</t>
        </is>
      </c>
      <c r="F188" t="inlineStr">
        <is>
          <t>Shearer's manual of human dissection.</t>
        </is>
      </c>
      <c r="H188" t="inlineStr">
        <is>
          <t>No</t>
        </is>
      </c>
      <c r="I188" t="inlineStr">
        <is>
          <t>1</t>
        </is>
      </c>
      <c r="J188" t="inlineStr">
        <is>
          <t>No</t>
        </is>
      </c>
      <c r="K188" t="inlineStr">
        <is>
          <t>No</t>
        </is>
      </c>
      <c r="L188" t="inlineStr">
        <is>
          <t>0</t>
        </is>
      </c>
      <c r="M188" t="inlineStr">
        <is>
          <t>Shearer, Edwin Morrill, 1902-</t>
        </is>
      </c>
      <c r="N188" t="inlineStr">
        <is>
          <t>New York : McGraw-Hill Information Services, c1989.</t>
        </is>
      </c>
      <c r="O188" t="inlineStr">
        <is>
          <t>1989</t>
        </is>
      </c>
      <c r="P188" t="inlineStr">
        <is>
          <t>7th ed. / John J. Jacobs.</t>
        </is>
      </c>
      <c r="Q188" t="inlineStr">
        <is>
          <t>eng</t>
        </is>
      </c>
      <c r="R188" t="inlineStr">
        <is>
          <t>nyu</t>
        </is>
      </c>
      <c r="T188" t="inlineStr">
        <is>
          <t xml:space="preserve">QS </t>
        </is>
      </c>
      <c r="U188" t="n">
        <v>3</v>
      </c>
      <c r="V188" t="n">
        <v>3</v>
      </c>
      <c r="W188" t="inlineStr">
        <is>
          <t>2004-07-24</t>
        </is>
      </c>
      <c r="X188" t="inlineStr">
        <is>
          <t>2004-07-24</t>
        </is>
      </c>
      <c r="Y188" t="inlineStr">
        <is>
          <t>1997-01-17</t>
        </is>
      </c>
      <c r="Z188" t="inlineStr">
        <is>
          <t>1997-01-17</t>
        </is>
      </c>
      <c r="AA188" t="n">
        <v>84</v>
      </c>
      <c r="AB188" t="n">
        <v>63</v>
      </c>
      <c r="AC188" t="n">
        <v>176</v>
      </c>
      <c r="AD188" t="n">
        <v>1</v>
      </c>
      <c r="AE188" t="n">
        <v>1</v>
      </c>
      <c r="AF188" t="n">
        <v>2</v>
      </c>
      <c r="AG188" t="n">
        <v>4</v>
      </c>
      <c r="AH188" t="n">
        <v>1</v>
      </c>
      <c r="AI188" t="n">
        <v>2</v>
      </c>
      <c r="AJ188" t="n">
        <v>0</v>
      </c>
      <c r="AK188" t="n">
        <v>0</v>
      </c>
      <c r="AL188" t="n">
        <v>1</v>
      </c>
      <c r="AM188" t="n">
        <v>2</v>
      </c>
      <c r="AN188" t="n">
        <v>0</v>
      </c>
      <c r="AO188" t="n">
        <v>0</v>
      </c>
      <c r="AP188" t="n">
        <v>0</v>
      </c>
      <c r="AQ188" t="n">
        <v>0</v>
      </c>
      <c r="AR188" t="inlineStr">
        <is>
          <t>No</t>
        </is>
      </c>
      <c r="AS188" t="inlineStr">
        <is>
          <t>No</t>
        </is>
      </c>
      <c r="AU188">
        <f>HYPERLINK("https://creighton-primo.hosted.exlibrisgroup.com/primo-explore/search?tab=default_tab&amp;search_scope=EVERYTHING&amp;vid=01CRU&amp;lang=en_US&amp;offset=0&amp;query=any,contains,991001552019702656","Catalog Record")</f>
        <v/>
      </c>
      <c r="AV188">
        <f>HYPERLINK("http://www.worldcat.org/oclc/18949060","WorldCat Record")</f>
        <v/>
      </c>
    </row>
    <row r="189">
      <c r="D189" t="inlineStr">
        <is>
          <t>QS 130 Z94n 1981</t>
        </is>
      </c>
      <c r="E189" t="inlineStr">
        <is>
          <t>0                      QS 0130000Z  94n         1981</t>
        </is>
      </c>
      <c r="F189" t="inlineStr">
        <is>
          <t>A new system of anatomy : a dissector's guide and atlas / Lord Zuckerman.</t>
        </is>
      </c>
      <c r="H189" t="inlineStr">
        <is>
          <t>No</t>
        </is>
      </c>
      <c r="I189" t="inlineStr">
        <is>
          <t>1</t>
        </is>
      </c>
      <c r="J189" t="inlineStr">
        <is>
          <t>No</t>
        </is>
      </c>
      <c r="K189" t="inlineStr">
        <is>
          <t>No</t>
        </is>
      </c>
      <c r="L189" t="inlineStr">
        <is>
          <t>0</t>
        </is>
      </c>
      <c r="M189" t="inlineStr">
        <is>
          <t>Zuckerman, Solly, Baron, 1904-1993.</t>
        </is>
      </c>
      <c r="N189" t="inlineStr">
        <is>
          <t>Oxford ; New York : Oxford University Press, c1981.</t>
        </is>
      </c>
      <c r="O189" t="inlineStr">
        <is>
          <t>1981</t>
        </is>
      </c>
      <c r="P189" t="inlineStr">
        <is>
          <t>2nd ed. / rev. in collaboration with Deryk Darlington, F. Peter Lisowski.</t>
        </is>
      </c>
      <c r="Q189" t="inlineStr">
        <is>
          <t>eng</t>
        </is>
      </c>
      <c r="R189" t="inlineStr">
        <is>
          <t>enk</t>
        </is>
      </c>
      <c r="S189" t="inlineStr">
        <is>
          <t>Oxford medical publications</t>
        </is>
      </c>
      <c r="T189" t="inlineStr">
        <is>
          <t xml:space="preserve">QS </t>
        </is>
      </c>
      <c r="U189" t="n">
        <v>33</v>
      </c>
      <c r="V189" t="n">
        <v>33</v>
      </c>
      <c r="W189" t="inlineStr">
        <is>
          <t>2001-03-27</t>
        </is>
      </c>
      <c r="X189" t="inlineStr">
        <is>
          <t>2001-03-27</t>
        </is>
      </c>
      <c r="Y189" t="inlineStr">
        <is>
          <t>1987-09-23</t>
        </is>
      </c>
      <c r="Z189" t="inlineStr">
        <is>
          <t>1987-09-23</t>
        </is>
      </c>
      <c r="AA189" t="n">
        <v>143</v>
      </c>
      <c r="AB189" t="n">
        <v>82</v>
      </c>
      <c r="AC189" t="n">
        <v>82</v>
      </c>
      <c r="AD189" t="n">
        <v>1</v>
      </c>
      <c r="AE189" t="n">
        <v>1</v>
      </c>
      <c r="AF189" t="n">
        <v>1</v>
      </c>
      <c r="AG189" t="n">
        <v>1</v>
      </c>
      <c r="AH189" t="n">
        <v>0</v>
      </c>
      <c r="AI189" t="n">
        <v>0</v>
      </c>
      <c r="AJ189" t="n">
        <v>1</v>
      </c>
      <c r="AK189" t="n">
        <v>1</v>
      </c>
      <c r="AL189" t="n">
        <v>1</v>
      </c>
      <c r="AM189" t="n">
        <v>1</v>
      </c>
      <c r="AN189" t="n">
        <v>0</v>
      </c>
      <c r="AO189" t="n">
        <v>0</v>
      </c>
      <c r="AP189" t="n">
        <v>0</v>
      </c>
      <c r="AQ189" t="n">
        <v>0</v>
      </c>
      <c r="AR189" t="inlineStr">
        <is>
          <t>No</t>
        </is>
      </c>
      <c r="AS189" t="inlineStr">
        <is>
          <t>No</t>
        </is>
      </c>
      <c r="AU189">
        <f>HYPERLINK("https://creighton-primo.hosted.exlibrisgroup.com/primo-explore/search?tab=default_tab&amp;search_scope=EVERYTHING&amp;vid=01CRU&amp;lang=en_US&amp;offset=0&amp;query=any,contains,991000757509702656","Catalog Record")</f>
        <v/>
      </c>
      <c r="AV189">
        <f>HYPERLINK("http://www.worldcat.org/oclc/5777393","WorldCat Record")</f>
        <v/>
      </c>
    </row>
    <row r="190">
      <c r="D190" t="inlineStr">
        <is>
          <t>QS 504 A511h 1983</t>
        </is>
      </c>
      <c r="E190" t="inlineStr">
        <is>
          <t>0                      QS 0504000A  511h        1983</t>
        </is>
      </c>
      <c r="F190" t="inlineStr">
        <is>
          <t>Histology / Peter S. Amenta.</t>
        </is>
      </c>
      <c r="H190" t="inlineStr">
        <is>
          <t>No</t>
        </is>
      </c>
      <c r="I190" t="inlineStr">
        <is>
          <t>1</t>
        </is>
      </c>
      <c r="J190" t="inlineStr">
        <is>
          <t>No</t>
        </is>
      </c>
      <c r="K190" t="inlineStr">
        <is>
          <t>Yes</t>
        </is>
      </c>
      <c r="L190" t="inlineStr">
        <is>
          <t>0</t>
        </is>
      </c>
      <c r="M190" t="inlineStr">
        <is>
          <t>Amenta, Peter S. (Peter Sebastian), 1927-</t>
        </is>
      </c>
      <c r="N190" t="inlineStr">
        <is>
          <t>New Hyde Park, N.Y. : Medical Examination Pub. Co., c1983.</t>
        </is>
      </c>
      <c r="O190" t="inlineStr">
        <is>
          <t>1983</t>
        </is>
      </c>
      <c r="P190" t="inlineStr">
        <is>
          <t>3rd ed.</t>
        </is>
      </c>
      <c r="Q190" t="inlineStr">
        <is>
          <t>eng</t>
        </is>
      </c>
      <c r="R190" t="inlineStr">
        <is>
          <t>xxu</t>
        </is>
      </c>
      <c r="S190" t="inlineStr">
        <is>
          <t>Medical outline series</t>
        </is>
      </c>
      <c r="T190" t="inlineStr">
        <is>
          <t xml:space="preserve">QS </t>
        </is>
      </c>
      <c r="U190" t="n">
        <v>17</v>
      </c>
      <c r="V190" t="n">
        <v>17</v>
      </c>
      <c r="W190" t="inlineStr">
        <is>
          <t>1993-12-11</t>
        </is>
      </c>
      <c r="X190" t="inlineStr">
        <is>
          <t>1993-12-11</t>
        </is>
      </c>
      <c r="Y190" t="inlineStr">
        <is>
          <t>1987-09-23</t>
        </is>
      </c>
      <c r="Z190" t="inlineStr">
        <is>
          <t>1987-09-23</t>
        </is>
      </c>
      <c r="AA190" t="n">
        <v>72</v>
      </c>
      <c r="AB190" t="n">
        <v>59</v>
      </c>
      <c r="AC190" t="n">
        <v>156</v>
      </c>
      <c r="AD190" t="n">
        <v>1</v>
      </c>
      <c r="AE190" t="n">
        <v>2</v>
      </c>
      <c r="AF190" t="n">
        <v>1</v>
      </c>
      <c r="AG190" t="n">
        <v>5</v>
      </c>
      <c r="AH190" t="n">
        <v>1</v>
      </c>
      <c r="AI190" t="n">
        <v>2</v>
      </c>
      <c r="AJ190" t="n">
        <v>0</v>
      </c>
      <c r="AK190" t="n">
        <v>1</v>
      </c>
      <c r="AL190" t="n">
        <v>1</v>
      </c>
      <c r="AM190" t="n">
        <v>3</v>
      </c>
      <c r="AN190" t="n">
        <v>0</v>
      </c>
      <c r="AO190" t="n">
        <v>1</v>
      </c>
      <c r="AP190" t="n">
        <v>0</v>
      </c>
      <c r="AQ190" t="n">
        <v>0</v>
      </c>
      <c r="AR190" t="inlineStr">
        <is>
          <t>No</t>
        </is>
      </c>
      <c r="AS190" t="inlineStr">
        <is>
          <t>No</t>
        </is>
      </c>
      <c r="AU190">
        <f>HYPERLINK("https://creighton-primo.hosted.exlibrisgroup.com/primo-explore/search?tab=default_tab&amp;search_scope=EVERYTHING&amp;vid=01CRU&amp;lang=en_US&amp;offset=0&amp;query=any,contains,991000757569702656","Catalog Record")</f>
        <v/>
      </c>
      <c r="AV190">
        <f>HYPERLINK("http://www.worldcat.org/oclc/9620489","WorldCat Record")</f>
        <v/>
      </c>
    </row>
    <row r="191">
      <c r="D191" t="inlineStr">
        <is>
          <t>QS 504 B491L 1983</t>
        </is>
      </c>
      <c r="E191" t="inlineStr">
        <is>
          <t>0                      QS 0504000B  491L        1983</t>
        </is>
      </c>
      <c r="F191" t="inlineStr">
        <is>
          <t>Lecture notes on histology / William A. Beresford.</t>
        </is>
      </c>
      <c r="H191" t="inlineStr">
        <is>
          <t>No</t>
        </is>
      </c>
      <c r="I191" t="inlineStr">
        <is>
          <t>1</t>
        </is>
      </c>
      <c r="J191" t="inlineStr">
        <is>
          <t>No</t>
        </is>
      </c>
      <c r="K191" t="inlineStr">
        <is>
          <t>No</t>
        </is>
      </c>
      <c r="L191" t="inlineStr">
        <is>
          <t>0</t>
        </is>
      </c>
      <c r="M191" t="inlineStr">
        <is>
          <t>Beresford, William Anthony.</t>
        </is>
      </c>
      <c r="N191" t="inlineStr">
        <is>
          <t>Oxford : Blackwell Scientific Publications, c1983.</t>
        </is>
      </c>
      <c r="O191" t="inlineStr">
        <is>
          <t>1983</t>
        </is>
      </c>
      <c r="P191" t="inlineStr">
        <is>
          <t>3rd ed.</t>
        </is>
      </c>
      <c r="Q191" t="inlineStr">
        <is>
          <t>eng</t>
        </is>
      </c>
      <c r="R191" t="inlineStr">
        <is>
          <t>enk</t>
        </is>
      </c>
      <c r="T191" t="inlineStr">
        <is>
          <t xml:space="preserve">QS </t>
        </is>
      </c>
      <c r="U191" t="n">
        <v>28</v>
      </c>
      <c r="V191" t="n">
        <v>28</v>
      </c>
      <c r="W191" t="inlineStr">
        <is>
          <t>1995-02-25</t>
        </is>
      </c>
      <c r="X191" t="inlineStr">
        <is>
          <t>1995-02-25</t>
        </is>
      </c>
      <c r="Y191" t="inlineStr">
        <is>
          <t>1987-09-23</t>
        </is>
      </c>
      <c r="Z191" t="inlineStr">
        <is>
          <t>1987-09-23</t>
        </is>
      </c>
      <c r="AA191" t="n">
        <v>81</v>
      </c>
      <c r="AB191" t="n">
        <v>32</v>
      </c>
      <c r="AC191" t="n">
        <v>122</v>
      </c>
      <c r="AD191" t="n">
        <v>1</v>
      </c>
      <c r="AE191" t="n">
        <v>3</v>
      </c>
      <c r="AF191" t="n">
        <v>1</v>
      </c>
      <c r="AG191" t="n">
        <v>4</v>
      </c>
      <c r="AH191" t="n">
        <v>0</v>
      </c>
      <c r="AI191" t="n">
        <v>1</v>
      </c>
      <c r="AJ191" t="n">
        <v>0</v>
      </c>
      <c r="AK191" t="n">
        <v>0</v>
      </c>
      <c r="AL191" t="n">
        <v>1</v>
      </c>
      <c r="AM191" t="n">
        <v>1</v>
      </c>
      <c r="AN191" t="n">
        <v>0</v>
      </c>
      <c r="AO191" t="n">
        <v>2</v>
      </c>
      <c r="AP191" t="n">
        <v>0</v>
      </c>
      <c r="AQ191" t="n">
        <v>0</v>
      </c>
      <c r="AR191" t="inlineStr">
        <is>
          <t>No</t>
        </is>
      </c>
      <c r="AS191" t="inlineStr">
        <is>
          <t>No</t>
        </is>
      </c>
      <c r="AU191">
        <f>HYPERLINK("https://creighton-primo.hosted.exlibrisgroup.com/primo-explore/search?tab=default_tab&amp;search_scope=EVERYTHING&amp;vid=01CRU&amp;lang=en_US&amp;offset=0&amp;query=any,contains,991000757629702656","Catalog Record")</f>
        <v/>
      </c>
      <c r="AV191">
        <f>HYPERLINK("http://www.worldcat.org/oclc/10628642","WorldCat Record")</f>
        <v/>
      </c>
    </row>
    <row r="192">
      <c r="D192" t="inlineStr">
        <is>
          <t>QS 504 B655t 1986</t>
        </is>
      </c>
      <c r="E192" t="inlineStr">
        <is>
          <t>0                      QS 0504000B  655t        1986</t>
        </is>
      </c>
      <c r="F192" t="inlineStr">
        <is>
          <t>A textbook of histology / Bloom and Fawcett.</t>
        </is>
      </c>
      <c r="H192" t="inlineStr">
        <is>
          <t>No</t>
        </is>
      </c>
      <c r="I192" t="inlineStr">
        <is>
          <t>1</t>
        </is>
      </c>
      <c r="J192" t="inlineStr">
        <is>
          <t>No</t>
        </is>
      </c>
      <c r="K192" t="inlineStr">
        <is>
          <t>Yes</t>
        </is>
      </c>
      <c r="L192" t="inlineStr">
        <is>
          <t>0</t>
        </is>
      </c>
      <c r="M192" t="inlineStr">
        <is>
          <t>Bloom, William, 1899-1972.</t>
        </is>
      </c>
      <c r="N192" t="inlineStr">
        <is>
          <t>Philadelphia : Saunders, c1986.</t>
        </is>
      </c>
      <c r="O192" t="inlineStr">
        <is>
          <t>1986</t>
        </is>
      </c>
      <c r="P192" t="inlineStr">
        <is>
          <t>11th ed. / Don W. Fawcett.</t>
        </is>
      </c>
      <c r="Q192" t="inlineStr">
        <is>
          <t>eng</t>
        </is>
      </c>
      <c r="R192" t="inlineStr">
        <is>
          <t>xxu</t>
        </is>
      </c>
      <c r="T192" t="inlineStr">
        <is>
          <t xml:space="preserve">QS </t>
        </is>
      </c>
      <c r="U192" t="n">
        <v>25</v>
      </c>
      <c r="V192" t="n">
        <v>25</v>
      </c>
      <c r="W192" t="inlineStr">
        <is>
          <t>2004-02-10</t>
        </is>
      </c>
      <c r="X192" t="inlineStr">
        <is>
          <t>2004-02-10</t>
        </is>
      </c>
      <c r="Y192" t="inlineStr">
        <is>
          <t>1987-09-23</t>
        </is>
      </c>
      <c r="Z192" t="inlineStr">
        <is>
          <t>1987-09-23</t>
        </is>
      </c>
      <c r="AA192" t="n">
        <v>366</v>
      </c>
      <c r="AB192" t="n">
        <v>257</v>
      </c>
      <c r="AC192" t="n">
        <v>1161</v>
      </c>
      <c r="AD192" t="n">
        <v>1</v>
      </c>
      <c r="AE192" t="n">
        <v>11</v>
      </c>
      <c r="AF192" t="n">
        <v>6</v>
      </c>
      <c r="AG192" t="n">
        <v>38</v>
      </c>
      <c r="AH192" t="n">
        <v>2</v>
      </c>
      <c r="AI192" t="n">
        <v>13</v>
      </c>
      <c r="AJ192" t="n">
        <v>1</v>
      </c>
      <c r="AK192" t="n">
        <v>7</v>
      </c>
      <c r="AL192" t="n">
        <v>5</v>
      </c>
      <c r="AM192" t="n">
        <v>18</v>
      </c>
      <c r="AN192" t="n">
        <v>0</v>
      </c>
      <c r="AO192" t="n">
        <v>7</v>
      </c>
      <c r="AP192" t="n">
        <v>0</v>
      </c>
      <c r="AQ192" t="n">
        <v>0</v>
      </c>
      <c r="AR192" t="inlineStr">
        <is>
          <t>No</t>
        </is>
      </c>
      <c r="AS192" t="inlineStr">
        <is>
          <t>Yes</t>
        </is>
      </c>
      <c r="AT192">
        <f>HYPERLINK("http://catalog.hathitrust.org/Record/005135589","HathiTrust Record")</f>
        <v/>
      </c>
      <c r="AU192">
        <f>HYPERLINK("https://creighton-primo.hosted.exlibrisgroup.com/primo-explore/search?tab=default_tab&amp;search_scope=EVERYTHING&amp;vid=01CRU&amp;lang=en_US&amp;offset=0&amp;query=any,contains,991000757699702656","Catalog Record")</f>
        <v/>
      </c>
      <c r="AV192">
        <f>HYPERLINK("http://www.worldcat.org/oclc/11971037","WorldCat Record")</f>
        <v/>
      </c>
    </row>
    <row r="193">
      <c r="D193" t="inlineStr">
        <is>
          <t>QS 504 H198h 1987</t>
        </is>
      </c>
      <c r="E193" t="inlineStr">
        <is>
          <t>0                      QS 0504000H  198h        1987</t>
        </is>
      </c>
      <c r="F193" t="inlineStr">
        <is>
          <t>Ham's histology / David H. Cormack.</t>
        </is>
      </c>
      <c r="H193" t="inlineStr">
        <is>
          <t>No</t>
        </is>
      </c>
      <c r="I193" t="inlineStr">
        <is>
          <t>1</t>
        </is>
      </c>
      <c r="J193" t="inlineStr">
        <is>
          <t>No</t>
        </is>
      </c>
      <c r="K193" t="inlineStr">
        <is>
          <t>No</t>
        </is>
      </c>
      <c r="L193" t="inlineStr">
        <is>
          <t>0</t>
        </is>
      </c>
      <c r="M193" t="inlineStr">
        <is>
          <t>Ham, Arthur W. (Arthur Worth), 1902-1992.</t>
        </is>
      </c>
      <c r="N193" t="inlineStr">
        <is>
          <t>Philadelphia : Lippincott, c1987.</t>
        </is>
      </c>
      <c r="O193" t="inlineStr">
        <is>
          <t>1987</t>
        </is>
      </c>
      <c r="P193" t="inlineStr">
        <is>
          <t>9th ed.</t>
        </is>
      </c>
      <c r="Q193" t="inlineStr">
        <is>
          <t>eng</t>
        </is>
      </c>
      <c r="R193" t="inlineStr">
        <is>
          <t>xxu</t>
        </is>
      </c>
      <c r="T193" t="inlineStr">
        <is>
          <t xml:space="preserve">QS </t>
        </is>
      </c>
      <c r="U193" t="n">
        <v>32</v>
      </c>
      <c r="V193" t="n">
        <v>32</v>
      </c>
      <c r="W193" t="inlineStr">
        <is>
          <t>1994-05-05</t>
        </is>
      </c>
      <c r="X193" t="inlineStr">
        <is>
          <t>1994-05-05</t>
        </is>
      </c>
      <c r="Y193" t="inlineStr">
        <is>
          <t>1988-02-20</t>
        </is>
      </c>
      <c r="Z193" t="inlineStr">
        <is>
          <t>1988-02-20</t>
        </is>
      </c>
      <c r="AA193" t="n">
        <v>334</v>
      </c>
      <c r="AB193" t="n">
        <v>236</v>
      </c>
      <c r="AC193" t="n">
        <v>243</v>
      </c>
      <c r="AD193" t="n">
        <v>2</v>
      </c>
      <c r="AE193" t="n">
        <v>2</v>
      </c>
      <c r="AF193" t="n">
        <v>6</v>
      </c>
      <c r="AG193" t="n">
        <v>6</v>
      </c>
      <c r="AH193" t="n">
        <v>1</v>
      </c>
      <c r="AI193" t="n">
        <v>1</v>
      </c>
      <c r="AJ193" t="n">
        <v>3</v>
      </c>
      <c r="AK193" t="n">
        <v>3</v>
      </c>
      <c r="AL193" t="n">
        <v>3</v>
      </c>
      <c r="AM193" t="n">
        <v>3</v>
      </c>
      <c r="AN193" t="n">
        <v>1</v>
      </c>
      <c r="AO193" t="n">
        <v>1</v>
      </c>
      <c r="AP193" t="n">
        <v>0</v>
      </c>
      <c r="AQ193" t="n">
        <v>0</v>
      </c>
      <c r="AR193" t="inlineStr">
        <is>
          <t>No</t>
        </is>
      </c>
      <c r="AS193" t="inlineStr">
        <is>
          <t>Yes</t>
        </is>
      </c>
      <c r="AT193">
        <f>HYPERLINK("http://catalog.hathitrust.org/Record/000848312","HathiTrust Record")</f>
        <v/>
      </c>
      <c r="AU193">
        <f>HYPERLINK("https://creighton-primo.hosted.exlibrisgroup.com/primo-explore/search?tab=default_tab&amp;search_scope=EVERYTHING&amp;vid=01CRU&amp;lang=en_US&amp;offset=0&amp;query=any,contains,991001173459702656","Catalog Record")</f>
        <v/>
      </c>
      <c r="AV193">
        <f>HYPERLINK("http://www.worldcat.org/oclc/15017289","WorldCat Record")</f>
        <v/>
      </c>
    </row>
    <row r="194">
      <c r="D194" t="inlineStr">
        <is>
          <t>QS 504 J95b 1992</t>
        </is>
      </c>
      <c r="E194" t="inlineStr">
        <is>
          <t>0                      QS 0504000J  95b         1992</t>
        </is>
      </c>
      <c r="F194" t="inlineStr">
        <is>
          <t>Basic histology / L. Carlos Junqueira, José Carneiro, Robert O. Kelly.</t>
        </is>
      </c>
      <c r="H194" t="inlineStr">
        <is>
          <t>No</t>
        </is>
      </c>
      <c r="I194" t="inlineStr">
        <is>
          <t>1</t>
        </is>
      </c>
      <c r="J194" t="inlineStr">
        <is>
          <t>No</t>
        </is>
      </c>
      <c r="K194" t="inlineStr">
        <is>
          <t>Yes</t>
        </is>
      </c>
      <c r="L194" t="inlineStr">
        <is>
          <t>0</t>
        </is>
      </c>
      <c r="M194" t="inlineStr">
        <is>
          <t>Junqueira, Luiz Carlos Uchôa, 1920-</t>
        </is>
      </c>
      <c r="N194" t="inlineStr">
        <is>
          <t>Norwalk, Conn. : Appleton &amp; Lange, c1992.</t>
        </is>
      </c>
      <c r="O194" t="inlineStr">
        <is>
          <t>1992</t>
        </is>
      </c>
      <c r="P194" t="inlineStr">
        <is>
          <t>7th ed.</t>
        </is>
      </c>
      <c r="Q194" t="inlineStr">
        <is>
          <t>eng</t>
        </is>
      </c>
      <c r="R194" t="inlineStr">
        <is>
          <t>ctu</t>
        </is>
      </c>
      <c r="T194" t="inlineStr">
        <is>
          <t xml:space="preserve">QS </t>
        </is>
      </c>
      <c r="U194" t="n">
        <v>49</v>
      </c>
      <c r="V194" t="n">
        <v>49</v>
      </c>
      <c r="W194" t="inlineStr">
        <is>
          <t>2002-08-26</t>
        </is>
      </c>
      <c r="X194" t="inlineStr">
        <is>
          <t>2002-08-26</t>
        </is>
      </c>
      <c r="Y194" t="inlineStr">
        <is>
          <t>1992-06-05</t>
        </is>
      </c>
      <c r="Z194" t="inlineStr">
        <is>
          <t>1992-06-05</t>
        </is>
      </c>
      <c r="AA194" t="n">
        <v>244</v>
      </c>
      <c r="AB194" t="n">
        <v>173</v>
      </c>
      <c r="AC194" t="n">
        <v>459</v>
      </c>
      <c r="AD194" t="n">
        <v>2</v>
      </c>
      <c r="AE194" t="n">
        <v>2</v>
      </c>
      <c r="AF194" t="n">
        <v>3</v>
      </c>
      <c r="AG194" t="n">
        <v>9</v>
      </c>
      <c r="AH194" t="n">
        <v>1</v>
      </c>
      <c r="AI194" t="n">
        <v>5</v>
      </c>
      <c r="AJ194" t="n">
        <v>0</v>
      </c>
      <c r="AK194" t="n">
        <v>1</v>
      </c>
      <c r="AL194" t="n">
        <v>2</v>
      </c>
      <c r="AM194" t="n">
        <v>4</v>
      </c>
      <c r="AN194" t="n">
        <v>1</v>
      </c>
      <c r="AO194" t="n">
        <v>1</v>
      </c>
      <c r="AP194" t="n">
        <v>0</v>
      </c>
      <c r="AQ194" t="n">
        <v>0</v>
      </c>
      <c r="AR194" t="inlineStr">
        <is>
          <t>No</t>
        </is>
      </c>
      <c r="AS194" t="inlineStr">
        <is>
          <t>Yes</t>
        </is>
      </c>
      <c r="AT194">
        <f>HYPERLINK("http://catalog.hathitrust.org/Record/002545565","HathiTrust Record")</f>
        <v/>
      </c>
      <c r="AU194">
        <f>HYPERLINK("https://creighton-primo.hosted.exlibrisgroup.com/primo-explore/search?tab=default_tab&amp;search_scope=EVERYTHING&amp;vid=01CRU&amp;lang=en_US&amp;offset=0&amp;query=any,contains,991001305939702656","Catalog Record")</f>
        <v/>
      </c>
      <c r="AV194">
        <f>HYPERLINK("http://www.worldcat.org/oclc/27227952","WorldCat Record")</f>
        <v/>
      </c>
    </row>
    <row r="195">
      <c r="D195" t="inlineStr">
        <is>
          <t>QS 504 J95h 1995</t>
        </is>
      </c>
      <c r="E195" t="inlineStr">
        <is>
          <t>0                      QS 0504000J  95h         1995</t>
        </is>
      </c>
      <c r="F195" t="inlineStr">
        <is>
          <t>Basic histology / L. Carlos Junqueira, José Carneiro, Robert O. Kelley.</t>
        </is>
      </c>
      <c r="H195" t="inlineStr">
        <is>
          <t>No</t>
        </is>
      </c>
      <c r="I195" t="inlineStr">
        <is>
          <t>1</t>
        </is>
      </c>
      <c r="J195" t="inlineStr">
        <is>
          <t>No</t>
        </is>
      </c>
      <c r="K195" t="inlineStr">
        <is>
          <t>Yes</t>
        </is>
      </c>
      <c r="L195" t="inlineStr">
        <is>
          <t>0</t>
        </is>
      </c>
      <c r="M195" t="inlineStr">
        <is>
          <t>Junqueira, Luiz Carlos Uchôa, 1920-</t>
        </is>
      </c>
      <c r="N195" t="inlineStr">
        <is>
          <t>Norwalk, Conn. : Appleton &amp; Lange, c1995.</t>
        </is>
      </c>
      <c r="O195" t="inlineStr">
        <is>
          <t>1995</t>
        </is>
      </c>
      <c r="P195" t="inlineStr">
        <is>
          <t>8th ed.</t>
        </is>
      </c>
      <c r="Q195" t="inlineStr">
        <is>
          <t>eng</t>
        </is>
      </c>
      <c r="R195" t="inlineStr">
        <is>
          <t>xxu</t>
        </is>
      </c>
      <c r="T195" t="inlineStr">
        <is>
          <t xml:space="preserve">QS </t>
        </is>
      </c>
      <c r="U195" t="n">
        <v>146</v>
      </c>
      <c r="V195" t="n">
        <v>146</v>
      </c>
      <c r="W195" t="inlineStr">
        <is>
          <t>2009-12-04</t>
        </is>
      </c>
      <c r="X195" t="inlineStr">
        <is>
          <t>2009-12-04</t>
        </is>
      </c>
      <c r="Y195" t="inlineStr">
        <is>
          <t>1996-06-24</t>
        </is>
      </c>
      <c r="Z195" t="inlineStr">
        <is>
          <t>1996-06-24</t>
        </is>
      </c>
      <c r="AA195" t="n">
        <v>240</v>
      </c>
      <c r="AB195" t="n">
        <v>191</v>
      </c>
      <c r="AC195" t="n">
        <v>459</v>
      </c>
      <c r="AD195" t="n">
        <v>1</v>
      </c>
      <c r="AE195" t="n">
        <v>2</v>
      </c>
      <c r="AF195" t="n">
        <v>2</v>
      </c>
      <c r="AG195" t="n">
        <v>9</v>
      </c>
      <c r="AH195" t="n">
        <v>1</v>
      </c>
      <c r="AI195" t="n">
        <v>5</v>
      </c>
      <c r="AJ195" t="n">
        <v>0</v>
      </c>
      <c r="AK195" t="n">
        <v>1</v>
      </c>
      <c r="AL195" t="n">
        <v>1</v>
      </c>
      <c r="AM195" t="n">
        <v>4</v>
      </c>
      <c r="AN195" t="n">
        <v>0</v>
      </c>
      <c r="AO195" t="n">
        <v>1</v>
      </c>
      <c r="AP195" t="n">
        <v>0</v>
      </c>
      <c r="AQ195" t="n">
        <v>0</v>
      </c>
      <c r="AR195" t="inlineStr">
        <is>
          <t>No</t>
        </is>
      </c>
      <c r="AS195" t="inlineStr">
        <is>
          <t>Yes</t>
        </is>
      </c>
      <c r="AT195">
        <f>HYPERLINK("http://catalog.hathitrust.org/Record/002966865","HathiTrust Record")</f>
        <v/>
      </c>
      <c r="AU195">
        <f>HYPERLINK("https://creighton-primo.hosted.exlibrisgroup.com/primo-explore/search?tab=default_tab&amp;search_scope=EVERYTHING&amp;vid=01CRU&amp;lang=en_US&amp;offset=0&amp;query=any,contains,991000832909702656","Catalog Record")</f>
        <v/>
      </c>
      <c r="AV195">
        <f>HYPERLINK("http://www.worldcat.org/oclc/32209125","WorldCat Record")</f>
        <v/>
      </c>
    </row>
    <row r="196">
      <c r="D196" t="inlineStr">
        <is>
          <t>QS 504 J95h 1998</t>
        </is>
      </c>
      <c r="E196" t="inlineStr">
        <is>
          <t>0                      QS 0504000J  95h         1998</t>
        </is>
      </c>
      <c r="F196" t="inlineStr">
        <is>
          <t>Basic histology / Luiz Carlos Junqueira, José Carneiro, Robert O. Kelley.</t>
        </is>
      </c>
      <c r="H196" t="inlineStr">
        <is>
          <t>No</t>
        </is>
      </c>
      <c r="I196" t="inlineStr">
        <is>
          <t>1</t>
        </is>
      </c>
      <c r="J196" t="inlineStr">
        <is>
          <t>No</t>
        </is>
      </c>
      <c r="K196" t="inlineStr">
        <is>
          <t>Yes</t>
        </is>
      </c>
      <c r="L196" t="inlineStr">
        <is>
          <t>0</t>
        </is>
      </c>
      <c r="M196" t="inlineStr">
        <is>
          <t>Junqueira, Luiz Carlos Uchôa, 1920-</t>
        </is>
      </c>
      <c r="N196" t="inlineStr">
        <is>
          <t>Stamford, Conn. : Appleton &amp; Lange, c1998.</t>
        </is>
      </c>
      <c r="O196" t="inlineStr">
        <is>
          <t>1998</t>
        </is>
      </c>
      <c r="P196" t="inlineStr">
        <is>
          <t>9th ed.</t>
        </is>
      </c>
      <c r="Q196" t="inlineStr">
        <is>
          <t>eng</t>
        </is>
      </c>
      <c r="R196" t="inlineStr">
        <is>
          <t>ctu</t>
        </is>
      </c>
      <c r="S196" t="inlineStr">
        <is>
          <t>A Lange medical book</t>
        </is>
      </c>
      <c r="T196" t="inlineStr">
        <is>
          <t xml:space="preserve">QS </t>
        </is>
      </c>
      <c r="U196" t="n">
        <v>121</v>
      </c>
      <c r="V196" t="n">
        <v>121</v>
      </c>
      <c r="W196" t="inlineStr">
        <is>
          <t>2009-12-04</t>
        </is>
      </c>
      <c r="X196" t="inlineStr">
        <is>
          <t>2009-12-04</t>
        </is>
      </c>
      <c r="Y196" t="inlineStr">
        <is>
          <t>1998-09-10</t>
        </is>
      </c>
      <c r="Z196" t="inlineStr">
        <is>
          <t>1998-09-10</t>
        </is>
      </c>
      <c r="AA196" t="n">
        <v>271</v>
      </c>
      <c r="AB196" t="n">
        <v>193</v>
      </c>
      <c r="AC196" t="n">
        <v>459</v>
      </c>
      <c r="AD196" t="n">
        <v>1</v>
      </c>
      <c r="AE196" t="n">
        <v>2</v>
      </c>
      <c r="AF196" t="n">
        <v>2</v>
      </c>
      <c r="AG196" t="n">
        <v>9</v>
      </c>
      <c r="AH196" t="n">
        <v>2</v>
      </c>
      <c r="AI196" t="n">
        <v>5</v>
      </c>
      <c r="AJ196" t="n">
        <v>0</v>
      </c>
      <c r="AK196" t="n">
        <v>1</v>
      </c>
      <c r="AL196" t="n">
        <v>1</v>
      </c>
      <c r="AM196" t="n">
        <v>4</v>
      </c>
      <c r="AN196" t="n">
        <v>0</v>
      </c>
      <c r="AO196" t="n">
        <v>1</v>
      </c>
      <c r="AP196" t="n">
        <v>0</v>
      </c>
      <c r="AQ196" t="n">
        <v>0</v>
      </c>
      <c r="AR196" t="inlineStr">
        <is>
          <t>No</t>
        </is>
      </c>
      <c r="AS196" t="inlineStr">
        <is>
          <t>Yes</t>
        </is>
      </c>
      <c r="AT196">
        <f>HYPERLINK("http://catalog.hathitrust.org/Record/003290543","HathiTrust Record")</f>
        <v/>
      </c>
      <c r="AU196">
        <f>HYPERLINK("https://creighton-primo.hosted.exlibrisgroup.com/primo-explore/search?tab=default_tab&amp;search_scope=EVERYTHING&amp;vid=01CRU&amp;lang=en_US&amp;offset=0&amp;query=any,contains,991000825399702656","Catalog Record")</f>
        <v/>
      </c>
      <c r="AV196">
        <f>HYPERLINK("http://www.worldcat.org/oclc/39396367","WorldCat Record")</f>
        <v/>
      </c>
    </row>
    <row r="197">
      <c r="D197" t="inlineStr">
        <is>
          <t>QS504 J95h 2003</t>
        </is>
      </c>
      <c r="E197" t="inlineStr">
        <is>
          <t>0                      QS 0504000J  95h         2003</t>
        </is>
      </c>
      <c r="F197" t="inlineStr">
        <is>
          <t>Basic histology : text &amp; atlas / Luiz Carlos Junqueira, José Carneiro.</t>
        </is>
      </c>
      <c r="H197" t="inlineStr">
        <is>
          <t>No</t>
        </is>
      </c>
      <c r="I197" t="inlineStr">
        <is>
          <t>1</t>
        </is>
      </c>
      <c r="J197" t="inlineStr">
        <is>
          <t>No</t>
        </is>
      </c>
      <c r="K197" t="inlineStr">
        <is>
          <t>Yes</t>
        </is>
      </c>
      <c r="L197" t="inlineStr">
        <is>
          <t>0</t>
        </is>
      </c>
      <c r="M197" t="inlineStr">
        <is>
          <t>Junqueira, Luiz Carlos Uchôa, 1920-</t>
        </is>
      </c>
      <c r="N197" t="inlineStr">
        <is>
          <t>New York : Lange Medical Books, McGraw-Hill, Medical Pub. Division, c2003.</t>
        </is>
      </c>
      <c r="O197" t="inlineStr">
        <is>
          <t>2003</t>
        </is>
      </c>
      <c r="P197" t="inlineStr">
        <is>
          <t>10th ed.</t>
        </is>
      </c>
      <c r="Q197" t="inlineStr">
        <is>
          <t>eng</t>
        </is>
      </c>
      <c r="R197" t="inlineStr">
        <is>
          <t>nyu</t>
        </is>
      </c>
      <c r="T197" t="inlineStr">
        <is>
          <t xml:space="preserve">QS </t>
        </is>
      </c>
      <c r="U197" t="n">
        <v>49</v>
      </c>
      <c r="V197" t="n">
        <v>49</v>
      </c>
      <c r="W197" t="inlineStr">
        <is>
          <t>2009-02-15</t>
        </is>
      </c>
      <c r="X197" t="inlineStr">
        <is>
          <t>2009-02-15</t>
        </is>
      </c>
      <c r="Y197" t="inlineStr">
        <is>
          <t>2003-08-20</t>
        </is>
      </c>
      <c r="Z197" t="inlineStr">
        <is>
          <t>2003-08-20</t>
        </is>
      </c>
      <c r="AA197" t="n">
        <v>210</v>
      </c>
      <c r="AB197" t="n">
        <v>147</v>
      </c>
      <c r="AC197" t="n">
        <v>313</v>
      </c>
      <c r="AD197" t="n">
        <v>2</v>
      </c>
      <c r="AE197" t="n">
        <v>5</v>
      </c>
      <c r="AF197" t="n">
        <v>3</v>
      </c>
      <c r="AG197" t="n">
        <v>9</v>
      </c>
      <c r="AH197" t="n">
        <v>0</v>
      </c>
      <c r="AI197" t="n">
        <v>3</v>
      </c>
      <c r="AJ197" t="n">
        <v>1</v>
      </c>
      <c r="AK197" t="n">
        <v>1</v>
      </c>
      <c r="AL197" t="n">
        <v>1</v>
      </c>
      <c r="AM197" t="n">
        <v>3</v>
      </c>
      <c r="AN197" t="n">
        <v>1</v>
      </c>
      <c r="AO197" t="n">
        <v>3</v>
      </c>
      <c r="AP197" t="n">
        <v>0</v>
      </c>
      <c r="AQ197" t="n">
        <v>0</v>
      </c>
      <c r="AR197" t="inlineStr">
        <is>
          <t>No</t>
        </is>
      </c>
      <c r="AS197" t="inlineStr">
        <is>
          <t>Yes</t>
        </is>
      </c>
      <c r="AT197">
        <f>HYPERLINK("http://catalog.hathitrust.org/Record/003818436","HathiTrust Record")</f>
        <v/>
      </c>
      <c r="AU197">
        <f>HYPERLINK("https://creighton-primo.hosted.exlibrisgroup.com/primo-explore/search?tab=default_tab&amp;search_scope=EVERYTHING&amp;vid=01CRU&amp;lang=en_US&amp;offset=0&amp;query=any,contains,991000354779702656","Catalog Record")</f>
        <v/>
      </c>
      <c r="AV197">
        <f>HYPERLINK("http://www.worldcat.org/oclc/51304387","WorldCat Record")</f>
        <v/>
      </c>
    </row>
    <row r="198">
      <c r="D198" t="inlineStr">
        <is>
          <t>QS 504 K913c 1981</t>
        </is>
      </c>
      <c r="E198" t="inlineStr">
        <is>
          <t>0                      QS 0504000K  913c        1981</t>
        </is>
      </c>
      <c r="F198" t="inlineStr">
        <is>
          <t>Concise text of histology / William J. Krause, J. Harry Cutts.</t>
        </is>
      </c>
      <c r="H198" t="inlineStr">
        <is>
          <t>No</t>
        </is>
      </c>
      <c r="I198" t="inlineStr">
        <is>
          <t>1</t>
        </is>
      </c>
      <c r="J198" t="inlineStr">
        <is>
          <t>No</t>
        </is>
      </c>
      <c r="K198" t="inlineStr">
        <is>
          <t>No</t>
        </is>
      </c>
      <c r="L198" t="inlineStr">
        <is>
          <t>0</t>
        </is>
      </c>
      <c r="M198" t="inlineStr">
        <is>
          <t>Krause, William J., II, 1942-</t>
        </is>
      </c>
      <c r="N198" t="inlineStr">
        <is>
          <t>Baltimore : Williams &amp; Wilkins, c1981.</t>
        </is>
      </c>
      <c r="O198" t="inlineStr">
        <is>
          <t>1981</t>
        </is>
      </c>
      <c r="Q198" t="inlineStr">
        <is>
          <t>eng</t>
        </is>
      </c>
      <c r="R198" t="inlineStr">
        <is>
          <t>xxu</t>
        </is>
      </c>
      <c r="T198" t="inlineStr">
        <is>
          <t xml:space="preserve">QS </t>
        </is>
      </c>
      <c r="U198" t="n">
        <v>17</v>
      </c>
      <c r="V198" t="n">
        <v>17</v>
      </c>
      <c r="W198" t="inlineStr">
        <is>
          <t>2004-01-06</t>
        </is>
      </c>
      <c r="X198" t="inlineStr">
        <is>
          <t>2004-01-06</t>
        </is>
      </c>
      <c r="Y198" t="inlineStr">
        <is>
          <t>1987-09-23</t>
        </is>
      </c>
      <c r="Z198" t="inlineStr">
        <is>
          <t>1987-09-23</t>
        </is>
      </c>
      <c r="AA198" t="n">
        <v>153</v>
      </c>
      <c r="AB198" t="n">
        <v>105</v>
      </c>
      <c r="AC198" t="n">
        <v>188</v>
      </c>
      <c r="AD198" t="n">
        <v>2</v>
      </c>
      <c r="AE198" t="n">
        <v>4</v>
      </c>
      <c r="AF198" t="n">
        <v>3</v>
      </c>
      <c r="AG198" t="n">
        <v>8</v>
      </c>
      <c r="AH198" t="n">
        <v>2</v>
      </c>
      <c r="AI198" t="n">
        <v>4</v>
      </c>
      <c r="AJ198" t="n">
        <v>0</v>
      </c>
      <c r="AK198" t="n">
        <v>0</v>
      </c>
      <c r="AL198" t="n">
        <v>1</v>
      </c>
      <c r="AM198" t="n">
        <v>3</v>
      </c>
      <c r="AN198" t="n">
        <v>1</v>
      </c>
      <c r="AO198" t="n">
        <v>3</v>
      </c>
      <c r="AP198" t="n">
        <v>0</v>
      </c>
      <c r="AQ198" t="n">
        <v>0</v>
      </c>
      <c r="AR198" t="inlineStr">
        <is>
          <t>No</t>
        </is>
      </c>
      <c r="AS198" t="inlineStr">
        <is>
          <t>Yes</t>
        </is>
      </c>
      <c r="AT198">
        <f>HYPERLINK("http://catalog.hathitrust.org/Record/000146348","HathiTrust Record")</f>
        <v/>
      </c>
      <c r="AU198">
        <f>HYPERLINK("https://creighton-primo.hosted.exlibrisgroup.com/primo-explore/search?tab=default_tab&amp;search_scope=EVERYTHING&amp;vid=01CRU&amp;lang=en_US&amp;offset=0&amp;query=any,contains,991000757809702656","Catalog Record")</f>
        <v/>
      </c>
      <c r="AV198">
        <f>HYPERLINK("http://www.worldcat.org/oclc/6330954","WorldCat Record")</f>
        <v/>
      </c>
    </row>
    <row r="199">
      <c r="D199" t="inlineStr">
        <is>
          <t>QS 504 L4872t 1988</t>
        </is>
      </c>
      <c r="E199" t="inlineStr">
        <is>
          <t>0                      QS 0504000L  4872t       1988</t>
        </is>
      </c>
      <c r="F199" t="inlineStr">
        <is>
          <t>Text/atlas of histology / Thomas S. Leeson, C. Roland Leeson, Anthony A. Paparo.</t>
        </is>
      </c>
      <c r="H199" t="inlineStr">
        <is>
          <t>No</t>
        </is>
      </c>
      <c r="I199" t="inlineStr">
        <is>
          <t>1</t>
        </is>
      </c>
      <c r="J199" t="inlineStr">
        <is>
          <t>No</t>
        </is>
      </c>
      <c r="K199" t="inlineStr">
        <is>
          <t>No</t>
        </is>
      </c>
      <c r="L199" t="inlineStr">
        <is>
          <t>0</t>
        </is>
      </c>
      <c r="M199" t="inlineStr">
        <is>
          <t>Leeson, Thomas Sydney.</t>
        </is>
      </c>
      <c r="N199" t="inlineStr">
        <is>
          <t>Philadelphia : Saunders, c1988.</t>
        </is>
      </c>
      <c r="O199" t="inlineStr">
        <is>
          <t>1988</t>
        </is>
      </c>
      <c r="Q199" t="inlineStr">
        <is>
          <t>eng</t>
        </is>
      </c>
      <c r="R199" t="inlineStr">
        <is>
          <t>pau</t>
        </is>
      </c>
      <c r="T199" t="inlineStr">
        <is>
          <t xml:space="preserve">QS </t>
        </is>
      </c>
      <c r="U199" t="n">
        <v>25</v>
      </c>
      <c r="V199" t="n">
        <v>25</v>
      </c>
      <c r="W199" t="inlineStr">
        <is>
          <t>2001-09-23</t>
        </is>
      </c>
      <c r="X199" t="inlineStr">
        <is>
          <t>2001-09-23</t>
        </is>
      </c>
      <c r="Y199" t="inlineStr">
        <is>
          <t>1992-08-12</t>
        </is>
      </c>
      <c r="Z199" t="inlineStr">
        <is>
          <t>1992-08-12</t>
        </is>
      </c>
      <c r="AA199" t="n">
        <v>320</v>
      </c>
      <c r="AB199" t="n">
        <v>209</v>
      </c>
      <c r="AC199" t="n">
        <v>211</v>
      </c>
      <c r="AD199" t="n">
        <v>2</v>
      </c>
      <c r="AE199" t="n">
        <v>2</v>
      </c>
      <c r="AF199" t="n">
        <v>8</v>
      </c>
      <c r="AG199" t="n">
        <v>8</v>
      </c>
      <c r="AH199" t="n">
        <v>1</v>
      </c>
      <c r="AI199" t="n">
        <v>1</v>
      </c>
      <c r="AJ199" t="n">
        <v>3</v>
      </c>
      <c r="AK199" t="n">
        <v>3</v>
      </c>
      <c r="AL199" t="n">
        <v>4</v>
      </c>
      <c r="AM199" t="n">
        <v>4</v>
      </c>
      <c r="AN199" t="n">
        <v>1</v>
      </c>
      <c r="AO199" t="n">
        <v>1</v>
      </c>
      <c r="AP199" t="n">
        <v>0</v>
      </c>
      <c r="AQ199" t="n">
        <v>0</v>
      </c>
      <c r="AR199" t="inlineStr">
        <is>
          <t>No</t>
        </is>
      </c>
      <c r="AS199" t="inlineStr">
        <is>
          <t>Yes</t>
        </is>
      </c>
      <c r="AT199">
        <f>HYPERLINK("http://catalog.hathitrust.org/Record/000845589","HathiTrust Record")</f>
        <v/>
      </c>
      <c r="AU199">
        <f>HYPERLINK("https://creighton-primo.hosted.exlibrisgroup.com/primo-explore/search?tab=default_tab&amp;search_scope=EVERYTHING&amp;vid=01CRU&amp;lang=en_US&amp;offset=0&amp;query=any,contains,991001339929702656","Catalog Record")</f>
        <v/>
      </c>
      <c r="AV199">
        <f>HYPERLINK("http://www.worldcat.org/oclc/16803043","WorldCat Record")</f>
        <v/>
      </c>
    </row>
    <row r="200">
      <c r="D200" t="inlineStr">
        <is>
          <t>QS 504 P755a 1977</t>
        </is>
      </c>
      <c r="E200" t="inlineStr">
        <is>
          <t>0                      QS 0504000P  755a        1977</t>
        </is>
      </c>
      <c r="F200" t="inlineStr">
        <is>
          <t>Review of medical histology / Jacques Poirier, Jean-Louis Ribadeau Dumas ; translated by Ursula Taube ; edited and adapted by Peter S. Amenta.</t>
        </is>
      </c>
      <c r="H200" t="inlineStr">
        <is>
          <t>No</t>
        </is>
      </c>
      <c r="I200" t="inlineStr">
        <is>
          <t>1</t>
        </is>
      </c>
      <c r="J200" t="inlineStr">
        <is>
          <t>No</t>
        </is>
      </c>
      <c r="K200" t="inlineStr">
        <is>
          <t>No</t>
        </is>
      </c>
      <c r="L200" t="inlineStr">
        <is>
          <t>0</t>
        </is>
      </c>
      <c r="M200" t="inlineStr">
        <is>
          <t>Poirier, Jacques, 1937-</t>
        </is>
      </c>
      <c r="N200" t="inlineStr">
        <is>
          <t>-- Philadelphia : Saunders, 1977.</t>
        </is>
      </c>
      <c r="O200" t="inlineStr">
        <is>
          <t>1977</t>
        </is>
      </c>
      <c r="Q200" t="inlineStr">
        <is>
          <t>eng</t>
        </is>
      </c>
      <c r="R200" t="inlineStr">
        <is>
          <t>pau</t>
        </is>
      </c>
      <c r="T200" t="inlineStr">
        <is>
          <t xml:space="preserve">QS </t>
        </is>
      </c>
      <c r="U200" t="n">
        <v>27</v>
      </c>
      <c r="V200" t="n">
        <v>27</v>
      </c>
      <c r="W200" t="inlineStr">
        <is>
          <t>2007-11-20</t>
        </is>
      </c>
      <c r="X200" t="inlineStr">
        <is>
          <t>2007-11-20</t>
        </is>
      </c>
      <c r="Y200" t="inlineStr">
        <is>
          <t>1987-09-25</t>
        </is>
      </c>
      <c r="Z200" t="inlineStr">
        <is>
          <t>1987-09-25</t>
        </is>
      </c>
      <c r="AA200" t="n">
        <v>109</v>
      </c>
      <c r="AB200" t="n">
        <v>80</v>
      </c>
      <c r="AC200" t="n">
        <v>85</v>
      </c>
      <c r="AD200" t="n">
        <v>2</v>
      </c>
      <c r="AE200" t="n">
        <v>2</v>
      </c>
      <c r="AF200" t="n">
        <v>3</v>
      </c>
      <c r="AG200" t="n">
        <v>3</v>
      </c>
      <c r="AH200" t="n">
        <v>1</v>
      </c>
      <c r="AI200" t="n">
        <v>1</v>
      </c>
      <c r="AJ200" t="n">
        <v>0</v>
      </c>
      <c r="AK200" t="n">
        <v>0</v>
      </c>
      <c r="AL200" t="n">
        <v>1</v>
      </c>
      <c r="AM200" t="n">
        <v>1</v>
      </c>
      <c r="AN200" t="n">
        <v>1</v>
      </c>
      <c r="AO200" t="n">
        <v>1</v>
      </c>
      <c r="AP200" t="n">
        <v>0</v>
      </c>
      <c r="AQ200" t="n">
        <v>0</v>
      </c>
      <c r="AR200" t="inlineStr">
        <is>
          <t>No</t>
        </is>
      </c>
      <c r="AS200" t="inlineStr">
        <is>
          <t>No</t>
        </is>
      </c>
      <c r="AU200">
        <f>HYPERLINK("https://creighton-primo.hosted.exlibrisgroup.com/primo-explore/search?tab=default_tab&amp;search_scope=EVERYTHING&amp;vid=01CRU&amp;lang=en_US&amp;offset=0&amp;query=any,contains,991000757759702656","Catalog Record")</f>
        <v/>
      </c>
      <c r="AV200">
        <f>HYPERLINK("http://www.worldcat.org/oclc/53286739","WorldCat Record")</f>
        <v/>
      </c>
    </row>
    <row r="201">
      <c r="D201" t="inlineStr">
        <is>
          <t>QS 504 S671c 1984</t>
        </is>
      </c>
      <c r="E201" t="inlineStr">
        <is>
          <t>0                      QS 0504000S  671c        1984</t>
        </is>
      </c>
      <c r="F201" t="inlineStr">
        <is>
          <t>Clinical and functional histology for medical students / Richard S. Snell.</t>
        </is>
      </c>
      <c r="H201" t="inlineStr">
        <is>
          <t>No</t>
        </is>
      </c>
      <c r="I201" t="inlineStr">
        <is>
          <t>1</t>
        </is>
      </c>
      <c r="J201" t="inlineStr">
        <is>
          <t>No</t>
        </is>
      </c>
      <c r="K201" t="inlineStr">
        <is>
          <t>No</t>
        </is>
      </c>
      <c r="L201" t="inlineStr">
        <is>
          <t>0</t>
        </is>
      </c>
      <c r="M201" t="inlineStr">
        <is>
          <t>Snell, Richard S.</t>
        </is>
      </c>
      <c r="N201" t="inlineStr">
        <is>
          <t>Boston : Little, Brown, c1984.</t>
        </is>
      </c>
      <c r="O201" t="inlineStr">
        <is>
          <t>1984</t>
        </is>
      </c>
      <c r="P201" t="inlineStr">
        <is>
          <t>1st ed.</t>
        </is>
      </c>
      <c r="Q201" t="inlineStr">
        <is>
          <t>eng</t>
        </is>
      </c>
      <c r="R201" t="inlineStr">
        <is>
          <t xml:space="preserve">xx </t>
        </is>
      </c>
      <c r="T201" t="inlineStr">
        <is>
          <t xml:space="preserve">QS </t>
        </is>
      </c>
      <c r="U201" t="n">
        <v>4</v>
      </c>
      <c r="V201" t="n">
        <v>4</v>
      </c>
      <c r="W201" t="inlineStr">
        <is>
          <t>2008-03-13</t>
        </is>
      </c>
      <c r="X201" t="inlineStr">
        <is>
          <t>2008-03-13</t>
        </is>
      </c>
      <c r="Y201" t="inlineStr">
        <is>
          <t>1987-09-25</t>
        </is>
      </c>
      <c r="Z201" t="inlineStr">
        <is>
          <t>1987-09-25</t>
        </is>
      </c>
      <c r="AA201" t="n">
        <v>159</v>
      </c>
      <c r="AB201" t="n">
        <v>108</v>
      </c>
      <c r="AC201" t="n">
        <v>110</v>
      </c>
      <c r="AD201" t="n">
        <v>1</v>
      </c>
      <c r="AE201" t="n">
        <v>1</v>
      </c>
      <c r="AF201" t="n">
        <v>3</v>
      </c>
      <c r="AG201" t="n">
        <v>3</v>
      </c>
      <c r="AH201" t="n">
        <v>2</v>
      </c>
      <c r="AI201" t="n">
        <v>2</v>
      </c>
      <c r="AJ201" t="n">
        <v>1</v>
      </c>
      <c r="AK201" t="n">
        <v>1</v>
      </c>
      <c r="AL201" t="n">
        <v>1</v>
      </c>
      <c r="AM201" t="n">
        <v>1</v>
      </c>
      <c r="AN201" t="n">
        <v>0</v>
      </c>
      <c r="AO201" t="n">
        <v>0</v>
      </c>
      <c r="AP201" t="n">
        <v>0</v>
      </c>
      <c r="AQ201" t="n">
        <v>0</v>
      </c>
      <c r="AR201" t="inlineStr">
        <is>
          <t>No</t>
        </is>
      </c>
      <c r="AS201" t="inlineStr">
        <is>
          <t>Yes</t>
        </is>
      </c>
      <c r="AT201">
        <f>HYPERLINK("http://catalog.hathitrust.org/Record/000325798","HathiTrust Record")</f>
        <v/>
      </c>
      <c r="AU201">
        <f>HYPERLINK("https://creighton-primo.hosted.exlibrisgroup.com/primo-explore/search?tab=default_tab&amp;search_scope=EVERYTHING&amp;vid=01CRU&amp;lang=en_US&amp;offset=0&amp;query=any,contains,991000757859702656","Catalog Record")</f>
        <v/>
      </c>
      <c r="AV201">
        <f>HYPERLINK("http://www.worldcat.org/oclc/10411544","WorldCat Record")</f>
        <v/>
      </c>
    </row>
    <row r="202">
      <c r="D202" t="inlineStr">
        <is>
          <t>QS 504 S844h 1997</t>
        </is>
      </c>
      <c r="E202" t="inlineStr">
        <is>
          <t>0                      QS 0504000S  844h        1997</t>
        </is>
      </c>
      <c r="F202" t="inlineStr">
        <is>
          <t>Human histology / Alan Stevens, James S. Lowe.</t>
        </is>
      </c>
      <c r="H202" t="inlineStr">
        <is>
          <t>No</t>
        </is>
      </c>
      <c r="I202" t="inlineStr">
        <is>
          <t>1</t>
        </is>
      </c>
      <c r="J202" t="inlineStr">
        <is>
          <t>No</t>
        </is>
      </c>
      <c r="K202" t="inlineStr">
        <is>
          <t>Yes</t>
        </is>
      </c>
      <c r="L202" t="inlineStr">
        <is>
          <t>0</t>
        </is>
      </c>
      <c r="M202" t="inlineStr">
        <is>
          <t>Stevens, Alan (Pathologist)</t>
        </is>
      </c>
      <c r="N202" t="inlineStr">
        <is>
          <t>London ; Baltimore : Mosby, c1997.</t>
        </is>
      </c>
      <c r="O202" t="inlineStr">
        <is>
          <t>1997</t>
        </is>
      </c>
      <c r="P202" t="inlineStr">
        <is>
          <t>2nd ed.</t>
        </is>
      </c>
      <c r="Q202" t="inlineStr">
        <is>
          <t>eng</t>
        </is>
      </c>
      <c r="R202" t="inlineStr">
        <is>
          <t>enk</t>
        </is>
      </c>
      <c r="T202" t="inlineStr">
        <is>
          <t xml:space="preserve">QS </t>
        </is>
      </c>
      <c r="U202" t="n">
        <v>105</v>
      </c>
      <c r="V202" t="n">
        <v>105</v>
      </c>
      <c r="W202" t="inlineStr">
        <is>
          <t>2002-11-10</t>
        </is>
      </c>
      <c r="X202" t="inlineStr">
        <is>
          <t>2002-11-10</t>
        </is>
      </c>
      <c r="Y202" t="inlineStr">
        <is>
          <t>1997-08-25</t>
        </is>
      </c>
      <c r="Z202" t="inlineStr">
        <is>
          <t>1997-08-25</t>
        </is>
      </c>
      <c r="AA202" t="n">
        <v>257</v>
      </c>
      <c r="AB202" t="n">
        <v>115</v>
      </c>
      <c r="AC202" t="n">
        <v>193</v>
      </c>
      <c r="AD202" t="n">
        <v>1</v>
      </c>
      <c r="AE202" t="n">
        <v>3</v>
      </c>
      <c r="AF202" t="n">
        <v>3</v>
      </c>
      <c r="AG202" t="n">
        <v>7</v>
      </c>
      <c r="AH202" t="n">
        <v>1</v>
      </c>
      <c r="AI202" t="n">
        <v>3</v>
      </c>
      <c r="AJ202" t="n">
        <v>1</v>
      </c>
      <c r="AK202" t="n">
        <v>1</v>
      </c>
      <c r="AL202" t="n">
        <v>2</v>
      </c>
      <c r="AM202" t="n">
        <v>2</v>
      </c>
      <c r="AN202" t="n">
        <v>0</v>
      </c>
      <c r="AO202" t="n">
        <v>2</v>
      </c>
      <c r="AP202" t="n">
        <v>0</v>
      </c>
      <c r="AQ202" t="n">
        <v>0</v>
      </c>
      <c r="AR202" t="inlineStr">
        <is>
          <t>No</t>
        </is>
      </c>
      <c r="AS202" t="inlineStr">
        <is>
          <t>Yes</t>
        </is>
      </c>
      <c r="AT202">
        <f>HYPERLINK("http://catalog.hathitrust.org/Record/003102679","HathiTrust Record")</f>
        <v/>
      </c>
      <c r="AU202">
        <f>HYPERLINK("https://creighton-primo.hosted.exlibrisgroup.com/primo-explore/search?tab=default_tab&amp;search_scope=EVERYTHING&amp;vid=01CRU&amp;lang=en_US&amp;offset=0&amp;query=any,contains,991001260509702656","Catalog Record")</f>
        <v/>
      </c>
      <c r="AV202">
        <f>HYPERLINK("http://www.worldcat.org/oclc/35652355","WorldCat Record")</f>
        <v/>
      </c>
    </row>
    <row r="203">
      <c r="D203" t="inlineStr">
        <is>
          <t>QS 517 B516c 1998</t>
        </is>
      </c>
      <c r="E203" t="inlineStr">
        <is>
          <t>0                      QS 0517000B  516c        1998</t>
        </is>
      </c>
      <c r="F203" t="inlineStr">
        <is>
          <t>Color atlas of basic histology / Irwin Berman.</t>
        </is>
      </c>
      <c r="H203" t="inlineStr">
        <is>
          <t>No</t>
        </is>
      </c>
      <c r="I203" t="inlineStr">
        <is>
          <t>1</t>
        </is>
      </c>
      <c r="J203" t="inlineStr">
        <is>
          <t>No</t>
        </is>
      </c>
      <c r="K203" t="inlineStr">
        <is>
          <t>No</t>
        </is>
      </c>
      <c r="L203" t="inlineStr">
        <is>
          <t>0</t>
        </is>
      </c>
      <c r="M203" t="inlineStr">
        <is>
          <t>Berman, Irwin, 1924-</t>
        </is>
      </c>
      <c r="N203" t="inlineStr">
        <is>
          <t>Stamford, Conn. : Appleton &amp; Lange, c1998.</t>
        </is>
      </c>
      <c r="O203" t="inlineStr">
        <is>
          <t>1998</t>
        </is>
      </c>
      <c r="P203" t="inlineStr">
        <is>
          <t>2nd ed.</t>
        </is>
      </c>
      <c r="Q203" t="inlineStr">
        <is>
          <t>eng</t>
        </is>
      </c>
      <c r="R203" t="inlineStr">
        <is>
          <t>ctu</t>
        </is>
      </c>
      <c r="T203" t="inlineStr">
        <is>
          <t xml:space="preserve">QS </t>
        </is>
      </c>
      <c r="U203" t="n">
        <v>97</v>
      </c>
      <c r="V203" t="n">
        <v>97</v>
      </c>
      <c r="W203" t="inlineStr">
        <is>
          <t>2005-08-23</t>
        </is>
      </c>
      <c r="X203" t="inlineStr">
        <is>
          <t>2005-08-23</t>
        </is>
      </c>
      <c r="Y203" t="inlineStr">
        <is>
          <t>1999-08-17</t>
        </is>
      </c>
      <c r="Z203" t="inlineStr">
        <is>
          <t>1999-08-17</t>
        </is>
      </c>
      <c r="AA203" t="n">
        <v>169</v>
      </c>
      <c r="AB203" t="n">
        <v>128</v>
      </c>
      <c r="AC203" t="n">
        <v>325</v>
      </c>
      <c r="AD203" t="n">
        <v>1</v>
      </c>
      <c r="AE203" t="n">
        <v>3</v>
      </c>
      <c r="AF203" t="n">
        <v>4</v>
      </c>
      <c r="AG203" t="n">
        <v>14</v>
      </c>
      <c r="AH203" t="n">
        <v>3</v>
      </c>
      <c r="AI203" t="n">
        <v>6</v>
      </c>
      <c r="AJ203" t="n">
        <v>0</v>
      </c>
      <c r="AK203" t="n">
        <v>2</v>
      </c>
      <c r="AL203" t="n">
        <v>3</v>
      </c>
      <c r="AM203" t="n">
        <v>8</v>
      </c>
      <c r="AN203" t="n">
        <v>0</v>
      </c>
      <c r="AO203" t="n">
        <v>2</v>
      </c>
      <c r="AP203" t="n">
        <v>0</v>
      </c>
      <c r="AQ203" t="n">
        <v>0</v>
      </c>
      <c r="AR203" t="inlineStr">
        <is>
          <t>No</t>
        </is>
      </c>
      <c r="AS203" t="inlineStr">
        <is>
          <t>Yes</t>
        </is>
      </c>
      <c r="AT203">
        <f>HYPERLINK("http://catalog.hathitrust.org/Record/003945647","HathiTrust Record")</f>
        <v/>
      </c>
      <c r="AU203">
        <f>HYPERLINK("https://creighton-primo.hosted.exlibrisgroup.com/primo-explore/search?tab=default_tab&amp;search_scope=EVERYTHING&amp;vid=01CRU&amp;lang=en_US&amp;offset=0&amp;query=any,contains,991000863499702656","Catalog Record")</f>
        <v/>
      </c>
      <c r="AV203">
        <f>HYPERLINK("http://www.worldcat.org/oclc/37586572","WorldCat Record")</f>
        <v/>
      </c>
    </row>
    <row r="204">
      <c r="D204" t="inlineStr">
        <is>
          <t>QS 517 D569a 1981</t>
        </is>
      </c>
      <c r="E204" t="inlineStr">
        <is>
          <t>0                      QS 0517000D  569a        1981</t>
        </is>
      </c>
      <c r="F204" t="inlineStr">
        <is>
          <t>Atlas of human histology / Mariano S.H. di Fiore, with the collaboration of Ida G. Schmidt.</t>
        </is>
      </c>
      <c r="H204" t="inlineStr">
        <is>
          <t>No</t>
        </is>
      </c>
      <c r="I204" t="inlineStr">
        <is>
          <t>1</t>
        </is>
      </c>
      <c r="J204" t="inlineStr">
        <is>
          <t>No</t>
        </is>
      </c>
      <c r="K204" t="inlineStr">
        <is>
          <t>Yes</t>
        </is>
      </c>
      <c r="L204" t="inlineStr">
        <is>
          <t>0</t>
        </is>
      </c>
      <c r="M204" t="inlineStr">
        <is>
          <t>Fiore, Mariano S. H. di.</t>
        </is>
      </c>
      <c r="N204" t="inlineStr">
        <is>
          <t>Philadelphia : Lea &amp; Febiger, 1981.</t>
        </is>
      </c>
      <c r="O204" t="inlineStr">
        <is>
          <t>1981</t>
        </is>
      </c>
      <c r="P204" t="inlineStr">
        <is>
          <t>5th ed.</t>
        </is>
      </c>
      <c r="Q204" t="inlineStr">
        <is>
          <t>eng</t>
        </is>
      </c>
      <c r="R204" t="inlineStr">
        <is>
          <t>xxu</t>
        </is>
      </c>
      <c r="T204" t="inlineStr">
        <is>
          <t xml:space="preserve">QS </t>
        </is>
      </c>
      <c r="U204" t="n">
        <v>41</v>
      </c>
      <c r="V204" t="n">
        <v>41</v>
      </c>
      <c r="W204" t="inlineStr">
        <is>
          <t>1998-12-10</t>
        </is>
      </c>
      <c r="X204" t="inlineStr">
        <is>
          <t>1998-12-10</t>
        </is>
      </c>
      <c r="Y204" t="inlineStr">
        <is>
          <t>1987-09-25</t>
        </is>
      </c>
      <c r="Z204" t="inlineStr">
        <is>
          <t>1987-09-25</t>
        </is>
      </c>
      <c r="AA204" t="n">
        <v>492</v>
      </c>
      <c r="AB204" t="n">
        <v>390</v>
      </c>
      <c r="AC204" t="n">
        <v>1031</v>
      </c>
      <c r="AD204" t="n">
        <v>2</v>
      </c>
      <c r="AE204" t="n">
        <v>8</v>
      </c>
      <c r="AF204" t="n">
        <v>11</v>
      </c>
      <c r="AG204" t="n">
        <v>32</v>
      </c>
      <c r="AH204" t="n">
        <v>3</v>
      </c>
      <c r="AI204" t="n">
        <v>15</v>
      </c>
      <c r="AJ204" t="n">
        <v>3</v>
      </c>
      <c r="AK204" t="n">
        <v>6</v>
      </c>
      <c r="AL204" t="n">
        <v>6</v>
      </c>
      <c r="AM204" t="n">
        <v>13</v>
      </c>
      <c r="AN204" t="n">
        <v>1</v>
      </c>
      <c r="AO204" t="n">
        <v>5</v>
      </c>
      <c r="AP204" t="n">
        <v>0</v>
      </c>
      <c r="AQ204" t="n">
        <v>0</v>
      </c>
      <c r="AR204" t="inlineStr">
        <is>
          <t>No</t>
        </is>
      </c>
      <c r="AS204" t="inlineStr">
        <is>
          <t>Yes</t>
        </is>
      </c>
      <c r="AT204">
        <f>HYPERLINK("http://catalog.hathitrust.org/Record/000182185","HathiTrust Record")</f>
        <v/>
      </c>
      <c r="AU204">
        <f>HYPERLINK("https://creighton-primo.hosted.exlibrisgroup.com/primo-explore/search?tab=default_tab&amp;search_scope=EVERYTHING&amp;vid=01CRU&amp;lang=en_US&amp;offset=0&amp;query=any,contains,991000757979702656","Catalog Record")</f>
        <v/>
      </c>
      <c r="AV204">
        <f>HYPERLINK("http://www.worldcat.org/oclc/7555683","WorldCat Record")</f>
        <v/>
      </c>
    </row>
    <row r="205">
      <c r="D205" t="inlineStr">
        <is>
          <t>QS 517 E69c 1992</t>
        </is>
      </c>
      <c r="E205" t="inlineStr">
        <is>
          <t>0                      QS 0517000E  69c         1992</t>
        </is>
      </c>
      <c r="F205" t="inlineStr">
        <is>
          <t>Color atlas of histology / Stanley L. Erlandsen, Jean E. Magney.</t>
        </is>
      </c>
      <c r="H205" t="inlineStr">
        <is>
          <t>No</t>
        </is>
      </c>
      <c r="I205" t="inlineStr">
        <is>
          <t>1</t>
        </is>
      </c>
      <c r="J205" t="inlineStr">
        <is>
          <t>No</t>
        </is>
      </c>
      <c r="K205" t="inlineStr">
        <is>
          <t>No</t>
        </is>
      </c>
      <c r="L205" t="inlineStr">
        <is>
          <t>0</t>
        </is>
      </c>
      <c r="M205" t="inlineStr">
        <is>
          <t>Erlandsen, Stanley L.</t>
        </is>
      </c>
      <c r="N205" t="inlineStr">
        <is>
          <t>St. Louis : Mosby Year Book, c1992.</t>
        </is>
      </c>
      <c r="O205" t="inlineStr">
        <is>
          <t>1992</t>
        </is>
      </c>
      <c r="Q205" t="inlineStr">
        <is>
          <t>eng</t>
        </is>
      </c>
      <c r="R205" t="inlineStr">
        <is>
          <t>xxu</t>
        </is>
      </c>
      <c r="T205" t="inlineStr">
        <is>
          <t xml:space="preserve">QS </t>
        </is>
      </c>
      <c r="U205" t="n">
        <v>70</v>
      </c>
      <c r="V205" t="n">
        <v>70</v>
      </c>
      <c r="W205" t="inlineStr">
        <is>
          <t>2008-03-28</t>
        </is>
      </c>
      <c r="X205" t="inlineStr">
        <is>
          <t>2008-03-28</t>
        </is>
      </c>
      <c r="Y205" t="inlineStr">
        <is>
          <t>1993-08-09</t>
        </is>
      </c>
      <c r="Z205" t="inlineStr">
        <is>
          <t>1993-08-09</t>
        </is>
      </c>
      <c r="AA205" t="n">
        <v>157</v>
      </c>
      <c r="AB205" t="n">
        <v>96</v>
      </c>
      <c r="AC205" t="n">
        <v>98</v>
      </c>
      <c r="AD205" t="n">
        <v>1</v>
      </c>
      <c r="AE205" t="n">
        <v>1</v>
      </c>
      <c r="AF205" t="n">
        <v>3</v>
      </c>
      <c r="AG205" t="n">
        <v>3</v>
      </c>
      <c r="AH205" t="n">
        <v>0</v>
      </c>
      <c r="AI205" t="n">
        <v>0</v>
      </c>
      <c r="AJ205" t="n">
        <v>1</v>
      </c>
      <c r="AK205" t="n">
        <v>1</v>
      </c>
      <c r="AL205" t="n">
        <v>3</v>
      </c>
      <c r="AM205" t="n">
        <v>3</v>
      </c>
      <c r="AN205" t="n">
        <v>0</v>
      </c>
      <c r="AO205" t="n">
        <v>0</v>
      </c>
      <c r="AP205" t="n">
        <v>0</v>
      </c>
      <c r="AQ205" t="n">
        <v>0</v>
      </c>
      <c r="AR205" t="inlineStr">
        <is>
          <t>No</t>
        </is>
      </c>
      <c r="AS205" t="inlineStr">
        <is>
          <t>Yes</t>
        </is>
      </c>
      <c r="AT205">
        <f>HYPERLINK("http://catalog.hathitrust.org/Record/002530702","HathiTrust Record")</f>
        <v/>
      </c>
      <c r="AU205">
        <f>HYPERLINK("https://creighton-primo.hosted.exlibrisgroup.com/primo-explore/search?tab=default_tab&amp;search_scope=EVERYTHING&amp;vid=01CRU&amp;lang=en_US&amp;offset=0&amp;query=any,contains,991001432229702656","Catalog Record")</f>
        <v/>
      </c>
      <c r="AV205">
        <f>HYPERLINK("http://www.worldcat.org/oclc/28293057","WorldCat Record")</f>
        <v/>
      </c>
    </row>
    <row r="206">
      <c r="D206" t="inlineStr">
        <is>
          <t>QS 517 E71d 1993</t>
        </is>
      </c>
      <c r="E206" t="inlineStr">
        <is>
          <t>0                      QS 0517000E  71d         1993</t>
        </is>
      </c>
      <c r="F206" t="inlineStr">
        <is>
          <t>Di Fiore's atlas of histology with functional correlations / Victor P. Eroschenko.</t>
        </is>
      </c>
      <c r="H206" t="inlineStr">
        <is>
          <t>No</t>
        </is>
      </c>
      <c r="I206" t="inlineStr">
        <is>
          <t>1</t>
        </is>
      </c>
      <c r="J206" t="inlineStr">
        <is>
          <t>No</t>
        </is>
      </c>
      <c r="K206" t="inlineStr">
        <is>
          <t>Yes</t>
        </is>
      </c>
      <c r="L206" t="inlineStr">
        <is>
          <t>0</t>
        </is>
      </c>
      <c r="M206" t="inlineStr">
        <is>
          <t>Eroschenko, Victor P.</t>
        </is>
      </c>
      <c r="N206" t="inlineStr">
        <is>
          <t>Philadelphia : Lea &amp; Febiger, c1993.</t>
        </is>
      </c>
      <c r="O206" t="inlineStr">
        <is>
          <t>1993</t>
        </is>
      </c>
      <c r="P206" t="inlineStr">
        <is>
          <t>7th ed.</t>
        </is>
      </c>
      <c r="Q206" t="inlineStr">
        <is>
          <t>eng</t>
        </is>
      </c>
      <c r="R206" t="inlineStr">
        <is>
          <t>xxu</t>
        </is>
      </c>
      <c r="T206" t="inlineStr">
        <is>
          <t xml:space="preserve">QS </t>
        </is>
      </c>
      <c r="U206" t="n">
        <v>102</v>
      </c>
      <c r="V206" t="n">
        <v>102</v>
      </c>
      <c r="W206" t="inlineStr">
        <is>
          <t>2004-03-20</t>
        </is>
      </c>
      <c r="X206" t="inlineStr">
        <is>
          <t>2004-03-20</t>
        </is>
      </c>
      <c r="Y206" t="inlineStr">
        <is>
          <t>1993-08-09</t>
        </is>
      </c>
      <c r="Z206" t="inlineStr">
        <is>
          <t>1993-08-09</t>
        </is>
      </c>
      <c r="AA206" t="n">
        <v>187</v>
      </c>
      <c r="AB206" t="n">
        <v>139</v>
      </c>
      <c r="AC206" t="n">
        <v>555</v>
      </c>
      <c r="AD206" t="n">
        <v>1</v>
      </c>
      <c r="AE206" t="n">
        <v>4</v>
      </c>
      <c r="AF206" t="n">
        <v>5</v>
      </c>
      <c r="AG206" t="n">
        <v>17</v>
      </c>
      <c r="AH206" t="n">
        <v>0</v>
      </c>
      <c r="AI206" t="n">
        <v>5</v>
      </c>
      <c r="AJ206" t="n">
        <v>2</v>
      </c>
      <c r="AK206" t="n">
        <v>5</v>
      </c>
      <c r="AL206" t="n">
        <v>5</v>
      </c>
      <c r="AM206" t="n">
        <v>8</v>
      </c>
      <c r="AN206" t="n">
        <v>0</v>
      </c>
      <c r="AO206" t="n">
        <v>2</v>
      </c>
      <c r="AP206" t="n">
        <v>0</v>
      </c>
      <c r="AQ206" t="n">
        <v>0</v>
      </c>
      <c r="AR206" t="inlineStr">
        <is>
          <t>No</t>
        </is>
      </c>
      <c r="AS206" t="inlineStr">
        <is>
          <t>Yes</t>
        </is>
      </c>
      <c r="AT206">
        <f>HYPERLINK("http://catalog.hathitrust.org/Record/002752609","HathiTrust Record")</f>
        <v/>
      </c>
      <c r="AU206">
        <f>HYPERLINK("https://creighton-primo.hosted.exlibrisgroup.com/primo-explore/search?tab=default_tab&amp;search_scope=EVERYTHING&amp;vid=01CRU&amp;lang=en_US&amp;offset=0&amp;query=any,contains,991001472319702656","Catalog Record")</f>
        <v/>
      </c>
      <c r="AV206">
        <f>HYPERLINK("http://www.worldcat.org/oclc/26256944","WorldCat Record")</f>
        <v/>
      </c>
    </row>
    <row r="207">
      <c r="D207" t="inlineStr">
        <is>
          <t>QS 517 E71d 2000</t>
        </is>
      </c>
      <c r="E207" t="inlineStr">
        <is>
          <t>0                      QS 0517000E  71d         2000</t>
        </is>
      </c>
      <c r="F207" t="inlineStr">
        <is>
          <t>Di Fiore's atlas of histology with functional correlations / Victor P. Eroschenko.</t>
        </is>
      </c>
      <c r="H207" t="inlineStr">
        <is>
          <t>No</t>
        </is>
      </c>
      <c r="I207" t="inlineStr">
        <is>
          <t>1</t>
        </is>
      </c>
      <c r="J207" t="inlineStr">
        <is>
          <t>No</t>
        </is>
      </c>
      <c r="K207" t="inlineStr">
        <is>
          <t>Yes</t>
        </is>
      </c>
      <c r="L207" t="inlineStr">
        <is>
          <t>0</t>
        </is>
      </c>
      <c r="M207" t="inlineStr">
        <is>
          <t>Eroschenko, Victor P.</t>
        </is>
      </c>
      <c r="N207" t="inlineStr">
        <is>
          <t>Philadelphia : Lippincott Williams &amp; Wilkins, c2000.</t>
        </is>
      </c>
      <c r="O207" t="inlineStr">
        <is>
          <t>2000</t>
        </is>
      </c>
      <c r="P207" t="inlineStr">
        <is>
          <t>9th ed.</t>
        </is>
      </c>
      <c r="Q207" t="inlineStr">
        <is>
          <t>eng</t>
        </is>
      </c>
      <c r="R207" t="inlineStr">
        <is>
          <t>pau</t>
        </is>
      </c>
      <c r="T207" t="inlineStr">
        <is>
          <t xml:space="preserve">QS </t>
        </is>
      </c>
      <c r="U207" t="n">
        <v>12</v>
      </c>
      <c r="V207" t="n">
        <v>12</v>
      </c>
      <c r="W207" t="inlineStr">
        <is>
          <t>2002-09-25</t>
        </is>
      </c>
      <c r="X207" t="inlineStr">
        <is>
          <t>2002-09-25</t>
        </is>
      </c>
      <c r="Y207" t="inlineStr">
        <is>
          <t>2000-07-31</t>
        </is>
      </c>
      <c r="Z207" t="inlineStr">
        <is>
          <t>2000-07-31</t>
        </is>
      </c>
      <c r="AA207" t="n">
        <v>379</v>
      </c>
      <c r="AB207" t="n">
        <v>278</v>
      </c>
      <c r="AC207" t="n">
        <v>555</v>
      </c>
      <c r="AD207" t="n">
        <v>3</v>
      </c>
      <c r="AE207" t="n">
        <v>4</v>
      </c>
      <c r="AF207" t="n">
        <v>9</v>
      </c>
      <c r="AG207" t="n">
        <v>17</v>
      </c>
      <c r="AH207" t="n">
        <v>3</v>
      </c>
      <c r="AI207" t="n">
        <v>5</v>
      </c>
      <c r="AJ207" t="n">
        <v>3</v>
      </c>
      <c r="AK207" t="n">
        <v>5</v>
      </c>
      <c r="AL207" t="n">
        <v>3</v>
      </c>
      <c r="AM207" t="n">
        <v>8</v>
      </c>
      <c r="AN207" t="n">
        <v>1</v>
      </c>
      <c r="AO207" t="n">
        <v>2</v>
      </c>
      <c r="AP207" t="n">
        <v>0</v>
      </c>
      <c r="AQ207" t="n">
        <v>0</v>
      </c>
      <c r="AR207" t="inlineStr">
        <is>
          <t>No</t>
        </is>
      </c>
      <c r="AS207" t="inlineStr">
        <is>
          <t>Yes</t>
        </is>
      </c>
      <c r="AT207">
        <f>HYPERLINK("http://catalog.hathitrust.org/Record/004116006","HathiTrust Record")</f>
        <v/>
      </c>
      <c r="AU207">
        <f>HYPERLINK("https://creighton-primo.hosted.exlibrisgroup.com/primo-explore/search?tab=default_tab&amp;search_scope=EVERYTHING&amp;vid=01CRU&amp;lang=en_US&amp;offset=0&amp;query=any,contains,991000278039702656","Catalog Record")</f>
        <v/>
      </c>
      <c r="AV207">
        <f>HYPERLINK("http://www.worldcat.org/oclc/43286612","WorldCat Record")</f>
        <v/>
      </c>
    </row>
    <row r="208">
      <c r="D208" t="inlineStr">
        <is>
          <t>QS 517 E71d 2005</t>
        </is>
      </c>
      <c r="E208" t="inlineStr">
        <is>
          <t>0                      QS 0517000E  71d         2005</t>
        </is>
      </c>
      <c r="F208" t="inlineStr">
        <is>
          <t>Di Fiore's atlas of histology with functional correlations.</t>
        </is>
      </c>
      <c r="H208" t="inlineStr">
        <is>
          <t>No</t>
        </is>
      </c>
      <c r="I208" t="inlineStr">
        <is>
          <t>1</t>
        </is>
      </c>
      <c r="J208" t="inlineStr">
        <is>
          <t>No</t>
        </is>
      </c>
      <c r="K208" t="inlineStr">
        <is>
          <t>Yes</t>
        </is>
      </c>
      <c r="L208" t="inlineStr">
        <is>
          <t>0</t>
        </is>
      </c>
      <c r="M208" t="inlineStr">
        <is>
          <t>Eroschenko, Victor P.</t>
        </is>
      </c>
      <c r="N208" t="inlineStr">
        <is>
          <t>Philadelphia : Lippincott Williams &amp; Wilkins, c2005.</t>
        </is>
      </c>
      <c r="O208" t="inlineStr">
        <is>
          <t>2005</t>
        </is>
      </c>
      <c r="P208" t="inlineStr">
        <is>
          <t>10th ed. / Victor P. Eroschenko.</t>
        </is>
      </c>
      <c r="Q208" t="inlineStr">
        <is>
          <t>eng</t>
        </is>
      </c>
      <c r="R208" t="inlineStr">
        <is>
          <t>pau</t>
        </is>
      </c>
      <c r="T208" t="inlineStr">
        <is>
          <t xml:space="preserve">QS </t>
        </is>
      </c>
      <c r="U208" t="n">
        <v>16</v>
      </c>
      <c r="V208" t="n">
        <v>16</v>
      </c>
      <c r="W208" t="inlineStr">
        <is>
          <t>2008-06-05</t>
        </is>
      </c>
      <c r="X208" t="inlineStr">
        <is>
          <t>2008-06-05</t>
        </is>
      </c>
      <c r="Y208" t="inlineStr">
        <is>
          <t>2004-10-08</t>
        </is>
      </c>
      <c r="Z208" t="inlineStr">
        <is>
          <t>2004-10-08</t>
        </is>
      </c>
      <c r="AA208" t="n">
        <v>378</v>
      </c>
      <c r="AB208" t="n">
        <v>274</v>
      </c>
      <c r="AC208" t="n">
        <v>555</v>
      </c>
      <c r="AD208" t="n">
        <v>3</v>
      </c>
      <c r="AE208" t="n">
        <v>4</v>
      </c>
      <c r="AF208" t="n">
        <v>11</v>
      </c>
      <c r="AG208" t="n">
        <v>17</v>
      </c>
      <c r="AH208" t="n">
        <v>2</v>
      </c>
      <c r="AI208" t="n">
        <v>5</v>
      </c>
      <c r="AJ208" t="n">
        <v>3</v>
      </c>
      <c r="AK208" t="n">
        <v>5</v>
      </c>
      <c r="AL208" t="n">
        <v>5</v>
      </c>
      <c r="AM208" t="n">
        <v>8</v>
      </c>
      <c r="AN208" t="n">
        <v>2</v>
      </c>
      <c r="AO208" t="n">
        <v>2</v>
      </c>
      <c r="AP208" t="n">
        <v>0</v>
      </c>
      <c r="AQ208" t="n">
        <v>0</v>
      </c>
      <c r="AR208" t="inlineStr">
        <is>
          <t>No</t>
        </is>
      </c>
      <c r="AS208" t="inlineStr">
        <is>
          <t>No</t>
        </is>
      </c>
      <c r="AU208">
        <f>HYPERLINK("https://creighton-primo.hosted.exlibrisgroup.com/primo-explore/search?tab=default_tab&amp;search_scope=EVERYTHING&amp;vid=01CRU&amp;lang=en_US&amp;offset=0&amp;query=any,contains,991000399899702656","Catalog Record")</f>
        <v/>
      </c>
      <c r="AV208">
        <f>HYPERLINK("http://www.worldcat.org/oclc/54501240","WorldCat Record")</f>
        <v/>
      </c>
    </row>
    <row r="209">
      <c r="D209" t="inlineStr">
        <is>
          <t>QS 517 F518a 1989</t>
        </is>
      </c>
      <c r="E209" t="inlineStr">
        <is>
          <t>0                      QS 0517000F  518a        1989</t>
        </is>
      </c>
      <c r="F209" t="inlineStr">
        <is>
          <t>Atlas of normal histology / Mariano S.H. di Fiore.</t>
        </is>
      </c>
      <c r="H209" t="inlineStr">
        <is>
          <t>No</t>
        </is>
      </c>
      <c r="I209" t="inlineStr">
        <is>
          <t>1</t>
        </is>
      </c>
      <c r="J209" t="inlineStr">
        <is>
          <t>No</t>
        </is>
      </c>
      <c r="K209" t="inlineStr">
        <is>
          <t>Yes</t>
        </is>
      </c>
      <c r="L209" t="inlineStr">
        <is>
          <t>0</t>
        </is>
      </c>
      <c r="M209" t="inlineStr">
        <is>
          <t>Fiore, Mariano S. H. di.</t>
        </is>
      </c>
      <c r="N209" t="inlineStr">
        <is>
          <t>Philadelphia : Lea &amp; Febiger, 1989, 1988.</t>
        </is>
      </c>
      <c r="O209" t="inlineStr">
        <is>
          <t>1988</t>
        </is>
      </c>
      <c r="P209" t="inlineStr">
        <is>
          <t>6th ed. / rev. and edited by Victor P. Eroschenko.</t>
        </is>
      </c>
      <c r="Q209" t="inlineStr">
        <is>
          <t>eng</t>
        </is>
      </c>
      <c r="R209" t="inlineStr">
        <is>
          <t>pau</t>
        </is>
      </c>
      <c r="T209" t="inlineStr">
        <is>
          <t xml:space="preserve">QS </t>
        </is>
      </c>
      <c r="U209" t="n">
        <v>120</v>
      </c>
      <c r="V209" t="n">
        <v>120</v>
      </c>
      <c r="W209" t="inlineStr">
        <is>
          <t>2000-10-08</t>
        </is>
      </c>
      <c r="X209" t="inlineStr">
        <is>
          <t>2000-10-08</t>
        </is>
      </c>
      <c r="Y209" t="inlineStr">
        <is>
          <t>1988-12-27</t>
        </is>
      </c>
      <c r="Z209" t="inlineStr">
        <is>
          <t>1988-12-27</t>
        </is>
      </c>
      <c r="AA209" t="n">
        <v>375</v>
      </c>
      <c r="AB209" t="n">
        <v>287</v>
      </c>
      <c r="AC209" t="n">
        <v>1031</v>
      </c>
      <c r="AD209" t="n">
        <v>3</v>
      </c>
      <c r="AE209" t="n">
        <v>8</v>
      </c>
      <c r="AF209" t="n">
        <v>9</v>
      </c>
      <c r="AG209" t="n">
        <v>32</v>
      </c>
      <c r="AH209" t="n">
        <v>4</v>
      </c>
      <c r="AI209" t="n">
        <v>15</v>
      </c>
      <c r="AJ209" t="n">
        <v>1</v>
      </c>
      <c r="AK209" t="n">
        <v>6</v>
      </c>
      <c r="AL209" t="n">
        <v>3</v>
      </c>
      <c r="AM209" t="n">
        <v>13</v>
      </c>
      <c r="AN209" t="n">
        <v>2</v>
      </c>
      <c r="AO209" t="n">
        <v>5</v>
      </c>
      <c r="AP209" t="n">
        <v>0</v>
      </c>
      <c r="AQ209" t="n">
        <v>0</v>
      </c>
      <c r="AR209" t="inlineStr">
        <is>
          <t>No</t>
        </is>
      </c>
      <c r="AS209" t="inlineStr">
        <is>
          <t>Yes</t>
        </is>
      </c>
      <c r="AT209">
        <f>HYPERLINK("http://catalog.hathitrust.org/Record/000942065","HathiTrust Record")</f>
        <v/>
      </c>
      <c r="AU209">
        <f>HYPERLINK("https://creighton-primo.hosted.exlibrisgroup.com/primo-explore/search?tab=default_tab&amp;search_scope=EVERYTHING&amp;vid=01CRU&amp;lang=en_US&amp;offset=0&amp;query=any,contains,991001105439702656","Catalog Record")</f>
        <v/>
      </c>
      <c r="AV209">
        <f>HYPERLINK("http://www.worldcat.org/oclc/18162770","WorldCat Record")</f>
        <v/>
      </c>
    </row>
    <row r="210">
      <c r="D210" t="inlineStr">
        <is>
          <t>QS 517 G244c 1994</t>
        </is>
      </c>
      <c r="E210" t="inlineStr">
        <is>
          <t>0                      QS 0517000G  244c        1994</t>
        </is>
      </c>
      <c r="F210" t="inlineStr">
        <is>
          <t>Color atlas of histology / Leslie P. Gartner, James L. Hiatt.</t>
        </is>
      </c>
      <c r="H210" t="inlineStr">
        <is>
          <t>No</t>
        </is>
      </c>
      <c r="I210" t="inlineStr">
        <is>
          <t>1</t>
        </is>
      </c>
      <c r="J210" t="inlineStr">
        <is>
          <t>No</t>
        </is>
      </c>
      <c r="K210" t="inlineStr">
        <is>
          <t>Yes</t>
        </is>
      </c>
      <c r="L210" t="inlineStr">
        <is>
          <t>0</t>
        </is>
      </c>
      <c r="M210" t="inlineStr">
        <is>
          <t>Gartner, Leslie P., 1943-</t>
        </is>
      </c>
      <c r="N210" t="inlineStr">
        <is>
          <t>Baltimore : William &amp; Wilkins, c1994.</t>
        </is>
      </c>
      <c r="O210" t="inlineStr">
        <is>
          <t>1994</t>
        </is>
      </c>
      <c r="P210" t="inlineStr">
        <is>
          <t>2nd ed.</t>
        </is>
      </c>
      <c r="Q210" t="inlineStr">
        <is>
          <t>eng</t>
        </is>
      </c>
      <c r="R210" t="inlineStr">
        <is>
          <t>mdu</t>
        </is>
      </c>
      <c r="T210" t="inlineStr">
        <is>
          <t xml:space="preserve">QS </t>
        </is>
      </c>
      <c r="U210" t="n">
        <v>94</v>
      </c>
      <c r="V210" t="n">
        <v>94</v>
      </c>
      <c r="W210" t="inlineStr">
        <is>
          <t>2008-06-05</t>
        </is>
      </c>
      <c r="X210" t="inlineStr">
        <is>
          <t>2008-06-05</t>
        </is>
      </c>
      <c r="Y210" t="inlineStr">
        <is>
          <t>1994-08-04</t>
        </is>
      </c>
      <c r="Z210" t="inlineStr">
        <is>
          <t>1994-08-04</t>
        </is>
      </c>
      <c r="AA210" t="n">
        <v>236</v>
      </c>
      <c r="AB210" t="n">
        <v>159</v>
      </c>
      <c r="AC210" t="n">
        <v>585</v>
      </c>
      <c r="AD210" t="n">
        <v>1</v>
      </c>
      <c r="AE210" t="n">
        <v>6</v>
      </c>
      <c r="AF210" t="n">
        <v>6</v>
      </c>
      <c r="AG210" t="n">
        <v>19</v>
      </c>
      <c r="AH210" t="n">
        <v>2</v>
      </c>
      <c r="AI210" t="n">
        <v>7</v>
      </c>
      <c r="AJ210" t="n">
        <v>0</v>
      </c>
      <c r="AK210" t="n">
        <v>3</v>
      </c>
      <c r="AL210" t="n">
        <v>5</v>
      </c>
      <c r="AM210" t="n">
        <v>10</v>
      </c>
      <c r="AN210" t="n">
        <v>0</v>
      </c>
      <c r="AO210" t="n">
        <v>4</v>
      </c>
      <c r="AP210" t="n">
        <v>0</v>
      </c>
      <c r="AQ210" t="n">
        <v>0</v>
      </c>
      <c r="AR210" t="inlineStr">
        <is>
          <t>No</t>
        </is>
      </c>
      <c r="AS210" t="inlineStr">
        <is>
          <t>Yes</t>
        </is>
      </c>
      <c r="AT210">
        <f>HYPERLINK("http://catalog.hathitrust.org/Record/002911853","HathiTrust Record")</f>
        <v/>
      </c>
      <c r="AU210">
        <f>HYPERLINK("https://creighton-primo.hosted.exlibrisgroup.com/primo-explore/search?tab=default_tab&amp;search_scope=EVERYTHING&amp;vid=01CRU&amp;lang=en_US&amp;offset=0&amp;query=any,contains,991001119619702656","Catalog Record")</f>
        <v/>
      </c>
      <c r="AV210">
        <f>HYPERLINK("http://www.worldcat.org/oclc/29030228","WorldCat Record")</f>
        <v/>
      </c>
    </row>
    <row r="211">
      <c r="D211" t="inlineStr">
        <is>
          <t>QS 517 H224h 1985a</t>
        </is>
      </c>
      <c r="E211" t="inlineStr">
        <is>
          <t>0                      QS 0517000H  224h        1985a</t>
        </is>
      </c>
      <c r="F211" t="inlineStr">
        <is>
          <t>Histology : color atlas of microscopic anatomy / Frithjof Hammersen.</t>
        </is>
      </c>
      <c r="H211" t="inlineStr">
        <is>
          <t>No</t>
        </is>
      </c>
      <c r="I211" t="inlineStr">
        <is>
          <t>1</t>
        </is>
      </c>
      <c r="J211" t="inlineStr">
        <is>
          <t>No</t>
        </is>
      </c>
      <c r="K211" t="inlineStr">
        <is>
          <t>No</t>
        </is>
      </c>
      <c r="L211" t="inlineStr">
        <is>
          <t>0</t>
        </is>
      </c>
      <c r="M211" t="inlineStr">
        <is>
          <t>Hammersen, Frithjof.</t>
        </is>
      </c>
      <c r="N211" t="inlineStr">
        <is>
          <t>Baltimore : Urban &amp; Schwarzenberg, c1985.</t>
        </is>
      </c>
      <c r="O211" t="inlineStr">
        <is>
          <t>1985</t>
        </is>
      </c>
      <c r="P211" t="inlineStr">
        <is>
          <t>3rd ed., rev. and enl.</t>
        </is>
      </c>
      <c r="Q211" t="inlineStr">
        <is>
          <t>eng</t>
        </is>
      </c>
      <c r="R211" t="inlineStr">
        <is>
          <t>xxu</t>
        </is>
      </c>
      <c r="T211" t="inlineStr">
        <is>
          <t xml:space="preserve">QS </t>
        </is>
      </c>
      <c r="U211" t="n">
        <v>106</v>
      </c>
      <c r="V211" t="n">
        <v>106</v>
      </c>
      <c r="W211" t="inlineStr">
        <is>
          <t>2002-03-08</t>
        </is>
      </c>
      <c r="X211" t="inlineStr">
        <is>
          <t>2002-03-08</t>
        </is>
      </c>
      <c r="Y211" t="inlineStr">
        <is>
          <t>1987-09-26</t>
        </is>
      </c>
      <c r="Z211" t="inlineStr">
        <is>
          <t>1987-09-26</t>
        </is>
      </c>
      <c r="AA211" t="n">
        <v>333</v>
      </c>
      <c r="AB211" t="n">
        <v>262</v>
      </c>
      <c r="AC211" t="n">
        <v>270</v>
      </c>
      <c r="AD211" t="n">
        <v>2</v>
      </c>
      <c r="AE211" t="n">
        <v>2</v>
      </c>
      <c r="AF211" t="n">
        <v>10</v>
      </c>
      <c r="AG211" t="n">
        <v>10</v>
      </c>
      <c r="AH211" t="n">
        <v>3</v>
      </c>
      <c r="AI211" t="n">
        <v>3</v>
      </c>
      <c r="AJ211" t="n">
        <v>2</v>
      </c>
      <c r="AK211" t="n">
        <v>2</v>
      </c>
      <c r="AL211" t="n">
        <v>5</v>
      </c>
      <c r="AM211" t="n">
        <v>5</v>
      </c>
      <c r="AN211" t="n">
        <v>1</v>
      </c>
      <c r="AO211" t="n">
        <v>1</v>
      </c>
      <c r="AP211" t="n">
        <v>0</v>
      </c>
      <c r="AQ211" t="n">
        <v>0</v>
      </c>
      <c r="AR211" t="inlineStr">
        <is>
          <t>No</t>
        </is>
      </c>
      <c r="AS211" t="inlineStr">
        <is>
          <t>Yes</t>
        </is>
      </c>
      <c r="AT211">
        <f>HYPERLINK("http://catalog.hathitrust.org/Record/000370890","HathiTrust Record")</f>
        <v/>
      </c>
      <c r="AU211">
        <f>HYPERLINK("https://creighton-primo.hosted.exlibrisgroup.com/primo-explore/search?tab=default_tab&amp;search_scope=EVERYTHING&amp;vid=01CRU&amp;lang=en_US&amp;offset=0&amp;query=any,contains,991000746699702656","Catalog Record")</f>
        <v/>
      </c>
      <c r="AV211">
        <f>HYPERLINK("http://www.worldcat.org/oclc/11550642","WorldCat Record")</f>
        <v/>
      </c>
    </row>
    <row r="212">
      <c r="D212" t="inlineStr">
        <is>
          <t>QS 517 H564a 1966</t>
        </is>
      </c>
      <c r="E212" t="inlineStr">
        <is>
          <t>0                      QS 0517000H  564a        1966</t>
        </is>
      </c>
      <c r="F212" t="inlineStr">
        <is>
          <t>Atlas of histology : normal microscopic anatomy of man / Translated by C. Hans Keysser and Peter H. Bartels.</t>
        </is>
      </c>
      <c r="H212" t="inlineStr">
        <is>
          <t>No</t>
        </is>
      </c>
      <c r="I212" t="inlineStr">
        <is>
          <t>1</t>
        </is>
      </c>
      <c r="J212" t="inlineStr">
        <is>
          <t>No</t>
        </is>
      </c>
      <c r="K212" t="inlineStr">
        <is>
          <t>No</t>
        </is>
      </c>
      <c r="L212" t="inlineStr">
        <is>
          <t>0</t>
        </is>
      </c>
      <c r="M212" t="inlineStr">
        <is>
          <t>Herrath, Ernst von, 1907-</t>
        </is>
      </c>
      <c r="N212" t="inlineStr">
        <is>
          <t>New York : Hafner Pub. Co., 1966, c1965.</t>
        </is>
      </c>
      <c r="O212" t="inlineStr">
        <is>
          <t>1966</t>
        </is>
      </c>
      <c r="P212" t="inlineStr">
        <is>
          <t>[1st ed.]</t>
        </is>
      </c>
      <c r="Q212" t="inlineStr">
        <is>
          <t>eng</t>
        </is>
      </c>
      <c r="R212" t="inlineStr">
        <is>
          <t>|||</t>
        </is>
      </c>
      <c r="T212" t="inlineStr">
        <is>
          <t xml:space="preserve">QS </t>
        </is>
      </c>
      <c r="U212" t="n">
        <v>30</v>
      </c>
      <c r="V212" t="n">
        <v>30</v>
      </c>
      <c r="W212" t="inlineStr">
        <is>
          <t>2001-03-17</t>
        </is>
      </c>
      <c r="X212" t="inlineStr">
        <is>
          <t>2001-03-17</t>
        </is>
      </c>
      <c r="Y212" t="inlineStr">
        <is>
          <t>1988-01-10</t>
        </is>
      </c>
      <c r="Z212" t="inlineStr">
        <is>
          <t>1988-01-10</t>
        </is>
      </c>
      <c r="AA212" t="n">
        <v>137</v>
      </c>
      <c r="AB212" t="n">
        <v>112</v>
      </c>
      <c r="AC212" t="n">
        <v>119</v>
      </c>
      <c r="AD212" t="n">
        <v>2</v>
      </c>
      <c r="AE212" t="n">
        <v>2</v>
      </c>
      <c r="AF212" t="n">
        <v>5</v>
      </c>
      <c r="AG212" t="n">
        <v>5</v>
      </c>
      <c r="AH212" t="n">
        <v>1</v>
      </c>
      <c r="AI212" t="n">
        <v>1</v>
      </c>
      <c r="AJ212" t="n">
        <v>1</v>
      </c>
      <c r="AK212" t="n">
        <v>1</v>
      </c>
      <c r="AL212" t="n">
        <v>2</v>
      </c>
      <c r="AM212" t="n">
        <v>2</v>
      </c>
      <c r="AN212" t="n">
        <v>1</v>
      </c>
      <c r="AO212" t="n">
        <v>1</v>
      </c>
      <c r="AP212" t="n">
        <v>0</v>
      </c>
      <c r="AQ212" t="n">
        <v>0</v>
      </c>
      <c r="AR212" t="inlineStr">
        <is>
          <t>No</t>
        </is>
      </c>
      <c r="AS212" t="inlineStr">
        <is>
          <t>Yes</t>
        </is>
      </c>
      <c r="AT212">
        <f>HYPERLINK("http://catalog.hathitrust.org/Record/001553027","HathiTrust Record")</f>
        <v/>
      </c>
      <c r="AU212">
        <f>HYPERLINK("https://creighton-primo.hosted.exlibrisgroup.com/primo-explore/search?tab=default_tab&amp;search_scope=EVERYTHING&amp;vid=01CRU&amp;lang=en_US&amp;offset=0&amp;query=any,contains,991000796759702656","Catalog Record")</f>
        <v/>
      </c>
      <c r="AV212">
        <f>HYPERLINK("http://www.worldcat.org/oclc/1134754","WorldCat Record")</f>
        <v/>
      </c>
    </row>
    <row r="213">
      <c r="D213" t="inlineStr">
        <is>
          <t>QS 517 K41a 1999</t>
        </is>
      </c>
      <c r="E213" t="inlineStr">
        <is>
          <t>0                      QS 0517000K  41a         1999</t>
        </is>
      </c>
      <c r="F213" t="inlineStr">
        <is>
          <t>Atlas of functional histology / Jeffrey B. Kerr.</t>
        </is>
      </c>
      <c r="H213" t="inlineStr">
        <is>
          <t>No</t>
        </is>
      </c>
      <c r="I213" t="inlineStr">
        <is>
          <t>1</t>
        </is>
      </c>
      <c r="J213" t="inlineStr">
        <is>
          <t>No</t>
        </is>
      </c>
      <c r="K213" t="inlineStr">
        <is>
          <t>No</t>
        </is>
      </c>
      <c r="L213" t="inlineStr">
        <is>
          <t>0</t>
        </is>
      </c>
      <c r="M213" t="inlineStr">
        <is>
          <t>Kerr, Jeffrey B.</t>
        </is>
      </c>
      <c r="N213" t="inlineStr">
        <is>
          <t>London ; St. Louis : Mosby, 1999.</t>
        </is>
      </c>
      <c r="O213" t="inlineStr">
        <is>
          <t>1999</t>
        </is>
      </c>
      <c r="Q213" t="inlineStr">
        <is>
          <t>eng</t>
        </is>
      </c>
      <c r="R213" t="inlineStr">
        <is>
          <t>enk</t>
        </is>
      </c>
      <c r="T213" t="inlineStr">
        <is>
          <t xml:space="preserve">QS </t>
        </is>
      </c>
      <c r="U213" t="n">
        <v>17</v>
      </c>
      <c r="V213" t="n">
        <v>17</v>
      </c>
      <c r="W213" t="inlineStr">
        <is>
          <t>2006-10-25</t>
        </is>
      </c>
      <c r="X213" t="inlineStr">
        <is>
          <t>2006-10-25</t>
        </is>
      </c>
      <c r="Y213" t="inlineStr">
        <is>
          <t>2002-07-26</t>
        </is>
      </c>
      <c r="Z213" t="inlineStr">
        <is>
          <t>2002-07-26</t>
        </is>
      </c>
      <c r="AA213" t="n">
        <v>216</v>
      </c>
      <c r="AB213" t="n">
        <v>183</v>
      </c>
      <c r="AC213" t="n">
        <v>223</v>
      </c>
      <c r="AD213" t="n">
        <v>2</v>
      </c>
      <c r="AE213" t="n">
        <v>3</v>
      </c>
      <c r="AF213" t="n">
        <v>11</v>
      </c>
      <c r="AG213" t="n">
        <v>12</v>
      </c>
      <c r="AH213" t="n">
        <v>5</v>
      </c>
      <c r="AI213" t="n">
        <v>5</v>
      </c>
      <c r="AJ213" t="n">
        <v>2</v>
      </c>
      <c r="AK213" t="n">
        <v>2</v>
      </c>
      <c r="AL213" t="n">
        <v>6</v>
      </c>
      <c r="AM213" t="n">
        <v>6</v>
      </c>
      <c r="AN213" t="n">
        <v>1</v>
      </c>
      <c r="AO213" t="n">
        <v>2</v>
      </c>
      <c r="AP213" t="n">
        <v>0</v>
      </c>
      <c r="AQ213" t="n">
        <v>0</v>
      </c>
      <c r="AR213" t="inlineStr">
        <is>
          <t>No</t>
        </is>
      </c>
      <c r="AS213" t="inlineStr">
        <is>
          <t>No</t>
        </is>
      </c>
      <c r="AU213">
        <f>HYPERLINK("https://creighton-primo.hosted.exlibrisgroup.com/primo-explore/search?tab=default_tab&amp;search_scope=EVERYTHING&amp;vid=01CRU&amp;lang=en_US&amp;offset=0&amp;query=any,contains,991000325689702656","Catalog Record")</f>
        <v/>
      </c>
      <c r="AV213">
        <f>HYPERLINK("http://www.worldcat.org/oclc/40347416","WorldCat Record")</f>
        <v/>
      </c>
    </row>
    <row r="214">
      <c r="D214" t="inlineStr">
        <is>
          <t>QS 517 K42t 1979</t>
        </is>
      </c>
      <c r="E214" t="inlineStr">
        <is>
          <t>0                      QS 0517000K  42t         1979</t>
        </is>
      </c>
      <c r="F214" t="inlineStr">
        <is>
          <t>Tissues and organs : a text-atlas of scanning electron microscopy / Richard G. Kessel, Randy H. Kardon.</t>
        </is>
      </c>
      <c r="H214" t="inlineStr">
        <is>
          <t>No</t>
        </is>
      </c>
      <c r="I214" t="inlineStr">
        <is>
          <t>1</t>
        </is>
      </c>
      <c r="J214" t="inlineStr">
        <is>
          <t>No</t>
        </is>
      </c>
      <c r="K214" t="inlineStr">
        <is>
          <t>No</t>
        </is>
      </c>
      <c r="L214" t="inlineStr">
        <is>
          <t>0</t>
        </is>
      </c>
      <c r="M214" t="inlineStr">
        <is>
          <t>Kessel, Richard G., 1931-</t>
        </is>
      </c>
      <c r="N214" t="inlineStr">
        <is>
          <t>San Francisco : Freeman, c1979.</t>
        </is>
      </c>
      <c r="O214" t="inlineStr">
        <is>
          <t>1979</t>
        </is>
      </c>
      <c r="Q214" t="inlineStr">
        <is>
          <t>eng</t>
        </is>
      </c>
      <c r="R214" t="inlineStr">
        <is>
          <t>cau</t>
        </is>
      </c>
      <c r="T214" t="inlineStr">
        <is>
          <t xml:space="preserve">QS </t>
        </is>
      </c>
      <c r="U214" t="n">
        <v>33</v>
      </c>
      <c r="V214" t="n">
        <v>33</v>
      </c>
      <c r="W214" t="inlineStr">
        <is>
          <t>1995-03-31</t>
        </is>
      </c>
      <c r="X214" t="inlineStr">
        <is>
          <t>1995-03-31</t>
        </is>
      </c>
      <c r="Y214" t="inlineStr">
        <is>
          <t>1987-09-26</t>
        </is>
      </c>
      <c r="Z214" t="inlineStr">
        <is>
          <t>1987-09-26</t>
        </is>
      </c>
      <c r="AA214" t="n">
        <v>1056</v>
      </c>
      <c r="AB214" t="n">
        <v>867</v>
      </c>
      <c r="AC214" t="n">
        <v>874</v>
      </c>
      <c r="AD214" t="n">
        <v>8</v>
      </c>
      <c r="AE214" t="n">
        <v>8</v>
      </c>
      <c r="AF214" t="n">
        <v>25</v>
      </c>
      <c r="AG214" t="n">
        <v>25</v>
      </c>
      <c r="AH214" t="n">
        <v>8</v>
      </c>
      <c r="AI214" t="n">
        <v>8</v>
      </c>
      <c r="AJ214" t="n">
        <v>2</v>
      </c>
      <c r="AK214" t="n">
        <v>2</v>
      </c>
      <c r="AL214" t="n">
        <v>12</v>
      </c>
      <c r="AM214" t="n">
        <v>12</v>
      </c>
      <c r="AN214" t="n">
        <v>6</v>
      </c>
      <c r="AO214" t="n">
        <v>6</v>
      </c>
      <c r="AP214" t="n">
        <v>0</v>
      </c>
      <c r="AQ214" t="n">
        <v>0</v>
      </c>
      <c r="AR214" t="inlineStr">
        <is>
          <t>No</t>
        </is>
      </c>
      <c r="AS214" t="inlineStr">
        <is>
          <t>No</t>
        </is>
      </c>
      <c r="AU214">
        <f>HYPERLINK("https://creighton-primo.hosted.exlibrisgroup.com/primo-explore/search?tab=default_tab&amp;search_scope=EVERYTHING&amp;vid=01CRU&amp;lang=en_US&amp;offset=0&amp;query=any,contains,991000746749702656","Catalog Record")</f>
        <v/>
      </c>
      <c r="AV214">
        <f>HYPERLINK("http://www.worldcat.org/oclc/4493023","WorldCat Record")</f>
        <v/>
      </c>
    </row>
    <row r="215">
      <c r="D215" t="inlineStr">
        <is>
          <t>QS 517 R379a 1977</t>
        </is>
      </c>
      <c r="E215" t="inlineStr">
        <is>
          <t>0                      QS 0517000R  379a        1977</t>
        </is>
      </c>
      <c r="F215" t="inlineStr">
        <is>
          <t>Atlas of descriptive histology / Edward J. Reith, Michael H. Ross.</t>
        </is>
      </c>
      <c r="H215" t="inlineStr">
        <is>
          <t>No</t>
        </is>
      </c>
      <c r="I215" t="inlineStr">
        <is>
          <t>1</t>
        </is>
      </c>
      <c r="J215" t="inlineStr">
        <is>
          <t>No</t>
        </is>
      </c>
      <c r="K215" t="inlineStr">
        <is>
          <t>Yes</t>
        </is>
      </c>
      <c r="L215" t="inlineStr">
        <is>
          <t>0</t>
        </is>
      </c>
      <c r="M215" t="inlineStr">
        <is>
          <t>Reith, Edward J.</t>
        </is>
      </c>
      <c r="N215" t="inlineStr">
        <is>
          <t>New York : Harper &amp; Row, c1977.</t>
        </is>
      </c>
      <c r="O215" t="inlineStr">
        <is>
          <t>1977</t>
        </is>
      </c>
      <c r="P215" t="inlineStr">
        <is>
          <t>3d ed.</t>
        </is>
      </c>
      <c r="Q215" t="inlineStr">
        <is>
          <t>eng</t>
        </is>
      </c>
      <c r="R215" t="inlineStr">
        <is>
          <t>nyu</t>
        </is>
      </c>
      <c r="T215" t="inlineStr">
        <is>
          <t xml:space="preserve">QS </t>
        </is>
      </c>
      <c r="U215" t="n">
        <v>9</v>
      </c>
      <c r="V215" t="n">
        <v>9</v>
      </c>
      <c r="W215" t="inlineStr">
        <is>
          <t>2002-02-09</t>
        </is>
      </c>
      <c r="X215" t="inlineStr">
        <is>
          <t>2002-02-09</t>
        </is>
      </c>
      <c r="Y215" t="inlineStr">
        <is>
          <t>1987-09-26</t>
        </is>
      </c>
      <c r="Z215" t="inlineStr">
        <is>
          <t>1987-09-26</t>
        </is>
      </c>
      <c r="AA215" t="n">
        <v>385</v>
      </c>
      <c r="AB215" t="n">
        <v>292</v>
      </c>
      <c r="AC215" t="n">
        <v>664</v>
      </c>
      <c r="AD215" t="n">
        <v>1</v>
      </c>
      <c r="AE215" t="n">
        <v>7</v>
      </c>
      <c r="AF215" t="n">
        <v>9</v>
      </c>
      <c r="AG215" t="n">
        <v>23</v>
      </c>
      <c r="AH215" t="n">
        <v>4</v>
      </c>
      <c r="AI215" t="n">
        <v>8</v>
      </c>
      <c r="AJ215" t="n">
        <v>2</v>
      </c>
      <c r="AK215" t="n">
        <v>4</v>
      </c>
      <c r="AL215" t="n">
        <v>6</v>
      </c>
      <c r="AM215" t="n">
        <v>10</v>
      </c>
      <c r="AN215" t="n">
        <v>0</v>
      </c>
      <c r="AO215" t="n">
        <v>5</v>
      </c>
      <c r="AP215" t="n">
        <v>0</v>
      </c>
      <c r="AQ215" t="n">
        <v>0</v>
      </c>
      <c r="AR215" t="inlineStr">
        <is>
          <t>No</t>
        </is>
      </c>
      <c r="AS215" t="inlineStr">
        <is>
          <t>Yes</t>
        </is>
      </c>
      <c r="AT215">
        <f>HYPERLINK("http://catalog.hathitrust.org/Record/000254265","HathiTrust Record")</f>
        <v/>
      </c>
      <c r="AU215">
        <f>HYPERLINK("https://creighton-primo.hosted.exlibrisgroup.com/primo-explore/search?tab=default_tab&amp;search_scope=EVERYTHING&amp;vid=01CRU&amp;lang=en_US&amp;offset=0&amp;query=any,contains,991000746799702656","Catalog Record")</f>
        <v/>
      </c>
      <c r="AV215">
        <f>HYPERLINK("http://www.worldcat.org/oclc/3089933","WorldCat Record")</f>
        <v/>
      </c>
    </row>
    <row r="216">
      <c r="D216" t="inlineStr">
        <is>
          <t>QS 517 R825h 1989</t>
        </is>
      </c>
      <c r="E216" t="inlineStr">
        <is>
          <t>0                      QS 0517000R  825h        1989</t>
        </is>
      </c>
      <c r="F216" t="inlineStr">
        <is>
          <t>Histology : a text and atlas / Michael H. Ross, Lynn Romrell.</t>
        </is>
      </c>
      <c r="H216" t="inlineStr">
        <is>
          <t>No</t>
        </is>
      </c>
      <c r="I216" t="inlineStr">
        <is>
          <t>1</t>
        </is>
      </c>
      <c r="J216" t="inlineStr">
        <is>
          <t>No</t>
        </is>
      </c>
      <c r="K216" t="inlineStr">
        <is>
          <t>Yes</t>
        </is>
      </c>
      <c r="L216" t="inlineStr">
        <is>
          <t>0</t>
        </is>
      </c>
      <c r="M216" t="inlineStr">
        <is>
          <t>Ross, Michael H.</t>
        </is>
      </c>
      <c r="N216" t="inlineStr">
        <is>
          <t>Baltimore : Williams &amp; Wilkins, c1989.</t>
        </is>
      </c>
      <c r="O216" t="inlineStr">
        <is>
          <t>1989</t>
        </is>
      </c>
      <c r="P216" t="inlineStr">
        <is>
          <t>2nd ed.</t>
        </is>
      </c>
      <c r="Q216" t="inlineStr">
        <is>
          <t>eng</t>
        </is>
      </c>
      <c r="R216" t="inlineStr">
        <is>
          <t>xxu</t>
        </is>
      </c>
      <c r="T216" t="inlineStr">
        <is>
          <t xml:space="preserve">QS </t>
        </is>
      </c>
      <c r="U216" t="n">
        <v>74</v>
      </c>
      <c r="V216" t="n">
        <v>74</v>
      </c>
      <c r="W216" t="inlineStr">
        <is>
          <t>2003-08-14</t>
        </is>
      </c>
      <c r="X216" t="inlineStr">
        <is>
          <t>2003-08-14</t>
        </is>
      </c>
      <c r="Y216" t="inlineStr">
        <is>
          <t>1989-11-20</t>
        </is>
      </c>
      <c r="Z216" t="inlineStr">
        <is>
          <t>1989-11-20</t>
        </is>
      </c>
      <c r="AA216" t="n">
        <v>270</v>
      </c>
      <c r="AB216" t="n">
        <v>174</v>
      </c>
      <c r="AC216" t="n">
        <v>488</v>
      </c>
      <c r="AD216" t="n">
        <v>2</v>
      </c>
      <c r="AE216" t="n">
        <v>4</v>
      </c>
      <c r="AF216" t="n">
        <v>2</v>
      </c>
      <c r="AG216" t="n">
        <v>13</v>
      </c>
      <c r="AH216" t="n">
        <v>0</v>
      </c>
      <c r="AI216" t="n">
        <v>3</v>
      </c>
      <c r="AJ216" t="n">
        <v>1</v>
      </c>
      <c r="AK216" t="n">
        <v>4</v>
      </c>
      <c r="AL216" t="n">
        <v>1</v>
      </c>
      <c r="AM216" t="n">
        <v>6</v>
      </c>
      <c r="AN216" t="n">
        <v>0</v>
      </c>
      <c r="AO216" t="n">
        <v>2</v>
      </c>
      <c r="AP216" t="n">
        <v>0</v>
      </c>
      <c r="AQ216" t="n">
        <v>0</v>
      </c>
      <c r="AR216" t="inlineStr">
        <is>
          <t>No</t>
        </is>
      </c>
      <c r="AS216" t="inlineStr">
        <is>
          <t>Yes</t>
        </is>
      </c>
      <c r="AT216">
        <f>HYPERLINK("http://catalog.hathitrust.org/Record/001105420","HathiTrust Record")</f>
        <v/>
      </c>
      <c r="AU216">
        <f>HYPERLINK("https://creighton-primo.hosted.exlibrisgroup.com/primo-explore/search?tab=default_tab&amp;search_scope=EVERYTHING&amp;vid=01CRU&amp;lang=en_US&amp;offset=0&amp;query=any,contains,991001368089702656","Catalog Record")</f>
        <v/>
      </c>
      <c r="AV216">
        <f>HYPERLINK("http://www.worldcat.org/oclc/18351645","WorldCat Record")</f>
        <v/>
      </c>
    </row>
    <row r="217">
      <c r="D217" t="inlineStr">
        <is>
          <t>QS 517 R825h 1995</t>
        </is>
      </c>
      <c r="E217" t="inlineStr">
        <is>
          <t>0                      QS 0517000R  825h        1995</t>
        </is>
      </c>
      <c r="F217" t="inlineStr">
        <is>
          <t>Histology : a text and atlas / Michael H. Ross, Gordon I. Kaye, Lynn J. Romrell ; with illustrations by Lydia V. Kibiuk.</t>
        </is>
      </c>
      <c r="H217" t="inlineStr">
        <is>
          <t>No</t>
        </is>
      </c>
      <c r="I217" t="inlineStr">
        <is>
          <t>1</t>
        </is>
      </c>
      <c r="J217" t="inlineStr">
        <is>
          <t>No</t>
        </is>
      </c>
      <c r="K217" t="inlineStr">
        <is>
          <t>Yes</t>
        </is>
      </c>
      <c r="L217" t="inlineStr">
        <is>
          <t>0</t>
        </is>
      </c>
      <c r="M217" t="inlineStr">
        <is>
          <t>Ross, Michael H.</t>
        </is>
      </c>
      <c r="N217" t="inlineStr">
        <is>
          <t>Baltimore : Williams &amp; Wilkins, c1995.</t>
        </is>
      </c>
      <c r="O217" t="inlineStr">
        <is>
          <t>1995</t>
        </is>
      </c>
      <c r="P217" t="inlineStr">
        <is>
          <t>3rd ed.</t>
        </is>
      </c>
      <c r="Q217" t="inlineStr">
        <is>
          <t>eng</t>
        </is>
      </c>
      <c r="R217" t="inlineStr">
        <is>
          <t>mdu</t>
        </is>
      </c>
      <c r="T217" t="inlineStr">
        <is>
          <t xml:space="preserve">QS </t>
        </is>
      </c>
      <c r="U217" t="n">
        <v>102</v>
      </c>
      <c r="V217" t="n">
        <v>102</v>
      </c>
      <c r="W217" t="inlineStr">
        <is>
          <t>2010-08-23</t>
        </is>
      </c>
      <c r="X217" t="inlineStr">
        <is>
          <t>2010-08-23</t>
        </is>
      </c>
      <c r="Y217" t="inlineStr">
        <is>
          <t>1995-01-19</t>
        </is>
      </c>
      <c r="Z217" t="inlineStr">
        <is>
          <t>1995-01-19</t>
        </is>
      </c>
      <c r="AA217" t="n">
        <v>297</v>
      </c>
      <c r="AB217" t="n">
        <v>183</v>
      </c>
      <c r="AC217" t="n">
        <v>488</v>
      </c>
      <c r="AD217" t="n">
        <v>2</v>
      </c>
      <c r="AE217" t="n">
        <v>4</v>
      </c>
      <c r="AF217" t="n">
        <v>7</v>
      </c>
      <c r="AG217" t="n">
        <v>13</v>
      </c>
      <c r="AH217" t="n">
        <v>3</v>
      </c>
      <c r="AI217" t="n">
        <v>3</v>
      </c>
      <c r="AJ217" t="n">
        <v>2</v>
      </c>
      <c r="AK217" t="n">
        <v>4</v>
      </c>
      <c r="AL217" t="n">
        <v>3</v>
      </c>
      <c r="AM217" t="n">
        <v>6</v>
      </c>
      <c r="AN217" t="n">
        <v>1</v>
      </c>
      <c r="AO217" t="n">
        <v>2</v>
      </c>
      <c r="AP217" t="n">
        <v>0</v>
      </c>
      <c r="AQ217" t="n">
        <v>0</v>
      </c>
      <c r="AR217" t="inlineStr">
        <is>
          <t>No</t>
        </is>
      </c>
      <c r="AS217" t="inlineStr">
        <is>
          <t>Yes</t>
        </is>
      </c>
      <c r="AT217">
        <f>HYPERLINK("http://catalog.hathitrust.org/Record/002932475","HathiTrust Record")</f>
        <v/>
      </c>
      <c r="AU217">
        <f>HYPERLINK("https://creighton-primo.hosted.exlibrisgroup.com/primo-explore/search?tab=default_tab&amp;search_scope=EVERYTHING&amp;vid=01CRU&amp;lang=en_US&amp;offset=0&amp;query=any,contains,991001336009702656","Catalog Record")</f>
        <v/>
      </c>
      <c r="AV217">
        <f>HYPERLINK("http://www.worldcat.org/oclc/30112653","WorldCat Record")</f>
        <v/>
      </c>
    </row>
    <row r="218">
      <c r="D218" t="inlineStr">
        <is>
          <t>QS 517 T271s 1970</t>
        </is>
      </c>
      <c r="E218" t="inlineStr">
        <is>
          <t>0                      QS 0517000T  271s        1970</t>
        </is>
      </c>
      <c r="F218" t="inlineStr">
        <is>
          <t>Scope manual on look-alikes in histology.</t>
        </is>
      </c>
      <c r="H218" t="inlineStr">
        <is>
          <t>No</t>
        </is>
      </c>
      <c r="I218" t="inlineStr">
        <is>
          <t>1</t>
        </is>
      </c>
      <c r="J218" t="inlineStr">
        <is>
          <t>No</t>
        </is>
      </c>
      <c r="K218" t="inlineStr">
        <is>
          <t>No</t>
        </is>
      </c>
      <c r="L218" t="inlineStr">
        <is>
          <t>0</t>
        </is>
      </c>
      <c r="M218" t="inlineStr">
        <is>
          <t>Telford, Ira Rockwood, 1907-</t>
        </is>
      </c>
      <c r="N218" t="inlineStr">
        <is>
          <t>Kalamazoo, Mich : Upjohn Co., [c1970]</t>
        </is>
      </c>
      <c r="O218" t="inlineStr">
        <is>
          <t>1970</t>
        </is>
      </c>
      <c r="Q218" t="inlineStr">
        <is>
          <t>eng</t>
        </is>
      </c>
      <c r="R218" t="inlineStr">
        <is>
          <t>miu</t>
        </is>
      </c>
      <c r="T218" t="inlineStr">
        <is>
          <t xml:space="preserve">QS </t>
        </is>
      </c>
      <c r="U218" t="n">
        <v>40</v>
      </c>
      <c r="V218" t="n">
        <v>40</v>
      </c>
      <c r="W218" t="inlineStr">
        <is>
          <t>1997-09-26</t>
        </is>
      </c>
      <c r="X218" t="inlineStr">
        <is>
          <t>1997-09-26</t>
        </is>
      </c>
      <c r="Y218" t="inlineStr">
        <is>
          <t>1988-03-26</t>
        </is>
      </c>
      <c r="Z218" t="inlineStr">
        <is>
          <t>1988-03-26</t>
        </is>
      </c>
      <c r="AA218" t="n">
        <v>29</v>
      </c>
      <c r="AB218" t="n">
        <v>26</v>
      </c>
      <c r="AC218" t="n">
        <v>66</v>
      </c>
      <c r="AD218" t="n">
        <v>1</v>
      </c>
      <c r="AE218" t="n">
        <v>1</v>
      </c>
      <c r="AF218" t="n">
        <v>0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0</v>
      </c>
      <c r="AM218" t="n">
        <v>0</v>
      </c>
      <c r="AN218" t="n">
        <v>0</v>
      </c>
      <c r="AO218" t="n">
        <v>0</v>
      </c>
      <c r="AP218" t="n">
        <v>0</v>
      </c>
      <c r="AQ218" t="n">
        <v>0</v>
      </c>
      <c r="AR218" t="inlineStr">
        <is>
          <t>No</t>
        </is>
      </c>
      <c r="AS218" t="inlineStr">
        <is>
          <t>Yes</t>
        </is>
      </c>
      <c r="AT218">
        <f>HYPERLINK("http://catalog.hathitrust.org/Record/002076130","HathiTrust Record")</f>
        <v/>
      </c>
      <c r="AU218">
        <f>HYPERLINK("https://creighton-primo.hosted.exlibrisgroup.com/primo-explore/search?tab=default_tab&amp;search_scope=EVERYTHING&amp;vid=01CRU&amp;lang=en_US&amp;offset=0&amp;query=any,contains,991000796799702656","Catalog Record")</f>
        <v/>
      </c>
      <c r="AV218">
        <f>HYPERLINK("http://www.worldcat.org/oclc/3283586","WorldCat Record")</f>
        <v/>
      </c>
    </row>
    <row r="219">
      <c r="D219" t="inlineStr">
        <is>
          <t>QS 517 W556f 1987</t>
        </is>
      </c>
      <c r="E219" t="inlineStr">
        <is>
          <t>0                      QS 0517000W  556f        1987</t>
        </is>
      </c>
      <c r="F219" t="inlineStr">
        <is>
          <t>Functional histology : a text and colour atlas / Paul R. Wheater and H. George Burkill.</t>
        </is>
      </c>
      <c r="H219" t="inlineStr">
        <is>
          <t>No</t>
        </is>
      </c>
      <c r="I219" t="inlineStr">
        <is>
          <t>1</t>
        </is>
      </c>
      <c r="J219" t="inlineStr">
        <is>
          <t>No</t>
        </is>
      </c>
      <c r="K219" t="inlineStr">
        <is>
          <t>Yes</t>
        </is>
      </c>
      <c r="L219" t="inlineStr">
        <is>
          <t>0</t>
        </is>
      </c>
      <c r="M219" t="inlineStr">
        <is>
          <t>Wheater, Paul R.</t>
        </is>
      </c>
      <c r="N219" t="inlineStr">
        <is>
          <t>Edinburgh ; New York : Churchill Livingstone, c1987.</t>
        </is>
      </c>
      <c r="O219" t="inlineStr">
        <is>
          <t>1987</t>
        </is>
      </c>
      <c r="P219" t="inlineStr">
        <is>
          <t>2nd ed.</t>
        </is>
      </c>
      <c r="Q219" t="inlineStr">
        <is>
          <t>eng</t>
        </is>
      </c>
      <c r="R219" t="inlineStr">
        <is>
          <t>stk</t>
        </is>
      </c>
      <c r="T219" t="inlineStr">
        <is>
          <t xml:space="preserve">QS </t>
        </is>
      </c>
      <c r="U219" t="n">
        <v>90</v>
      </c>
      <c r="V219" t="n">
        <v>90</v>
      </c>
      <c r="W219" t="inlineStr">
        <is>
          <t>2004-10-03</t>
        </is>
      </c>
      <c r="X219" t="inlineStr">
        <is>
          <t>2004-10-03</t>
        </is>
      </c>
      <c r="Y219" t="inlineStr">
        <is>
          <t>1987-09-26</t>
        </is>
      </c>
      <c r="Z219" t="inlineStr">
        <is>
          <t>1987-09-26</t>
        </is>
      </c>
      <c r="AA219" t="n">
        <v>341</v>
      </c>
      <c r="AB219" t="n">
        <v>187</v>
      </c>
      <c r="AC219" t="n">
        <v>295</v>
      </c>
      <c r="AD219" t="n">
        <v>2</v>
      </c>
      <c r="AE219" t="n">
        <v>4</v>
      </c>
      <c r="AF219" t="n">
        <v>4</v>
      </c>
      <c r="AG219" t="n">
        <v>7</v>
      </c>
      <c r="AH219" t="n">
        <v>1</v>
      </c>
      <c r="AI219" t="n">
        <v>2</v>
      </c>
      <c r="AJ219" t="n">
        <v>0</v>
      </c>
      <c r="AK219" t="n">
        <v>0</v>
      </c>
      <c r="AL219" t="n">
        <v>3</v>
      </c>
      <c r="AM219" t="n">
        <v>4</v>
      </c>
      <c r="AN219" t="n">
        <v>1</v>
      </c>
      <c r="AO219" t="n">
        <v>2</v>
      </c>
      <c r="AP219" t="n">
        <v>0</v>
      </c>
      <c r="AQ219" t="n">
        <v>0</v>
      </c>
      <c r="AR219" t="inlineStr">
        <is>
          <t>No</t>
        </is>
      </c>
      <c r="AS219" t="inlineStr">
        <is>
          <t>Yes</t>
        </is>
      </c>
      <c r="AT219">
        <f>HYPERLINK("http://catalog.hathitrust.org/Record/000822060","HathiTrust Record")</f>
        <v/>
      </c>
      <c r="AU219">
        <f>HYPERLINK("https://creighton-primo.hosted.exlibrisgroup.com/primo-explore/search?tab=default_tab&amp;search_scope=EVERYTHING&amp;vid=01CRU&amp;lang=en_US&amp;offset=0&amp;query=any,contains,991001264509702656","Catalog Record")</f>
        <v/>
      </c>
      <c r="AV219">
        <f>HYPERLINK("http://www.worldcat.org/oclc/13902596","WorldCat Record")</f>
        <v/>
      </c>
    </row>
    <row r="220">
      <c r="D220" t="inlineStr">
        <is>
          <t>QS 518 A511h 1990</t>
        </is>
      </c>
      <c r="E220" t="inlineStr">
        <is>
          <t>0                      QS 0518000A  511h        1990</t>
        </is>
      </c>
      <c r="F220" t="inlineStr">
        <is>
          <t>Histology / Peter S. Amenta.</t>
        </is>
      </c>
      <c r="H220" t="inlineStr">
        <is>
          <t>No</t>
        </is>
      </c>
      <c r="I220" t="inlineStr">
        <is>
          <t>1</t>
        </is>
      </c>
      <c r="J220" t="inlineStr">
        <is>
          <t>No</t>
        </is>
      </c>
      <c r="K220" t="inlineStr">
        <is>
          <t>Yes</t>
        </is>
      </c>
      <c r="L220" t="inlineStr">
        <is>
          <t>0</t>
        </is>
      </c>
      <c r="M220" t="inlineStr">
        <is>
          <t>Amenta, Peter S. (Peter Sebastian), 1927-</t>
        </is>
      </c>
      <c r="N220" t="inlineStr">
        <is>
          <t>New York, N.Y. : Medical Examination Pub. Co., c1990.</t>
        </is>
      </c>
      <c r="O220" t="inlineStr">
        <is>
          <t>1990</t>
        </is>
      </c>
      <c r="P220" t="inlineStr">
        <is>
          <t>4th ed.</t>
        </is>
      </c>
      <c r="Q220" t="inlineStr">
        <is>
          <t>eng</t>
        </is>
      </c>
      <c r="R220" t="inlineStr">
        <is>
          <t>xxu</t>
        </is>
      </c>
      <c r="S220" t="inlineStr">
        <is>
          <t>Medical outline series</t>
        </is>
      </c>
      <c r="T220" t="inlineStr">
        <is>
          <t xml:space="preserve">QS </t>
        </is>
      </c>
      <c r="U220" t="n">
        <v>11</v>
      </c>
      <c r="V220" t="n">
        <v>11</v>
      </c>
      <c r="W220" t="inlineStr">
        <is>
          <t>2002-04-17</t>
        </is>
      </c>
      <c r="X220" t="inlineStr">
        <is>
          <t>2002-04-17</t>
        </is>
      </c>
      <c r="Y220" t="inlineStr">
        <is>
          <t>1990-08-08</t>
        </is>
      </c>
      <c r="Z220" t="inlineStr">
        <is>
          <t>1990-08-08</t>
        </is>
      </c>
      <c r="AA220" t="n">
        <v>95</v>
      </c>
      <c r="AB220" t="n">
        <v>69</v>
      </c>
      <c r="AC220" t="n">
        <v>156</v>
      </c>
      <c r="AD220" t="n">
        <v>1</v>
      </c>
      <c r="AE220" t="n">
        <v>2</v>
      </c>
      <c r="AF220" t="n">
        <v>3</v>
      </c>
      <c r="AG220" t="n">
        <v>5</v>
      </c>
      <c r="AH220" t="n">
        <v>1</v>
      </c>
      <c r="AI220" t="n">
        <v>2</v>
      </c>
      <c r="AJ220" t="n">
        <v>1</v>
      </c>
      <c r="AK220" t="n">
        <v>1</v>
      </c>
      <c r="AL220" t="n">
        <v>2</v>
      </c>
      <c r="AM220" t="n">
        <v>3</v>
      </c>
      <c r="AN220" t="n">
        <v>0</v>
      </c>
      <c r="AO220" t="n">
        <v>1</v>
      </c>
      <c r="AP220" t="n">
        <v>0</v>
      </c>
      <c r="AQ220" t="n">
        <v>0</v>
      </c>
      <c r="AR220" t="inlineStr">
        <is>
          <t>No</t>
        </is>
      </c>
      <c r="AS220" t="inlineStr">
        <is>
          <t>Yes</t>
        </is>
      </c>
      <c r="AT220">
        <f>HYPERLINK("http://catalog.hathitrust.org/Record/001817909","HathiTrust Record")</f>
        <v/>
      </c>
      <c r="AU220">
        <f>HYPERLINK("https://creighton-primo.hosted.exlibrisgroup.com/primo-explore/search?tab=default_tab&amp;search_scope=EVERYTHING&amp;vid=01CRU&amp;lang=en_US&amp;offset=0&amp;query=any,contains,991001452209702656","Catalog Record")</f>
        <v/>
      </c>
      <c r="AV220">
        <f>HYPERLINK("http://www.worldcat.org/oclc/19981204","WorldCat Record")</f>
        <v/>
      </c>
    </row>
    <row r="221">
      <c r="D221" t="inlineStr">
        <is>
          <t>QS523 C337 2003</t>
        </is>
      </c>
      <c r="E221" t="inlineStr">
        <is>
          <t>0                      QS 0523000C  337         2003</t>
        </is>
      </c>
      <c r="F221" t="inlineStr">
        <is>
          <t>Case studies of existing human tissue repositories : "best practices" for a biospecimen resource for the genomic and proteomic era / Elisa Eiseman ... [et al.].</t>
        </is>
      </c>
      <c r="H221" t="inlineStr">
        <is>
          <t>No</t>
        </is>
      </c>
      <c r="I221" t="inlineStr">
        <is>
          <t>1</t>
        </is>
      </c>
      <c r="J221" t="inlineStr">
        <is>
          <t>No</t>
        </is>
      </c>
      <c r="K221" t="inlineStr">
        <is>
          <t>No</t>
        </is>
      </c>
      <c r="L221" t="inlineStr">
        <is>
          <t>2</t>
        </is>
      </c>
      <c r="N221" t="inlineStr">
        <is>
          <t>Santa Monica, CA : RAND, c2003.</t>
        </is>
      </c>
      <c r="O221" t="inlineStr">
        <is>
          <t>2003</t>
        </is>
      </c>
      <c r="Q221" t="inlineStr">
        <is>
          <t>eng</t>
        </is>
      </c>
      <c r="R221" t="inlineStr">
        <is>
          <t>cau</t>
        </is>
      </c>
      <c r="T221" t="inlineStr">
        <is>
          <t xml:space="preserve">QS </t>
        </is>
      </c>
      <c r="U221" t="n">
        <v>0</v>
      </c>
      <c r="V221" t="n">
        <v>0</v>
      </c>
      <c r="W221" t="inlineStr">
        <is>
          <t>2004-11-16</t>
        </is>
      </c>
      <c r="X221" t="inlineStr">
        <is>
          <t>2004-11-16</t>
        </is>
      </c>
      <c r="Y221" t="inlineStr">
        <is>
          <t>2004-11-16</t>
        </is>
      </c>
      <c r="Z221" t="inlineStr">
        <is>
          <t>2004-11-16</t>
        </is>
      </c>
      <c r="AA221" t="n">
        <v>151</v>
      </c>
      <c r="AB221" t="n">
        <v>136</v>
      </c>
      <c r="AC221" t="n">
        <v>1555</v>
      </c>
      <c r="AD221" t="n">
        <v>1</v>
      </c>
      <c r="AE221" t="n">
        <v>36</v>
      </c>
      <c r="AF221" t="n">
        <v>2</v>
      </c>
      <c r="AG221" t="n">
        <v>50</v>
      </c>
      <c r="AH221" t="n">
        <v>0</v>
      </c>
      <c r="AI221" t="n">
        <v>14</v>
      </c>
      <c r="AJ221" t="n">
        <v>1</v>
      </c>
      <c r="AK221" t="n">
        <v>10</v>
      </c>
      <c r="AL221" t="n">
        <v>2</v>
      </c>
      <c r="AM221" t="n">
        <v>15</v>
      </c>
      <c r="AN221" t="n">
        <v>0</v>
      </c>
      <c r="AO221" t="n">
        <v>16</v>
      </c>
      <c r="AP221" t="n">
        <v>0</v>
      </c>
      <c r="AQ221" t="n">
        <v>2</v>
      </c>
      <c r="AR221" t="inlineStr">
        <is>
          <t>No</t>
        </is>
      </c>
      <c r="AS221" t="inlineStr">
        <is>
          <t>Yes</t>
        </is>
      </c>
      <c r="AT221">
        <f>HYPERLINK("http://catalog.hathitrust.org/Record/005033531","HathiTrust Record")</f>
        <v/>
      </c>
      <c r="AU221">
        <f>HYPERLINK("https://creighton-primo.hosted.exlibrisgroup.com/primo-explore/search?tab=default_tab&amp;search_scope=EVERYTHING&amp;vid=01CRU&amp;lang=en_US&amp;offset=0&amp;query=any,contains,991000411089702656","Catalog Record")</f>
        <v/>
      </c>
      <c r="AV221">
        <f>HYPERLINK("http://www.worldcat.org/oclc/53477927","WorldCat Record")</f>
        <v/>
      </c>
    </row>
    <row r="222">
      <c r="D222" t="inlineStr">
        <is>
          <t>QS 525 B213m 1984</t>
        </is>
      </c>
      <c r="E222" t="inlineStr">
        <is>
          <t>0                      QS 0525000B  213m        1984</t>
        </is>
      </c>
      <c r="F222" t="inlineStr">
        <is>
          <t>Manual of histological techniques / John D. Bancroft, Harry C. Cook ; foreword by David R. Turner.</t>
        </is>
      </c>
      <c r="H222" t="inlineStr">
        <is>
          <t>No</t>
        </is>
      </c>
      <c r="I222" t="inlineStr">
        <is>
          <t>1</t>
        </is>
      </c>
      <c r="J222" t="inlineStr">
        <is>
          <t>No</t>
        </is>
      </c>
      <c r="K222" t="inlineStr">
        <is>
          <t>No</t>
        </is>
      </c>
      <c r="L222" t="inlineStr">
        <is>
          <t>0</t>
        </is>
      </c>
      <c r="M222" t="inlineStr">
        <is>
          <t>Bancroft, John D.</t>
        </is>
      </c>
      <c r="N222" t="inlineStr">
        <is>
          <t>Edinburgh ; New York : Churchill Livingstone, 1984.</t>
        </is>
      </c>
      <c r="O222" t="inlineStr">
        <is>
          <t>1984</t>
        </is>
      </c>
      <c r="Q222" t="inlineStr">
        <is>
          <t>eng</t>
        </is>
      </c>
      <c r="R222" t="inlineStr">
        <is>
          <t>stk</t>
        </is>
      </c>
      <c r="T222" t="inlineStr">
        <is>
          <t xml:space="preserve">QS </t>
        </is>
      </c>
      <c r="U222" t="n">
        <v>17</v>
      </c>
      <c r="V222" t="n">
        <v>17</v>
      </c>
      <c r="W222" t="inlineStr">
        <is>
          <t>2002-09-20</t>
        </is>
      </c>
      <c r="X222" t="inlineStr">
        <is>
          <t>2002-09-20</t>
        </is>
      </c>
      <c r="Y222" t="inlineStr">
        <is>
          <t>1988-01-10</t>
        </is>
      </c>
      <c r="Z222" t="inlineStr">
        <is>
          <t>1988-01-10</t>
        </is>
      </c>
      <c r="AA222" t="n">
        <v>148</v>
      </c>
      <c r="AB222" t="n">
        <v>74</v>
      </c>
      <c r="AC222" t="n">
        <v>75</v>
      </c>
      <c r="AD222" t="n">
        <v>2</v>
      </c>
      <c r="AE222" t="n">
        <v>2</v>
      </c>
      <c r="AF222" t="n">
        <v>2</v>
      </c>
      <c r="AG222" t="n">
        <v>2</v>
      </c>
      <c r="AH222" t="n">
        <v>1</v>
      </c>
      <c r="AI222" t="n">
        <v>1</v>
      </c>
      <c r="AJ222" t="n">
        <v>0</v>
      </c>
      <c r="AK222" t="n">
        <v>0</v>
      </c>
      <c r="AL222" t="n">
        <v>1</v>
      </c>
      <c r="AM222" t="n">
        <v>1</v>
      </c>
      <c r="AN222" t="n">
        <v>1</v>
      </c>
      <c r="AO222" t="n">
        <v>1</v>
      </c>
      <c r="AP222" t="n">
        <v>0</v>
      </c>
      <c r="AQ222" t="n">
        <v>0</v>
      </c>
      <c r="AR222" t="inlineStr">
        <is>
          <t>No</t>
        </is>
      </c>
      <c r="AS222" t="inlineStr">
        <is>
          <t>Yes</t>
        </is>
      </c>
      <c r="AT222">
        <f>HYPERLINK("http://catalog.hathitrust.org/Record/000433252","HathiTrust Record")</f>
        <v/>
      </c>
      <c r="AU222">
        <f>HYPERLINK("https://creighton-primo.hosted.exlibrisgroup.com/primo-explore/search?tab=default_tab&amp;search_scope=EVERYTHING&amp;vid=01CRU&amp;lang=en_US&amp;offset=0&amp;query=any,contains,991000796829702656","Catalog Record")</f>
        <v/>
      </c>
      <c r="AV222">
        <f>HYPERLINK("http://www.worldcat.org/oclc/10277454","WorldCat Record")</f>
        <v/>
      </c>
    </row>
    <row r="223">
      <c r="D223" t="inlineStr">
        <is>
          <t>QS 525 H673 1990</t>
        </is>
      </c>
      <c r="E223" t="inlineStr">
        <is>
          <t>0                      QS 0525000H  673         1990</t>
        </is>
      </c>
      <c r="F223" t="inlineStr">
        <is>
          <t>Histochemistry in pathology / edited by M. Isabel Filipe, Brian D. Lake.</t>
        </is>
      </c>
      <c r="H223" t="inlineStr">
        <is>
          <t>No</t>
        </is>
      </c>
      <c r="I223" t="inlineStr">
        <is>
          <t>1</t>
        </is>
      </c>
      <c r="J223" t="inlineStr">
        <is>
          <t>No</t>
        </is>
      </c>
      <c r="K223" t="inlineStr">
        <is>
          <t>No</t>
        </is>
      </c>
      <c r="L223" t="inlineStr">
        <is>
          <t>0</t>
        </is>
      </c>
      <c r="N223" t="inlineStr">
        <is>
          <t>Edinburgh ; New York : Churchill Livingstone, c1990.</t>
        </is>
      </c>
      <c r="O223" t="inlineStr">
        <is>
          <t>1990</t>
        </is>
      </c>
      <c r="P223" t="inlineStr">
        <is>
          <t>2nd ed.</t>
        </is>
      </c>
      <c r="Q223" t="inlineStr">
        <is>
          <t>eng</t>
        </is>
      </c>
      <c r="R223" t="inlineStr">
        <is>
          <t>stk</t>
        </is>
      </c>
      <c r="T223" t="inlineStr">
        <is>
          <t xml:space="preserve">QS </t>
        </is>
      </c>
      <c r="U223" t="n">
        <v>8</v>
      </c>
      <c r="V223" t="n">
        <v>8</v>
      </c>
      <c r="W223" t="inlineStr">
        <is>
          <t>1998-10-11</t>
        </is>
      </c>
      <c r="X223" t="inlineStr">
        <is>
          <t>1998-10-11</t>
        </is>
      </c>
      <c r="Y223" t="inlineStr">
        <is>
          <t>1991-02-16</t>
        </is>
      </c>
      <c r="Z223" t="inlineStr">
        <is>
          <t>1991-02-16</t>
        </is>
      </c>
      <c r="AA223" t="n">
        <v>111</v>
      </c>
      <c r="AB223" t="n">
        <v>53</v>
      </c>
      <c r="AC223" t="n">
        <v>96</v>
      </c>
      <c r="AD223" t="n">
        <v>2</v>
      </c>
      <c r="AE223" t="n">
        <v>2</v>
      </c>
      <c r="AF223" t="n">
        <v>0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0</v>
      </c>
      <c r="AM223" t="n">
        <v>0</v>
      </c>
      <c r="AN223" t="n">
        <v>0</v>
      </c>
      <c r="AO223" t="n">
        <v>0</v>
      </c>
      <c r="AP223" t="n">
        <v>0</v>
      </c>
      <c r="AQ223" t="n">
        <v>0</v>
      </c>
      <c r="AR223" t="inlineStr">
        <is>
          <t>No</t>
        </is>
      </c>
      <c r="AS223" t="inlineStr">
        <is>
          <t>Yes</t>
        </is>
      </c>
      <c r="AT223">
        <f>HYPERLINK("http://catalog.hathitrust.org/Record/002424217","HathiTrust Record")</f>
        <v/>
      </c>
      <c r="AU223">
        <f>HYPERLINK("https://creighton-primo.hosted.exlibrisgroup.com/primo-explore/search?tab=default_tab&amp;search_scope=EVERYTHING&amp;vid=01CRU&amp;lang=en_US&amp;offset=0&amp;query=any,contains,991000820679702656","Catalog Record")</f>
        <v/>
      </c>
      <c r="AV223">
        <f>HYPERLINK("http://www.worldcat.org/oclc/21562488","WorldCat Record")</f>
        <v/>
      </c>
    </row>
    <row r="224">
      <c r="D224" t="inlineStr">
        <is>
          <t>QS 525 H9175 1996</t>
        </is>
      </c>
      <c r="E224" t="inlineStr">
        <is>
          <t>0                      QS 0525000H  9175        1996</t>
        </is>
      </c>
      <c r="F224" t="inlineStr">
        <is>
          <t>Human cell culture protocols / edited by Gareth E. Jones.</t>
        </is>
      </c>
      <c r="H224" t="inlineStr">
        <is>
          <t>No</t>
        </is>
      </c>
      <c r="I224" t="inlineStr">
        <is>
          <t>1</t>
        </is>
      </c>
      <c r="J224" t="inlineStr">
        <is>
          <t>No</t>
        </is>
      </c>
      <c r="K224" t="inlineStr">
        <is>
          <t>No</t>
        </is>
      </c>
      <c r="L224" t="inlineStr">
        <is>
          <t>0</t>
        </is>
      </c>
      <c r="N224" t="inlineStr">
        <is>
          <t>Totowa, N.J. : Humana Press, c1996.</t>
        </is>
      </c>
      <c r="O224" t="inlineStr">
        <is>
          <t>1996</t>
        </is>
      </c>
      <c r="Q224" t="inlineStr">
        <is>
          <t>eng</t>
        </is>
      </c>
      <c r="R224" t="inlineStr">
        <is>
          <t>nju</t>
        </is>
      </c>
      <c r="S224" t="inlineStr">
        <is>
          <t>Methods in molecular medicine</t>
        </is>
      </c>
      <c r="T224" t="inlineStr">
        <is>
          <t xml:space="preserve">QS </t>
        </is>
      </c>
      <c r="U224" t="n">
        <v>22</v>
      </c>
      <c r="V224" t="n">
        <v>22</v>
      </c>
      <c r="W224" t="inlineStr">
        <is>
          <t>2003-09-25</t>
        </is>
      </c>
      <c r="X224" t="inlineStr">
        <is>
          <t>2003-09-25</t>
        </is>
      </c>
      <c r="Y224" t="inlineStr">
        <is>
          <t>1997-06-04</t>
        </is>
      </c>
      <c r="Z224" t="inlineStr">
        <is>
          <t>1997-06-04</t>
        </is>
      </c>
      <c r="AA224" t="n">
        <v>216</v>
      </c>
      <c r="AB224" t="n">
        <v>141</v>
      </c>
      <c r="AC224" t="n">
        <v>213</v>
      </c>
      <c r="AD224" t="n">
        <v>1</v>
      </c>
      <c r="AE224" t="n">
        <v>3</v>
      </c>
      <c r="AF224" t="n">
        <v>3</v>
      </c>
      <c r="AG224" t="n">
        <v>7</v>
      </c>
      <c r="AH224" t="n">
        <v>0</v>
      </c>
      <c r="AI224" t="n">
        <v>1</v>
      </c>
      <c r="AJ224" t="n">
        <v>0</v>
      </c>
      <c r="AK224" t="n">
        <v>1</v>
      </c>
      <c r="AL224" t="n">
        <v>3</v>
      </c>
      <c r="AM224" t="n">
        <v>4</v>
      </c>
      <c r="AN224" t="n">
        <v>0</v>
      </c>
      <c r="AO224" t="n">
        <v>2</v>
      </c>
      <c r="AP224" t="n">
        <v>0</v>
      </c>
      <c r="AQ224" t="n">
        <v>0</v>
      </c>
      <c r="AR224" t="inlineStr">
        <is>
          <t>No</t>
        </is>
      </c>
      <c r="AS224" t="inlineStr">
        <is>
          <t>Yes</t>
        </is>
      </c>
      <c r="AT224">
        <f>HYPERLINK("http://catalog.hathitrust.org/Record/003062801","HathiTrust Record")</f>
        <v/>
      </c>
      <c r="AU224">
        <f>HYPERLINK("https://creighton-primo.hosted.exlibrisgroup.com/primo-explore/search?tab=default_tab&amp;search_scope=EVERYTHING&amp;vid=01CRU&amp;lang=en_US&amp;offset=0&amp;query=any,contains,991001249799702656","Catalog Record")</f>
        <v/>
      </c>
      <c r="AV224">
        <f>HYPERLINK("http://www.worldcat.org/oclc/34121059","WorldCat Record")</f>
        <v/>
      </c>
    </row>
    <row r="225">
      <c r="D225" t="inlineStr">
        <is>
          <t>QS 525 K47h 1999</t>
        </is>
      </c>
      <c r="E225" t="inlineStr">
        <is>
          <t>0                      QS 0525000K  47h         1999</t>
        </is>
      </c>
      <c r="F225" t="inlineStr">
        <is>
          <t>Histological and histochemical methods : theory and practice / J.A. Kiernan.</t>
        </is>
      </c>
      <c r="H225" t="inlineStr">
        <is>
          <t>No</t>
        </is>
      </c>
      <c r="I225" t="inlineStr">
        <is>
          <t>1</t>
        </is>
      </c>
      <c r="J225" t="inlineStr">
        <is>
          <t>No</t>
        </is>
      </c>
      <c r="K225" t="inlineStr">
        <is>
          <t>No</t>
        </is>
      </c>
      <c r="L225" t="inlineStr">
        <is>
          <t>0</t>
        </is>
      </c>
      <c r="M225" t="inlineStr">
        <is>
          <t>Kiernan, J. A. (John Alan)</t>
        </is>
      </c>
      <c r="N225" t="inlineStr">
        <is>
          <t>Oxford ; Boston : Butterworth Heinemann, 1999.</t>
        </is>
      </c>
      <c r="O225" t="inlineStr">
        <is>
          <t>1999</t>
        </is>
      </c>
      <c r="P225" t="inlineStr">
        <is>
          <t>3rd ed.</t>
        </is>
      </c>
      <c r="Q225" t="inlineStr">
        <is>
          <t>eng</t>
        </is>
      </c>
      <c r="R225" t="inlineStr">
        <is>
          <t>enk</t>
        </is>
      </c>
      <c r="T225" t="inlineStr">
        <is>
          <t xml:space="preserve">QS </t>
        </is>
      </c>
      <c r="U225" t="n">
        <v>8</v>
      </c>
      <c r="V225" t="n">
        <v>8</v>
      </c>
      <c r="W225" t="inlineStr">
        <is>
          <t>2005-04-04</t>
        </is>
      </c>
      <c r="X225" t="inlineStr">
        <is>
          <t>2005-04-04</t>
        </is>
      </c>
      <c r="Y225" t="inlineStr">
        <is>
          <t>2000-04-13</t>
        </is>
      </c>
      <c r="Z225" t="inlineStr">
        <is>
          <t>2000-04-13</t>
        </is>
      </c>
      <c r="AA225" t="n">
        <v>140</v>
      </c>
      <c r="AB225" t="n">
        <v>96</v>
      </c>
      <c r="AC225" t="n">
        <v>465</v>
      </c>
      <c r="AD225" t="n">
        <v>1</v>
      </c>
      <c r="AE225" t="n">
        <v>5</v>
      </c>
      <c r="AF225" t="n">
        <v>2</v>
      </c>
      <c r="AG225" t="n">
        <v>15</v>
      </c>
      <c r="AH225" t="n">
        <v>0</v>
      </c>
      <c r="AI225" t="n">
        <v>3</v>
      </c>
      <c r="AJ225" t="n">
        <v>1</v>
      </c>
      <c r="AK225" t="n">
        <v>2</v>
      </c>
      <c r="AL225" t="n">
        <v>2</v>
      </c>
      <c r="AM225" t="n">
        <v>8</v>
      </c>
      <c r="AN225" t="n">
        <v>0</v>
      </c>
      <c r="AO225" t="n">
        <v>4</v>
      </c>
      <c r="AP225" t="n">
        <v>0</v>
      </c>
      <c r="AQ225" t="n">
        <v>0</v>
      </c>
      <c r="AR225" t="inlineStr">
        <is>
          <t>No</t>
        </is>
      </c>
      <c r="AS225" t="inlineStr">
        <is>
          <t>No</t>
        </is>
      </c>
      <c r="AU225">
        <f>HYPERLINK("https://creighton-primo.hosted.exlibrisgroup.com/primo-explore/search?tab=default_tab&amp;search_scope=EVERYTHING&amp;vid=01CRU&amp;lang=en_US&amp;offset=0&amp;query=any,contains,991001443209702656","Catalog Record")</f>
        <v/>
      </c>
      <c r="AV225">
        <f>HYPERLINK("http://www.worldcat.org/oclc/40347296","WorldCat Record")</f>
        <v/>
      </c>
    </row>
    <row r="226">
      <c r="D226" t="inlineStr">
        <is>
          <t>QS 525 P8945 1992</t>
        </is>
      </c>
      <c r="E226" t="inlineStr">
        <is>
          <t>0                      QS 0525000P  8945        1992</t>
        </is>
      </c>
      <c r="F226" t="inlineStr">
        <is>
          <t>Practical cell culture techniques / edited by Alan A. Boulton, Glen B. Baker, and Wolfgang Walz.</t>
        </is>
      </c>
      <c r="H226" t="inlineStr">
        <is>
          <t>No</t>
        </is>
      </c>
      <c r="I226" t="inlineStr">
        <is>
          <t>1</t>
        </is>
      </c>
      <c r="J226" t="inlineStr">
        <is>
          <t>No</t>
        </is>
      </c>
      <c r="K226" t="inlineStr">
        <is>
          <t>No</t>
        </is>
      </c>
      <c r="L226" t="inlineStr">
        <is>
          <t>0</t>
        </is>
      </c>
      <c r="N226" t="inlineStr">
        <is>
          <t>Totowa, N.J. : Humana Press, c1992.</t>
        </is>
      </c>
      <c r="O226" t="inlineStr">
        <is>
          <t>1992</t>
        </is>
      </c>
      <c r="Q226" t="inlineStr">
        <is>
          <t>eng</t>
        </is>
      </c>
      <c r="R226" t="inlineStr">
        <is>
          <t>nju</t>
        </is>
      </c>
      <c r="S226" t="inlineStr">
        <is>
          <t>Neuromethods ; 23</t>
        </is>
      </c>
      <c r="T226" t="inlineStr">
        <is>
          <t xml:space="preserve">QS </t>
        </is>
      </c>
      <c r="U226" t="n">
        <v>12</v>
      </c>
      <c r="V226" t="n">
        <v>12</v>
      </c>
      <c r="W226" t="inlineStr">
        <is>
          <t>2003-01-16</t>
        </is>
      </c>
      <c r="X226" t="inlineStr">
        <is>
          <t>2003-01-16</t>
        </is>
      </c>
      <c r="Y226" t="inlineStr">
        <is>
          <t>1994-05-03</t>
        </is>
      </c>
      <c r="Z226" t="inlineStr">
        <is>
          <t>1994-05-03</t>
        </is>
      </c>
      <c r="AA226" t="n">
        <v>182</v>
      </c>
      <c r="AB226" t="n">
        <v>107</v>
      </c>
      <c r="AC226" t="n">
        <v>180</v>
      </c>
      <c r="AD226" t="n">
        <v>1</v>
      </c>
      <c r="AE226" t="n">
        <v>3</v>
      </c>
      <c r="AF226" t="n">
        <v>1</v>
      </c>
      <c r="AG226" t="n">
        <v>5</v>
      </c>
      <c r="AH226" t="n">
        <v>0</v>
      </c>
      <c r="AI226" t="n">
        <v>1</v>
      </c>
      <c r="AJ226" t="n">
        <v>0</v>
      </c>
      <c r="AK226" t="n">
        <v>1</v>
      </c>
      <c r="AL226" t="n">
        <v>1</v>
      </c>
      <c r="AM226" t="n">
        <v>2</v>
      </c>
      <c r="AN226" t="n">
        <v>0</v>
      </c>
      <c r="AO226" t="n">
        <v>2</v>
      </c>
      <c r="AP226" t="n">
        <v>0</v>
      </c>
      <c r="AQ226" t="n">
        <v>0</v>
      </c>
      <c r="AR226" t="inlineStr">
        <is>
          <t>No</t>
        </is>
      </c>
      <c r="AS226" t="inlineStr">
        <is>
          <t>No</t>
        </is>
      </c>
      <c r="AU226">
        <f>HYPERLINK("https://creighton-primo.hosted.exlibrisgroup.com/primo-explore/search?tab=default_tab&amp;search_scope=EVERYTHING&amp;vid=01CRU&amp;lang=en_US&amp;offset=0&amp;query=any,contains,991001160659702656","Catalog Record")</f>
        <v/>
      </c>
      <c r="AV226">
        <f>HYPERLINK("http://www.worldcat.org/oclc/25592156","WorldCat Record")</f>
        <v/>
      </c>
    </row>
    <row r="227">
      <c r="D227" t="inlineStr">
        <is>
          <t>QS 532.5.A3 N532 1985</t>
        </is>
      </c>
      <c r="E227" t="inlineStr">
        <is>
          <t>0                      QS 0532500A  3                  N  532         1985</t>
        </is>
      </c>
      <c r="F227" t="inlineStr">
        <is>
          <t>New perspectives in adipose tissue : structure, function, and development / edited by A. Cryer and R.L.R. Van.</t>
        </is>
      </c>
      <c r="H227" t="inlineStr">
        <is>
          <t>No</t>
        </is>
      </c>
      <c r="I227" t="inlineStr">
        <is>
          <t>1</t>
        </is>
      </c>
      <c r="J227" t="inlineStr">
        <is>
          <t>No</t>
        </is>
      </c>
      <c r="K227" t="inlineStr">
        <is>
          <t>No</t>
        </is>
      </c>
      <c r="L227" t="inlineStr">
        <is>
          <t>0</t>
        </is>
      </c>
      <c r="N227" t="inlineStr">
        <is>
          <t>London ; Boston : Butterworths, c1985.</t>
        </is>
      </c>
      <c r="O227" t="inlineStr">
        <is>
          <t>1985</t>
        </is>
      </c>
      <c r="Q227" t="inlineStr">
        <is>
          <t>eng</t>
        </is>
      </c>
      <c r="R227" t="inlineStr">
        <is>
          <t>enk</t>
        </is>
      </c>
      <c r="T227" t="inlineStr">
        <is>
          <t xml:space="preserve">QS </t>
        </is>
      </c>
      <c r="U227" t="n">
        <v>5</v>
      </c>
      <c r="V227" t="n">
        <v>5</v>
      </c>
      <c r="W227" t="inlineStr">
        <is>
          <t>2004-05-27</t>
        </is>
      </c>
      <c r="X227" t="inlineStr">
        <is>
          <t>2004-05-27</t>
        </is>
      </c>
      <c r="Y227" t="inlineStr">
        <is>
          <t>1988-01-18</t>
        </is>
      </c>
      <c r="Z227" t="inlineStr">
        <is>
          <t>1988-01-18</t>
        </is>
      </c>
      <c r="AA227" t="n">
        <v>122</v>
      </c>
      <c r="AB227" t="n">
        <v>92</v>
      </c>
      <c r="AC227" t="n">
        <v>139</v>
      </c>
      <c r="AD227" t="n">
        <v>1</v>
      </c>
      <c r="AE227" t="n">
        <v>2</v>
      </c>
      <c r="AF227" t="n">
        <v>3</v>
      </c>
      <c r="AG227" t="n">
        <v>7</v>
      </c>
      <c r="AH227" t="n">
        <v>0</v>
      </c>
      <c r="AI227" t="n">
        <v>2</v>
      </c>
      <c r="AJ227" t="n">
        <v>2</v>
      </c>
      <c r="AK227" t="n">
        <v>4</v>
      </c>
      <c r="AL227" t="n">
        <v>2</v>
      </c>
      <c r="AM227" t="n">
        <v>2</v>
      </c>
      <c r="AN227" t="n">
        <v>0</v>
      </c>
      <c r="AO227" t="n">
        <v>1</v>
      </c>
      <c r="AP227" t="n">
        <v>0</v>
      </c>
      <c r="AQ227" t="n">
        <v>0</v>
      </c>
      <c r="AR227" t="inlineStr">
        <is>
          <t>No</t>
        </is>
      </c>
      <c r="AS227" t="inlineStr">
        <is>
          <t>Yes</t>
        </is>
      </c>
      <c r="AT227">
        <f>HYPERLINK("http://catalog.hathitrust.org/Record/000462523","HathiTrust Record")</f>
        <v/>
      </c>
      <c r="AU227">
        <f>HYPERLINK("https://creighton-primo.hosted.exlibrisgroup.com/primo-explore/search?tab=default_tab&amp;search_scope=EVERYTHING&amp;vid=01CRU&amp;lang=en_US&amp;offset=0&amp;query=any,contains,991000797029702656","Catalog Record")</f>
        <v/>
      </c>
      <c r="AV227">
        <f>HYPERLINK("http://www.worldcat.org/oclc/11185964","WorldCat Record")</f>
        <v/>
      </c>
    </row>
    <row r="228">
      <c r="D228" t="inlineStr">
        <is>
          <t>QS 532.5.C7 E96 1984</t>
        </is>
      </c>
      <c r="E228" t="inlineStr">
        <is>
          <t>0                      QS 0532500C  7                  E  96          1984</t>
        </is>
      </c>
      <c r="F228" t="inlineStr">
        <is>
          <t>Extracellular matrix biochemistry / editors, Karl L. Piez, A.H. Reddi.</t>
        </is>
      </c>
      <c r="H228" t="inlineStr">
        <is>
          <t>No</t>
        </is>
      </c>
      <c r="I228" t="inlineStr">
        <is>
          <t>1</t>
        </is>
      </c>
      <c r="J228" t="inlineStr">
        <is>
          <t>No</t>
        </is>
      </c>
      <c r="K228" t="inlineStr">
        <is>
          <t>No</t>
        </is>
      </c>
      <c r="L228" t="inlineStr">
        <is>
          <t>0</t>
        </is>
      </c>
      <c r="N228" t="inlineStr">
        <is>
          <t>New York : Elsevier, c1984.</t>
        </is>
      </c>
      <c r="O228" t="inlineStr">
        <is>
          <t>1984</t>
        </is>
      </c>
      <c r="Q228" t="inlineStr">
        <is>
          <t>eng</t>
        </is>
      </c>
      <c r="R228" t="inlineStr">
        <is>
          <t>xxu</t>
        </is>
      </c>
      <c r="T228" t="inlineStr">
        <is>
          <t xml:space="preserve">QS </t>
        </is>
      </c>
      <c r="U228" t="n">
        <v>31</v>
      </c>
      <c r="V228" t="n">
        <v>31</v>
      </c>
      <c r="W228" t="inlineStr">
        <is>
          <t>2005-08-25</t>
        </is>
      </c>
      <c r="X228" t="inlineStr">
        <is>
          <t>2005-08-25</t>
        </is>
      </c>
      <c r="Y228" t="inlineStr">
        <is>
          <t>1988-01-18</t>
        </is>
      </c>
      <c r="Z228" t="inlineStr">
        <is>
          <t>1988-01-18</t>
        </is>
      </c>
      <c r="AA228" t="n">
        <v>259</v>
      </c>
      <c r="AB228" t="n">
        <v>193</v>
      </c>
      <c r="AC228" t="n">
        <v>195</v>
      </c>
      <c r="AD228" t="n">
        <v>2</v>
      </c>
      <c r="AE228" t="n">
        <v>2</v>
      </c>
      <c r="AF228" t="n">
        <v>4</v>
      </c>
      <c r="AG228" t="n">
        <v>4</v>
      </c>
      <c r="AH228" t="n">
        <v>0</v>
      </c>
      <c r="AI228" t="n">
        <v>0</v>
      </c>
      <c r="AJ228" t="n">
        <v>1</v>
      </c>
      <c r="AK228" t="n">
        <v>1</v>
      </c>
      <c r="AL228" t="n">
        <v>2</v>
      </c>
      <c r="AM228" t="n">
        <v>2</v>
      </c>
      <c r="AN228" t="n">
        <v>1</v>
      </c>
      <c r="AO228" t="n">
        <v>1</v>
      </c>
      <c r="AP228" t="n">
        <v>0</v>
      </c>
      <c r="AQ228" t="n">
        <v>0</v>
      </c>
      <c r="AR228" t="inlineStr">
        <is>
          <t>No</t>
        </is>
      </c>
      <c r="AS228" t="inlineStr">
        <is>
          <t>Yes</t>
        </is>
      </c>
      <c r="AT228">
        <f>HYPERLINK("http://catalog.hathitrust.org/Record/000247226","HathiTrust Record")</f>
        <v/>
      </c>
      <c r="AU228">
        <f>HYPERLINK("https://creighton-primo.hosted.exlibrisgroup.com/primo-explore/search?tab=default_tab&amp;search_scope=EVERYTHING&amp;vid=01CRU&amp;lang=en_US&amp;offset=0&amp;query=any,contains,991000797139702656","Catalog Record")</f>
        <v/>
      </c>
      <c r="AV228">
        <f>HYPERLINK("http://www.worldcat.org/oclc/10071369","WorldCat Record")</f>
        <v/>
      </c>
    </row>
    <row r="229">
      <c r="D229" t="inlineStr">
        <is>
          <t>QS 532.5.C7 R344 1986</t>
        </is>
      </c>
      <c r="E229" t="inlineStr">
        <is>
          <t>0                      QS 0532500C  7                  R  344         1986</t>
        </is>
      </c>
      <c r="F229" t="inlineStr">
        <is>
          <t>Regulation of matrix accumulation / edited by Robert P. Mecham.</t>
        </is>
      </c>
      <c r="H229" t="inlineStr">
        <is>
          <t>No</t>
        </is>
      </c>
      <c r="I229" t="inlineStr">
        <is>
          <t>1</t>
        </is>
      </c>
      <c r="J229" t="inlineStr">
        <is>
          <t>No</t>
        </is>
      </c>
      <c r="K229" t="inlineStr">
        <is>
          <t>No</t>
        </is>
      </c>
      <c r="L229" t="inlineStr">
        <is>
          <t>0</t>
        </is>
      </c>
      <c r="N229" t="inlineStr">
        <is>
          <t>Orlando : Academic Press, c1986.</t>
        </is>
      </c>
      <c r="O229" t="inlineStr">
        <is>
          <t>1986</t>
        </is>
      </c>
      <c r="Q229" t="inlineStr">
        <is>
          <t>eng</t>
        </is>
      </c>
      <c r="R229" t="inlineStr">
        <is>
          <t>flu</t>
        </is>
      </c>
      <c r="S229" t="inlineStr">
        <is>
          <t>Biology of extracellular matrix</t>
        </is>
      </c>
      <c r="T229" t="inlineStr">
        <is>
          <t xml:space="preserve">QS </t>
        </is>
      </c>
      <c r="U229" t="n">
        <v>6</v>
      </c>
      <c r="V229" t="n">
        <v>6</v>
      </c>
      <c r="W229" t="inlineStr">
        <is>
          <t>2005-08-03</t>
        </is>
      </c>
      <c r="X229" t="inlineStr">
        <is>
          <t>2005-08-03</t>
        </is>
      </c>
      <c r="Y229" t="inlineStr">
        <is>
          <t>1999-03-16</t>
        </is>
      </c>
      <c r="Z229" t="inlineStr">
        <is>
          <t>1999-03-16</t>
        </is>
      </c>
      <c r="AA229" t="n">
        <v>236</v>
      </c>
      <c r="AB229" t="n">
        <v>189</v>
      </c>
      <c r="AC229" t="n">
        <v>238</v>
      </c>
      <c r="AD229" t="n">
        <v>3</v>
      </c>
      <c r="AE229" t="n">
        <v>3</v>
      </c>
      <c r="AF229" t="n">
        <v>8</v>
      </c>
      <c r="AG229" t="n">
        <v>11</v>
      </c>
      <c r="AH229" t="n">
        <v>1</v>
      </c>
      <c r="AI229" t="n">
        <v>3</v>
      </c>
      <c r="AJ229" t="n">
        <v>2</v>
      </c>
      <c r="AK229" t="n">
        <v>4</v>
      </c>
      <c r="AL229" t="n">
        <v>5</v>
      </c>
      <c r="AM229" t="n">
        <v>5</v>
      </c>
      <c r="AN229" t="n">
        <v>2</v>
      </c>
      <c r="AO229" t="n">
        <v>2</v>
      </c>
      <c r="AP229" t="n">
        <v>0</v>
      </c>
      <c r="AQ229" t="n">
        <v>0</v>
      </c>
      <c r="AR229" t="inlineStr">
        <is>
          <t>No</t>
        </is>
      </c>
      <c r="AS229" t="inlineStr">
        <is>
          <t>Yes</t>
        </is>
      </c>
      <c r="AT229">
        <f>HYPERLINK("http://catalog.hathitrust.org/Record/000481067","HathiTrust Record")</f>
        <v/>
      </c>
      <c r="AU229">
        <f>HYPERLINK("https://creighton-primo.hosted.exlibrisgroup.com/primo-explore/search?tab=default_tab&amp;search_scope=EVERYTHING&amp;vid=01CRU&amp;lang=en_US&amp;offset=0&amp;query=any,contains,991000797169702656","Catalog Record")</f>
        <v/>
      </c>
      <c r="AV229">
        <f>HYPERLINK("http://www.worldcat.org/oclc/13329096","WorldCat Record")</f>
        <v/>
      </c>
    </row>
    <row r="230">
      <c r="D230" t="inlineStr">
        <is>
          <t>QS 532.5.E7 E566 1988</t>
        </is>
      </c>
      <c r="E230" t="inlineStr">
        <is>
          <t>0                      QS 0532500E  7                  E  566         1988</t>
        </is>
      </c>
      <c r="F230" t="inlineStr">
        <is>
          <t>Endothelial cells / editor, Una S. Ryan.</t>
        </is>
      </c>
      <c r="G230" t="inlineStr">
        <is>
          <t>V. 1</t>
        </is>
      </c>
      <c r="H230" t="inlineStr">
        <is>
          <t>Yes</t>
        </is>
      </c>
      <c r="I230" t="inlineStr">
        <is>
          <t>1</t>
        </is>
      </c>
      <c r="J230" t="inlineStr">
        <is>
          <t>No</t>
        </is>
      </c>
      <c r="K230" t="inlineStr">
        <is>
          <t>No</t>
        </is>
      </c>
      <c r="L230" t="inlineStr">
        <is>
          <t>0</t>
        </is>
      </c>
      <c r="N230" t="inlineStr">
        <is>
          <t>Boca Raton, Fla. : CRC Press, c1988.</t>
        </is>
      </c>
      <c r="O230" t="inlineStr">
        <is>
          <t>1988</t>
        </is>
      </c>
      <c r="Q230" t="inlineStr">
        <is>
          <t>eng</t>
        </is>
      </c>
      <c r="R230" t="inlineStr">
        <is>
          <t>xxu</t>
        </is>
      </c>
      <c r="T230" t="inlineStr">
        <is>
          <t xml:space="preserve">QS </t>
        </is>
      </c>
      <c r="U230" t="n">
        <v>2</v>
      </c>
      <c r="V230" t="n">
        <v>8</v>
      </c>
      <c r="W230" t="inlineStr">
        <is>
          <t>1993-10-25</t>
        </is>
      </c>
      <c r="X230" t="inlineStr">
        <is>
          <t>1998-06-23</t>
        </is>
      </c>
      <c r="Y230" t="inlineStr">
        <is>
          <t>1989-02-10</t>
        </is>
      </c>
      <c r="Z230" t="inlineStr">
        <is>
          <t>1989-02-10</t>
        </is>
      </c>
      <c r="AA230" t="n">
        <v>179</v>
      </c>
      <c r="AB230" t="n">
        <v>146</v>
      </c>
      <c r="AC230" t="n">
        <v>148</v>
      </c>
      <c r="AD230" t="n">
        <v>2</v>
      </c>
      <c r="AE230" t="n">
        <v>2</v>
      </c>
      <c r="AF230" t="n">
        <v>5</v>
      </c>
      <c r="AG230" t="n">
        <v>5</v>
      </c>
      <c r="AH230" t="n">
        <v>0</v>
      </c>
      <c r="AI230" t="n">
        <v>0</v>
      </c>
      <c r="AJ230" t="n">
        <v>1</v>
      </c>
      <c r="AK230" t="n">
        <v>1</v>
      </c>
      <c r="AL230" t="n">
        <v>3</v>
      </c>
      <c r="AM230" t="n">
        <v>3</v>
      </c>
      <c r="AN230" t="n">
        <v>1</v>
      </c>
      <c r="AO230" t="n">
        <v>1</v>
      </c>
      <c r="AP230" t="n">
        <v>0</v>
      </c>
      <c r="AQ230" t="n">
        <v>0</v>
      </c>
      <c r="AR230" t="inlineStr">
        <is>
          <t>No</t>
        </is>
      </c>
      <c r="AS230" t="inlineStr">
        <is>
          <t>No</t>
        </is>
      </c>
      <c r="AU230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V230">
        <f>HYPERLINK("http://www.worldcat.org/oclc/16985819","WorldCat Record")</f>
        <v/>
      </c>
    </row>
    <row r="231">
      <c r="D231" t="inlineStr">
        <is>
          <t>QS 532.5.E7 E566 1988</t>
        </is>
      </c>
      <c r="E231" t="inlineStr">
        <is>
          <t>0                      QS 0532500E  7                  E  566         1988</t>
        </is>
      </c>
      <c r="F231" t="inlineStr">
        <is>
          <t>Endothelial cells / editor, Una S. Ryan.</t>
        </is>
      </c>
      <c r="G231" t="inlineStr">
        <is>
          <t>V. 3</t>
        </is>
      </c>
      <c r="H231" t="inlineStr">
        <is>
          <t>Yes</t>
        </is>
      </c>
      <c r="I231" t="inlineStr">
        <is>
          <t>1</t>
        </is>
      </c>
      <c r="J231" t="inlineStr">
        <is>
          <t>No</t>
        </is>
      </c>
      <c r="K231" t="inlineStr">
        <is>
          <t>No</t>
        </is>
      </c>
      <c r="L231" t="inlineStr">
        <is>
          <t>0</t>
        </is>
      </c>
      <c r="N231" t="inlineStr">
        <is>
          <t>Boca Raton, Fla. : CRC Press, c1988.</t>
        </is>
      </c>
      <c r="O231" t="inlineStr">
        <is>
          <t>1988</t>
        </is>
      </c>
      <c r="Q231" t="inlineStr">
        <is>
          <t>eng</t>
        </is>
      </c>
      <c r="R231" t="inlineStr">
        <is>
          <t>xxu</t>
        </is>
      </c>
      <c r="T231" t="inlineStr">
        <is>
          <t xml:space="preserve">QS </t>
        </is>
      </c>
      <c r="U231" t="n">
        <v>3</v>
      </c>
      <c r="V231" t="n">
        <v>8</v>
      </c>
      <c r="W231" t="inlineStr">
        <is>
          <t>1998-06-23</t>
        </is>
      </c>
      <c r="X231" t="inlineStr">
        <is>
          <t>1998-06-23</t>
        </is>
      </c>
      <c r="Y231" t="inlineStr">
        <is>
          <t>1989-02-10</t>
        </is>
      </c>
      <c r="Z231" t="inlineStr">
        <is>
          <t>1989-02-10</t>
        </is>
      </c>
      <c r="AA231" t="n">
        <v>179</v>
      </c>
      <c r="AB231" t="n">
        <v>146</v>
      </c>
      <c r="AC231" t="n">
        <v>148</v>
      </c>
      <c r="AD231" t="n">
        <v>2</v>
      </c>
      <c r="AE231" t="n">
        <v>2</v>
      </c>
      <c r="AF231" t="n">
        <v>5</v>
      </c>
      <c r="AG231" t="n">
        <v>5</v>
      </c>
      <c r="AH231" t="n">
        <v>0</v>
      </c>
      <c r="AI231" t="n">
        <v>0</v>
      </c>
      <c r="AJ231" t="n">
        <v>1</v>
      </c>
      <c r="AK231" t="n">
        <v>1</v>
      </c>
      <c r="AL231" t="n">
        <v>3</v>
      </c>
      <c r="AM231" t="n">
        <v>3</v>
      </c>
      <c r="AN231" t="n">
        <v>1</v>
      </c>
      <c r="AO231" t="n">
        <v>1</v>
      </c>
      <c r="AP231" t="n">
        <v>0</v>
      </c>
      <c r="AQ231" t="n">
        <v>0</v>
      </c>
      <c r="AR231" t="inlineStr">
        <is>
          <t>No</t>
        </is>
      </c>
      <c r="AS231" t="inlineStr">
        <is>
          <t>No</t>
        </is>
      </c>
      <c r="AU231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V231">
        <f>HYPERLINK("http://www.worldcat.org/oclc/16985819","WorldCat Record")</f>
        <v/>
      </c>
    </row>
    <row r="232">
      <c r="D232" t="inlineStr">
        <is>
          <t>QS 532.5.E7 E566 1988</t>
        </is>
      </c>
      <c r="E232" t="inlineStr">
        <is>
          <t>0                      QS 0532500E  7                  E  566         1988</t>
        </is>
      </c>
      <c r="F232" t="inlineStr">
        <is>
          <t>Endothelial cells / editor, Una S. Ryan.</t>
        </is>
      </c>
      <c r="G232" t="inlineStr">
        <is>
          <t>V. 2</t>
        </is>
      </c>
      <c r="H232" t="inlineStr">
        <is>
          <t>Yes</t>
        </is>
      </c>
      <c r="I232" t="inlineStr">
        <is>
          <t>1</t>
        </is>
      </c>
      <c r="J232" t="inlineStr">
        <is>
          <t>No</t>
        </is>
      </c>
      <c r="K232" t="inlineStr">
        <is>
          <t>No</t>
        </is>
      </c>
      <c r="L232" t="inlineStr">
        <is>
          <t>0</t>
        </is>
      </c>
      <c r="N232" t="inlineStr">
        <is>
          <t>Boca Raton, Fla. : CRC Press, c1988.</t>
        </is>
      </c>
      <c r="O232" t="inlineStr">
        <is>
          <t>1988</t>
        </is>
      </c>
      <c r="Q232" t="inlineStr">
        <is>
          <t>eng</t>
        </is>
      </c>
      <c r="R232" t="inlineStr">
        <is>
          <t>xxu</t>
        </is>
      </c>
      <c r="T232" t="inlineStr">
        <is>
          <t xml:space="preserve">QS </t>
        </is>
      </c>
      <c r="U232" t="n">
        <v>3</v>
      </c>
      <c r="V232" t="n">
        <v>8</v>
      </c>
      <c r="W232" t="inlineStr">
        <is>
          <t>1995-10-05</t>
        </is>
      </c>
      <c r="X232" t="inlineStr">
        <is>
          <t>1998-06-23</t>
        </is>
      </c>
      <c r="Y232" t="inlineStr">
        <is>
          <t>1989-02-10</t>
        </is>
      </c>
      <c r="Z232" t="inlineStr">
        <is>
          <t>1989-02-10</t>
        </is>
      </c>
      <c r="AA232" t="n">
        <v>179</v>
      </c>
      <c r="AB232" t="n">
        <v>146</v>
      </c>
      <c r="AC232" t="n">
        <v>148</v>
      </c>
      <c r="AD232" t="n">
        <v>2</v>
      </c>
      <c r="AE232" t="n">
        <v>2</v>
      </c>
      <c r="AF232" t="n">
        <v>5</v>
      </c>
      <c r="AG232" t="n">
        <v>5</v>
      </c>
      <c r="AH232" t="n">
        <v>0</v>
      </c>
      <c r="AI232" t="n">
        <v>0</v>
      </c>
      <c r="AJ232" t="n">
        <v>1</v>
      </c>
      <c r="AK232" t="n">
        <v>1</v>
      </c>
      <c r="AL232" t="n">
        <v>3</v>
      </c>
      <c r="AM232" t="n">
        <v>3</v>
      </c>
      <c r="AN232" t="n">
        <v>1</v>
      </c>
      <c r="AO232" t="n">
        <v>1</v>
      </c>
      <c r="AP232" t="n">
        <v>0</v>
      </c>
      <c r="AQ232" t="n">
        <v>0</v>
      </c>
      <c r="AR232" t="inlineStr">
        <is>
          <t>No</t>
        </is>
      </c>
      <c r="AS232" t="inlineStr">
        <is>
          <t>No</t>
        </is>
      </c>
      <c r="AU232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V232">
        <f>HYPERLINK("http://www.worldcat.org/oclc/16985819","WorldCat Record")</f>
        <v/>
      </c>
    </row>
    <row r="233">
      <c r="D233" t="inlineStr">
        <is>
          <t>QS532.5 E7 E5662 2005</t>
        </is>
      </c>
      <c r="E233" t="inlineStr">
        <is>
          <t>0                      QS 0532500E  7                  E  5662        2005</t>
        </is>
      </c>
      <c r="F233" t="inlineStr">
        <is>
          <t>Endothelial cells in health and disease / edited by William C. Aird.</t>
        </is>
      </c>
      <c r="H233" t="inlineStr">
        <is>
          <t>No</t>
        </is>
      </c>
      <c r="I233" t="inlineStr">
        <is>
          <t>1</t>
        </is>
      </c>
      <c r="J233" t="inlineStr">
        <is>
          <t>No</t>
        </is>
      </c>
      <c r="K233" t="inlineStr">
        <is>
          <t>No</t>
        </is>
      </c>
      <c r="L233" t="inlineStr">
        <is>
          <t>0</t>
        </is>
      </c>
      <c r="N233" t="inlineStr">
        <is>
          <t>Boco Raton, FL : Taylor &amp; Francis, 2005.</t>
        </is>
      </c>
      <c r="O233" t="inlineStr">
        <is>
          <t>2005</t>
        </is>
      </c>
      <c r="Q233" t="inlineStr">
        <is>
          <t>eng</t>
        </is>
      </c>
      <c r="R233" t="inlineStr">
        <is>
          <t>flu</t>
        </is>
      </c>
      <c r="T233" t="inlineStr">
        <is>
          <t xml:space="preserve">QS </t>
        </is>
      </c>
      <c r="U233" t="n">
        <v>1</v>
      </c>
      <c r="V233" t="n">
        <v>1</v>
      </c>
      <c r="W233" t="inlineStr">
        <is>
          <t>2007-02-09</t>
        </is>
      </c>
      <c r="X233" t="inlineStr">
        <is>
          <t>2007-02-09</t>
        </is>
      </c>
      <c r="Y233" t="inlineStr">
        <is>
          <t>2007-02-09</t>
        </is>
      </c>
      <c r="Z233" t="inlineStr">
        <is>
          <t>2007-02-09</t>
        </is>
      </c>
      <c r="AA233" t="n">
        <v>98</v>
      </c>
      <c r="AB233" t="n">
        <v>67</v>
      </c>
      <c r="AC233" t="n">
        <v>95</v>
      </c>
      <c r="AD233" t="n">
        <v>2</v>
      </c>
      <c r="AE233" t="n">
        <v>2</v>
      </c>
      <c r="AF233" t="n">
        <v>3</v>
      </c>
      <c r="AG233" t="n">
        <v>3</v>
      </c>
      <c r="AH233" t="n">
        <v>1</v>
      </c>
      <c r="AI233" t="n">
        <v>1</v>
      </c>
      <c r="AJ233" t="n">
        <v>1</v>
      </c>
      <c r="AK233" t="n">
        <v>1</v>
      </c>
      <c r="AL233" t="n">
        <v>0</v>
      </c>
      <c r="AM233" t="n">
        <v>0</v>
      </c>
      <c r="AN233" t="n">
        <v>1</v>
      </c>
      <c r="AO233" t="n">
        <v>1</v>
      </c>
      <c r="AP233" t="n">
        <v>0</v>
      </c>
      <c r="AQ233" t="n">
        <v>0</v>
      </c>
      <c r="AR233" t="inlineStr">
        <is>
          <t>No</t>
        </is>
      </c>
      <c r="AS233" t="inlineStr">
        <is>
          <t>No</t>
        </is>
      </c>
      <c r="AU233">
        <f>HYPERLINK("https://creighton-primo.hosted.exlibrisgroup.com/primo-explore/search?tab=default_tab&amp;search_scope=EVERYTHING&amp;vid=01CRU&amp;lang=en_US&amp;offset=0&amp;query=any,contains,991000594689702656","Catalog Record")</f>
        <v/>
      </c>
      <c r="AV233">
        <f>HYPERLINK("http://www.worldcat.org/oclc/60551482","WorldCat Record")</f>
        <v/>
      </c>
    </row>
    <row r="234">
      <c r="D234" t="inlineStr">
        <is>
          <t>QS 532.5.E7 N279va 1990</t>
        </is>
      </c>
      <c r="E234" t="inlineStr">
        <is>
          <t>0                      QS 0532500E  7                  N  279va       1990</t>
        </is>
      </c>
      <c r="F234" t="inlineStr">
        <is>
          <t>Vascular endothelium : physiological basis of clinical problems / edited by John D. Catravas ... [et al.].</t>
        </is>
      </c>
      <c r="H234" t="inlineStr">
        <is>
          <t>No</t>
        </is>
      </c>
      <c r="I234" t="inlineStr">
        <is>
          <t>1</t>
        </is>
      </c>
      <c r="J234" t="inlineStr">
        <is>
          <t>No</t>
        </is>
      </c>
      <c r="K234" t="inlineStr">
        <is>
          <t>No</t>
        </is>
      </c>
      <c r="L234" t="inlineStr">
        <is>
          <t>0</t>
        </is>
      </c>
      <c r="M234" t="inlineStr">
        <is>
          <t>NATO Advanced Study Institute on Vascular Endothelium: Physiological Basis of Clinical Problems (1990 : Kerkyra, Greece)</t>
        </is>
      </c>
      <c r="N234" t="inlineStr">
        <is>
          <t>New York : Plenum Press, c1991.</t>
        </is>
      </c>
      <c r="O234" t="inlineStr">
        <is>
          <t>1991</t>
        </is>
      </c>
      <c r="Q234" t="inlineStr">
        <is>
          <t>eng</t>
        </is>
      </c>
      <c r="R234" t="inlineStr">
        <is>
          <t>xxu</t>
        </is>
      </c>
      <c r="S234" t="inlineStr">
        <is>
          <t>NATO ASI series. Series A, Life sciences ; v. 208</t>
        </is>
      </c>
      <c r="T234" t="inlineStr">
        <is>
          <t xml:space="preserve">QS </t>
        </is>
      </c>
      <c r="U234" t="n">
        <v>3</v>
      </c>
      <c r="V234" t="n">
        <v>3</v>
      </c>
      <c r="W234" t="inlineStr">
        <is>
          <t>1992-05-21</t>
        </is>
      </c>
      <c r="X234" t="inlineStr">
        <is>
          <t>1992-05-21</t>
        </is>
      </c>
      <c r="Y234" t="inlineStr">
        <is>
          <t>1991-12-19</t>
        </is>
      </c>
      <c r="Z234" t="inlineStr">
        <is>
          <t>1991-12-19</t>
        </is>
      </c>
      <c r="AA234" t="n">
        <v>97</v>
      </c>
      <c r="AB234" t="n">
        <v>68</v>
      </c>
      <c r="AC234" t="n">
        <v>111</v>
      </c>
      <c r="AD234" t="n">
        <v>1</v>
      </c>
      <c r="AE234" t="n">
        <v>1</v>
      </c>
      <c r="AF234" t="n">
        <v>0</v>
      </c>
      <c r="AG234" t="n">
        <v>1</v>
      </c>
      <c r="AH234" t="n">
        <v>0</v>
      </c>
      <c r="AI234" t="n">
        <v>1</v>
      </c>
      <c r="AJ234" t="n">
        <v>0</v>
      </c>
      <c r="AK234" t="n">
        <v>0</v>
      </c>
      <c r="AL234" t="n">
        <v>0</v>
      </c>
      <c r="AM234" t="n">
        <v>1</v>
      </c>
      <c r="AN234" t="n">
        <v>0</v>
      </c>
      <c r="AO234" t="n">
        <v>0</v>
      </c>
      <c r="AP234" t="n">
        <v>0</v>
      </c>
      <c r="AQ234" t="n">
        <v>0</v>
      </c>
      <c r="AR234" t="inlineStr">
        <is>
          <t>No</t>
        </is>
      </c>
      <c r="AS234" t="inlineStr">
        <is>
          <t>Yes</t>
        </is>
      </c>
      <c r="AT234">
        <f>HYPERLINK("http://catalog.hathitrust.org/Record/002505660","HathiTrust Record")</f>
        <v/>
      </c>
      <c r="AU234">
        <f>HYPERLINK("https://creighton-primo.hosted.exlibrisgroup.com/primo-explore/search?tab=default_tab&amp;search_scope=EVERYTHING&amp;vid=01CRU&amp;lang=en_US&amp;offset=0&amp;query=any,contains,991001026309702656","Catalog Record")</f>
        <v/>
      </c>
      <c r="AV234">
        <f>HYPERLINK("http://www.worldcat.org/oclc/24010011","WorldCat Record")</f>
        <v/>
      </c>
    </row>
    <row r="235">
      <c r="D235" t="inlineStr">
        <is>
          <t>QS 532.5.M3 I61 1976b</t>
        </is>
      </c>
      <c r="E235" t="inlineStr">
        <is>
          <t>0                      QS 0532500M  3                  I  61          1976b</t>
        </is>
      </c>
      <c r="F235" t="inlineStr">
        <is>
          <t>Biology and chemistry of basement membranes / edited by Nicholas A. Kefalides.</t>
        </is>
      </c>
      <c r="H235" t="inlineStr">
        <is>
          <t>No</t>
        </is>
      </c>
      <c r="I235" t="inlineStr">
        <is>
          <t>1</t>
        </is>
      </c>
      <c r="J235" t="inlineStr">
        <is>
          <t>No</t>
        </is>
      </c>
      <c r="K235" t="inlineStr">
        <is>
          <t>No</t>
        </is>
      </c>
      <c r="L235" t="inlineStr">
        <is>
          <t>0</t>
        </is>
      </c>
      <c r="M235" t="inlineStr">
        <is>
          <t>International Symposium on the Biology and Chemistry of Basement Membranes (1st : 1976 : Philadelphia, Pa.)</t>
        </is>
      </c>
      <c r="N235" t="inlineStr">
        <is>
          <t>-- New York : Academic Press, 1978.</t>
        </is>
      </c>
      <c r="O235" t="inlineStr">
        <is>
          <t>1978</t>
        </is>
      </c>
      <c r="Q235" t="inlineStr">
        <is>
          <t>eng</t>
        </is>
      </c>
      <c r="R235" t="inlineStr">
        <is>
          <t>nyu</t>
        </is>
      </c>
      <c r="T235" t="inlineStr">
        <is>
          <t xml:space="preserve">QS </t>
        </is>
      </c>
      <c r="U235" t="n">
        <v>4</v>
      </c>
      <c r="V235" t="n">
        <v>4</v>
      </c>
      <c r="W235" t="inlineStr">
        <is>
          <t>2004-12-01</t>
        </is>
      </c>
      <c r="X235" t="inlineStr">
        <is>
          <t>2004-12-01</t>
        </is>
      </c>
      <c r="Y235" t="inlineStr">
        <is>
          <t>1988-01-18</t>
        </is>
      </c>
      <c r="Z235" t="inlineStr">
        <is>
          <t>1988-01-18</t>
        </is>
      </c>
      <c r="AA235" t="n">
        <v>201</v>
      </c>
      <c r="AB235" t="n">
        <v>145</v>
      </c>
      <c r="AC235" t="n">
        <v>152</v>
      </c>
      <c r="AD235" t="n">
        <v>1</v>
      </c>
      <c r="AE235" t="n">
        <v>1</v>
      </c>
      <c r="AF235" t="n">
        <v>3</v>
      </c>
      <c r="AG235" t="n">
        <v>3</v>
      </c>
      <c r="AH235" t="n">
        <v>0</v>
      </c>
      <c r="AI235" t="n">
        <v>0</v>
      </c>
      <c r="AJ235" t="n">
        <v>2</v>
      </c>
      <c r="AK235" t="n">
        <v>2</v>
      </c>
      <c r="AL235" t="n">
        <v>2</v>
      </c>
      <c r="AM235" t="n">
        <v>2</v>
      </c>
      <c r="AN235" t="n">
        <v>0</v>
      </c>
      <c r="AO235" t="n">
        <v>0</v>
      </c>
      <c r="AP235" t="n">
        <v>0</v>
      </c>
      <c r="AQ235" t="n">
        <v>0</v>
      </c>
      <c r="AR235" t="inlineStr">
        <is>
          <t>No</t>
        </is>
      </c>
      <c r="AS235" t="inlineStr">
        <is>
          <t>Yes</t>
        </is>
      </c>
      <c r="AT235">
        <f>HYPERLINK("http://catalog.hathitrust.org/Record/000092150","HathiTrust Record")</f>
        <v/>
      </c>
      <c r="AU235">
        <f>HYPERLINK("https://creighton-primo.hosted.exlibrisgroup.com/primo-explore/search?tab=default_tab&amp;search_scope=EVERYTHING&amp;vid=01CRU&amp;lang=en_US&amp;offset=0&amp;query=any,contains,991000797399702656","Catalog Record")</f>
        <v/>
      </c>
      <c r="AV235">
        <f>HYPERLINK("http://www.worldcat.org/oclc/3627688","WorldCat Record")</f>
        <v/>
      </c>
    </row>
    <row r="236">
      <c r="D236" t="inlineStr">
        <is>
          <t>QS 604 L284m 1985</t>
        </is>
      </c>
      <c r="E236" t="inlineStr">
        <is>
          <t>0                      QS 0604000L  284m        1985</t>
        </is>
      </c>
      <c r="F236" t="inlineStr">
        <is>
          <t>Langman's Medical embryology.</t>
        </is>
      </c>
      <c r="H236" t="inlineStr">
        <is>
          <t>No</t>
        </is>
      </c>
      <c r="I236" t="inlineStr">
        <is>
          <t>1</t>
        </is>
      </c>
      <c r="J236" t="inlineStr">
        <is>
          <t>No</t>
        </is>
      </c>
      <c r="K236" t="inlineStr">
        <is>
          <t>Yes</t>
        </is>
      </c>
      <c r="L236" t="inlineStr">
        <is>
          <t>1</t>
        </is>
      </c>
      <c r="M236" t="inlineStr">
        <is>
          <t>Langman, Jan.</t>
        </is>
      </c>
      <c r="N236" t="inlineStr">
        <is>
          <t>Baltimore : Williams &amp; Wilkins, c1985.</t>
        </is>
      </c>
      <c r="O236" t="inlineStr">
        <is>
          <t>1985</t>
        </is>
      </c>
      <c r="P236" t="inlineStr">
        <is>
          <t>5th ed. / Thomas W. Sadler ; original illustrations by Jill Leland.</t>
        </is>
      </c>
      <c r="Q236" t="inlineStr">
        <is>
          <t>eng</t>
        </is>
      </c>
      <c r="R236" t="inlineStr">
        <is>
          <t xml:space="preserve">xx </t>
        </is>
      </c>
      <c r="T236" t="inlineStr">
        <is>
          <t xml:space="preserve">QS </t>
        </is>
      </c>
      <c r="U236" t="n">
        <v>90</v>
      </c>
      <c r="V236" t="n">
        <v>90</v>
      </c>
      <c r="W236" t="inlineStr">
        <is>
          <t>2003-01-30</t>
        </is>
      </c>
      <c r="X236" t="inlineStr">
        <is>
          <t>2003-01-30</t>
        </is>
      </c>
      <c r="Y236" t="inlineStr">
        <is>
          <t>1987-09-26</t>
        </is>
      </c>
      <c r="Z236" t="inlineStr">
        <is>
          <t>1987-09-26</t>
        </is>
      </c>
      <c r="AA236" t="n">
        <v>300</v>
      </c>
      <c r="AB236" t="n">
        <v>223</v>
      </c>
      <c r="AC236" t="n">
        <v>819</v>
      </c>
      <c r="AD236" t="n">
        <v>2</v>
      </c>
      <c r="AE236" t="n">
        <v>5</v>
      </c>
      <c r="AF236" t="n">
        <v>5</v>
      </c>
      <c r="AG236" t="n">
        <v>32</v>
      </c>
      <c r="AH236" t="n">
        <v>0</v>
      </c>
      <c r="AI236" t="n">
        <v>11</v>
      </c>
      <c r="AJ236" t="n">
        <v>1</v>
      </c>
      <c r="AK236" t="n">
        <v>7</v>
      </c>
      <c r="AL236" t="n">
        <v>4</v>
      </c>
      <c r="AM236" t="n">
        <v>15</v>
      </c>
      <c r="AN236" t="n">
        <v>1</v>
      </c>
      <c r="AO236" t="n">
        <v>3</v>
      </c>
      <c r="AP236" t="n">
        <v>0</v>
      </c>
      <c r="AQ236" t="n">
        <v>1</v>
      </c>
      <c r="AR236" t="inlineStr">
        <is>
          <t>No</t>
        </is>
      </c>
      <c r="AS236" t="inlineStr">
        <is>
          <t>Yes</t>
        </is>
      </c>
      <c r="AT236">
        <f>HYPERLINK("http://catalog.hathitrust.org/Record/000611041","HathiTrust Record")</f>
        <v/>
      </c>
      <c r="AU236">
        <f>HYPERLINK("https://creighton-primo.hosted.exlibrisgroup.com/primo-explore/search?tab=default_tab&amp;search_scope=EVERYTHING&amp;vid=01CRU&amp;lang=en_US&amp;offset=0&amp;query=any,contains,991000758069702656","Catalog Record")</f>
        <v/>
      </c>
      <c r="AV236">
        <f>HYPERLINK("http://www.worldcat.org/oclc/10751683","WorldCat Record")</f>
        <v/>
      </c>
    </row>
    <row r="237">
      <c r="D237" t="inlineStr">
        <is>
          <t>QS 604 L284m 1985 Suppl.</t>
        </is>
      </c>
      <c r="E237" t="inlineStr">
        <is>
          <t>0                      QS 0604000L  284m        1985                                        Suppl.</t>
        </is>
      </c>
      <c r="F237" t="inlineStr">
        <is>
          <t>Study guide and self-examination review for Langman's Medical embryology, fifth edition / T.W. Sadler ; illustrations by Susan L. Sadler.</t>
        </is>
      </c>
      <c r="G237" t="inlineStr">
        <is>
          <t>Suppl.*</t>
        </is>
      </c>
      <c r="H237" t="inlineStr">
        <is>
          <t>No</t>
        </is>
      </c>
      <c r="I237" t="inlineStr">
        <is>
          <t>1</t>
        </is>
      </c>
      <c r="J237" t="inlineStr">
        <is>
          <t>No</t>
        </is>
      </c>
      <c r="K237" t="inlineStr">
        <is>
          <t>No</t>
        </is>
      </c>
      <c r="L237" t="inlineStr">
        <is>
          <t>0</t>
        </is>
      </c>
      <c r="M237" t="inlineStr">
        <is>
          <t>Sadler, T. W. (Thomas W.)</t>
        </is>
      </c>
      <c r="N237" t="inlineStr">
        <is>
          <t>Baltimore : Williams &amp; Wilkins, c1985.</t>
        </is>
      </c>
      <c r="O237" t="inlineStr">
        <is>
          <t>1985</t>
        </is>
      </c>
      <c r="Q237" t="inlineStr">
        <is>
          <t>eng</t>
        </is>
      </c>
      <c r="R237" t="inlineStr">
        <is>
          <t>xxu</t>
        </is>
      </c>
      <c r="T237" t="inlineStr">
        <is>
          <t xml:space="preserve">QS </t>
        </is>
      </c>
      <c r="U237" t="n">
        <v>97</v>
      </c>
      <c r="V237" t="n">
        <v>97</v>
      </c>
      <c r="W237" t="inlineStr">
        <is>
          <t>2008-10-17</t>
        </is>
      </c>
      <c r="X237" t="inlineStr">
        <is>
          <t>2008-10-17</t>
        </is>
      </c>
      <c r="Y237" t="inlineStr">
        <is>
          <t>1989-09-21</t>
        </is>
      </c>
      <c r="Z237" t="inlineStr">
        <is>
          <t>1989-09-21</t>
        </is>
      </c>
      <c r="AA237" t="n">
        <v>50</v>
      </c>
      <c r="AB237" t="n">
        <v>28</v>
      </c>
      <c r="AC237" t="n">
        <v>28</v>
      </c>
      <c r="AD237" t="n">
        <v>1</v>
      </c>
      <c r="AE237" t="n">
        <v>1</v>
      </c>
      <c r="AF237" t="n">
        <v>0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0</v>
      </c>
      <c r="AM237" t="n">
        <v>0</v>
      </c>
      <c r="AN237" t="n">
        <v>0</v>
      </c>
      <c r="AO237" t="n">
        <v>0</v>
      </c>
      <c r="AP237" t="n">
        <v>0</v>
      </c>
      <c r="AQ237" t="n">
        <v>0</v>
      </c>
      <c r="AR237" t="inlineStr">
        <is>
          <t>No</t>
        </is>
      </c>
      <c r="AS237" t="inlineStr">
        <is>
          <t>No</t>
        </is>
      </c>
      <c r="AU237">
        <f>HYPERLINK("https://creighton-primo.hosted.exlibrisgroup.com/primo-explore/search?tab=default_tab&amp;search_scope=EVERYTHING&amp;vid=01CRU&amp;lang=en_US&amp;offset=0&amp;query=any,contains,991001322709702656","Catalog Record")</f>
        <v/>
      </c>
      <c r="AV237">
        <f>HYPERLINK("http://www.worldcat.org/oclc/11548305","WorldCat Record")</f>
        <v/>
      </c>
    </row>
    <row r="238">
      <c r="D238" t="inlineStr">
        <is>
          <t>QS 604 L284m 1990</t>
        </is>
      </c>
      <c r="E238" t="inlineStr">
        <is>
          <t>0                      QS 0604000L  284m        1990</t>
        </is>
      </c>
      <c r="F238" t="inlineStr">
        <is>
          <t>Langman's medical embryology / original illustrations by Jill Leland.</t>
        </is>
      </c>
      <c r="H238" t="inlineStr">
        <is>
          <t>No</t>
        </is>
      </c>
      <c r="I238" t="inlineStr">
        <is>
          <t>1</t>
        </is>
      </c>
      <c r="J238" t="inlineStr">
        <is>
          <t>No</t>
        </is>
      </c>
      <c r="K238" t="inlineStr">
        <is>
          <t>Yes</t>
        </is>
      </c>
      <c r="L238" t="inlineStr">
        <is>
          <t>1</t>
        </is>
      </c>
      <c r="M238" t="inlineStr">
        <is>
          <t>Langman, Jan.</t>
        </is>
      </c>
      <c r="N238" t="inlineStr">
        <is>
          <t>Baltimore : Williams &amp; Wilkins, c1990.</t>
        </is>
      </c>
      <c r="O238" t="inlineStr">
        <is>
          <t>1990</t>
        </is>
      </c>
      <c r="P238" t="inlineStr">
        <is>
          <t>6th ed. / T.W. Sadler ; cover illustration by K.K. Sulik.</t>
        </is>
      </c>
      <c r="Q238" t="inlineStr">
        <is>
          <t>eng</t>
        </is>
      </c>
      <c r="R238" t="inlineStr">
        <is>
          <t>xxu</t>
        </is>
      </c>
      <c r="T238" t="inlineStr">
        <is>
          <t xml:space="preserve">QS </t>
        </is>
      </c>
      <c r="U238" t="n">
        <v>145</v>
      </c>
      <c r="V238" t="n">
        <v>145</v>
      </c>
      <c r="W238" t="inlineStr">
        <is>
          <t>2006-11-12</t>
        </is>
      </c>
      <c r="X238" t="inlineStr">
        <is>
          <t>2006-11-12</t>
        </is>
      </c>
      <c r="Y238" t="inlineStr">
        <is>
          <t>1989-09-21</t>
        </is>
      </c>
      <c r="Z238" t="inlineStr">
        <is>
          <t>1989-09-21</t>
        </is>
      </c>
      <c r="AA238" t="n">
        <v>244</v>
      </c>
      <c r="AB238" t="n">
        <v>154</v>
      </c>
      <c r="AC238" t="n">
        <v>819</v>
      </c>
      <c r="AD238" t="n">
        <v>1</v>
      </c>
      <c r="AE238" t="n">
        <v>5</v>
      </c>
      <c r="AF238" t="n">
        <v>5</v>
      </c>
      <c r="AG238" t="n">
        <v>32</v>
      </c>
      <c r="AH238" t="n">
        <v>2</v>
      </c>
      <c r="AI238" t="n">
        <v>11</v>
      </c>
      <c r="AJ238" t="n">
        <v>1</v>
      </c>
      <c r="AK238" t="n">
        <v>7</v>
      </c>
      <c r="AL238" t="n">
        <v>4</v>
      </c>
      <c r="AM238" t="n">
        <v>15</v>
      </c>
      <c r="AN238" t="n">
        <v>0</v>
      </c>
      <c r="AO238" t="n">
        <v>3</v>
      </c>
      <c r="AP238" t="n">
        <v>0</v>
      </c>
      <c r="AQ238" t="n">
        <v>1</v>
      </c>
      <c r="AR238" t="inlineStr">
        <is>
          <t>No</t>
        </is>
      </c>
      <c r="AS238" t="inlineStr">
        <is>
          <t>Yes</t>
        </is>
      </c>
      <c r="AT238">
        <f>HYPERLINK("http://catalog.hathitrust.org/Record/002227735","HathiTrust Record")</f>
        <v/>
      </c>
      <c r="AU238">
        <f>HYPERLINK("https://creighton-primo.hosted.exlibrisgroup.com/primo-explore/search?tab=default_tab&amp;search_scope=EVERYTHING&amp;vid=01CRU&amp;lang=en_US&amp;offset=0&amp;query=any,contains,991001322749702656","Catalog Record")</f>
        <v/>
      </c>
      <c r="AV238">
        <f>HYPERLINK("http://www.worldcat.org/oclc/18960190","WorldCat Record")</f>
        <v/>
      </c>
    </row>
    <row r="239">
      <c r="D239" t="inlineStr">
        <is>
          <t>QS 604 L334h 1997</t>
        </is>
      </c>
      <c r="E239" t="inlineStr">
        <is>
          <t>0                      QS 0604000L  334h        1997</t>
        </is>
      </c>
      <c r="F239" t="inlineStr">
        <is>
          <t>Human embryology / William J. Larsen.</t>
        </is>
      </c>
      <c r="H239" t="inlineStr">
        <is>
          <t>No</t>
        </is>
      </c>
      <c r="I239" t="inlineStr">
        <is>
          <t>1</t>
        </is>
      </c>
      <c r="J239" t="inlineStr">
        <is>
          <t>No</t>
        </is>
      </c>
      <c r="K239" t="inlineStr">
        <is>
          <t>Yes</t>
        </is>
      </c>
      <c r="L239" t="inlineStr">
        <is>
          <t>0</t>
        </is>
      </c>
      <c r="M239" t="inlineStr">
        <is>
          <t>Larsen, William J. (William James)</t>
        </is>
      </c>
      <c r="N239" t="inlineStr">
        <is>
          <t>New York : Churchill Livingstone, c1997.</t>
        </is>
      </c>
      <c r="O239" t="inlineStr">
        <is>
          <t>1997</t>
        </is>
      </c>
      <c r="P239" t="inlineStr">
        <is>
          <t>2nd ed.</t>
        </is>
      </c>
      <c r="Q239" t="inlineStr">
        <is>
          <t>eng</t>
        </is>
      </c>
      <c r="R239" t="inlineStr">
        <is>
          <t>nyu</t>
        </is>
      </c>
      <c r="T239" t="inlineStr">
        <is>
          <t xml:space="preserve">QS </t>
        </is>
      </c>
      <c r="U239" t="n">
        <v>25</v>
      </c>
      <c r="V239" t="n">
        <v>25</v>
      </c>
      <c r="W239" t="inlineStr">
        <is>
          <t>2007-10-25</t>
        </is>
      </c>
      <c r="X239" t="inlineStr">
        <is>
          <t>2007-10-25</t>
        </is>
      </c>
      <c r="Y239" t="inlineStr">
        <is>
          <t>2004-01-09</t>
        </is>
      </c>
      <c r="Z239" t="inlineStr">
        <is>
          <t>2004-01-09</t>
        </is>
      </c>
      <c r="AA239" t="n">
        <v>258</v>
      </c>
      <c r="AB239" t="n">
        <v>162</v>
      </c>
      <c r="AC239" t="n">
        <v>432</v>
      </c>
      <c r="AD239" t="n">
        <v>1</v>
      </c>
      <c r="AE239" t="n">
        <v>4</v>
      </c>
      <c r="AF239" t="n">
        <v>4</v>
      </c>
      <c r="AG239" t="n">
        <v>16</v>
      </c>
      <c r="AH239" t="n">
        <v>1</v>
      </c>
      <c r="AI239" t="n">
        <v>8</v>
      </c>
      <c r="AJ239" t="n">
        <v>2</v>
      </c>
      <c r="AK239" t="n">
        <v>3</v>
      </c>
      <c r="AL239" t="n">
        <v>3</v>
      </c>
      <c r="AM239" t="n">
        <v>6</v>
      </c>
      <c r="AN239" t="n">
        <v>0</v>
      </c>
      <c r="AO239" t="n">
        <v>2</v>
      </c>
      <c r="AP239" t="n">
        <v>0</v>
      </c>
      <c r="AQ239" t="n">
        <v>0</v>
      </c>
      <c r="AR239" t="inlineStr">
        <is>
          <t>No</t>
        </is>
      </c>
      <c r="AS239" t="inlineStr">
        <is>
          <t>Yes</t>
        </is>
      </c>
      <c r="AT239">
        <f>HYPERLINK("http://catalog.hathitrust.org/Record/003172756","HathiTrust Record")</f>
        <v/>
      </c>
      <c r="AU239">
        <f>HYPERLINK("https://creighton-primo.hosted.exlibrisgroup.com/primo-explore/search?tab=default_tab&amp;search_scope=EVERYTHING&amp;vid=01CRU&amp;lang=en_US&amp;offset=0&amp;query=any,contains,991000363649702656","Catalog Record")</f>
        <v/>
      </c>
      <c r="AV239">
        <f>HYPERLINK("http://www.worldcat.org/oclc/36598141","WorldCat Record")</f>
        <v/>
      </c>
    </row>
    <row r="240">
      <c r="D240" t="inlineStr">
        <is>
          <t>QS 604 M822b 1989</t>
        </is>
      </c>
      <c r="E240" t="inlineStr">
        <is>
          <t>0                      QS 0604000M  822b        1989</t>
        </is>
      </c>
      <c r="F240" t="inlineStr">
        <is>
          <t>Before we are born : basic embryology and birth defects / Keith L. Moore.</t>
        </is>
      </c>
      <c r="H240" t="inlineStr">
        <is>
          <t>No</t>
        </is>
      </c>
      <c r="I240" t="inlineStr">
        <is>
          <t>1</t>
        </is>
      </c>
      <c r="J240" t="inlineStr">
        <is>
          <t>No</t>
        </is>
      </c>
      <c r="K240" t="inlineStr">
        <is>
          <t>Yes</t>
        </is>
      </c>
      <c r="L240" t="inlineStr">
        <is>
          <t>1</t>
        </is>
      </c>
      <c r="M240" t="inlineStr">
        <is>
          <t>Moore, Keith L.</t>
        </is>
      </c>
      <c r="N240" t="inlineStr">
        <is>
          <t>Philadelphia : Saunders, c1989.</t>
        </is>
      </c>
      <c r="O240" t="inlineStr">
        <is>
          <t>1989</t>
        </is>
      </c>
      <c r="P240" t="inlineStr">
        <is>
          <t>3rd ed.</t>
        </is>
      </c>
      <c r="Q240" t="inlineStr">
        <is>
          <t>eng</t>
        </is>
      </c>
      <c r="R240" t="inlineStr">
        <is>
          <t>xxu</t>
        </is>
      </c>
      <c r="T240" t="inlineStr">
        <is>
          <t xml:space="preserve">QS </t>
        </is>
      </c>
      <c r="U240" t="n">
        <v>50</v>
      </c>
      <c r="V240" t="n">
        <v>50</v>
      </c>
      <c r="W240" t="inlineStr">
        <is>
          <t>2009-01-24</t>
        </is>
      </c>
      <c r="X240" t="inlineStr">
        <is>
          <t>2009-01-24</t>
        </is>
      </c>
      <c r="Y240" t="inlineStr">
        <is>
          <t>1989-09-12</t>
        </is>
      </c>
      <c r="Z240" t="inlineStr">
        <is>
          <t>1989-09-12</t>
        </is>
      </c>
      <c r="AA240" t="n">
        <v>267</v>
      </c>
      <c r="AB240" t="n">
        <v>202</v>
      </c>
      <c r="AC240" t="n">
        <v>1089</v>
      </c>
      <c r="AD240" t="n">
        <v>1</v>
      </c>
      <c r="AE240" t="n">
        <v>8</v>
      </c>
      <c r="AF240" t="n">
        <v>6</v>
      </c>
      <c r="AG240" t="n">
        <v>39</v>
      </c>
      <c r="AH240" t="n">
        <v>3</v>
      </c>
      <c r="AI240" t="n">
        <v>16</v>
      </c>
      <c r="AJ240" t="n">
        <v>1</v>
      </c>
      <c r="AK240" t="n">
        <v>7</v>
      </c>
      <c r="AL240" t="n">
        <v>3</v>
      </c>
      <c r="AM240" t="n">
        <v>14</v>
      </c>
      <c r="AN240" t="n">
        <v>0</v>
      </c>
      <c r="AO240" t="n">
        <v>7</v>
      </c>
      <c r="AP240" t="n">
        <v>0</v>
      </c>
      <c r="AQ240" t="n">
        <v>1</v>
      </c>
      <c r="AR240" t="inlineStr">
        <is>
          <t>No</t>
        </is>
      </c>
      <c r="AS240" t="inlineStr">
        <is>
          <t>Yes</t>
        </is>
      </c>
      <c r="AT240">
        <f>HYPERLINK("http://catalog.hathitrust.org/Record/001288589","HathiTrust Record")</f>
        <v/>
      </c>
      <c r="AU240">
        <f>HYPERLINK("https://creighton-primo.hosted.exlibrisgroup.com/primo-explore/search?tab=default_tab&amp;search_scope=EVERYTHING&amp;vid=01CRU&amp;lang=en_US&amp;offset=0&amp;query=any,contains,991001317159702656","Catalog Record")</f>
        <v/>
      </c>
      <c r="AV240">
        <f>HYPERLINK("http://www.worldcat.org/oclc/18715277","WorldCat Record")</f>
        <v/>
      </c>
    </row>
    <row r="241">
      <c r="D241" t="inlineStr">
        <is>
          <t>QS 604 M822d 1998</t>
        </is>
      </c>
      <c r="E241" t="inlineStr">
        <is>
          <t>0                      QS 0604000M  822d        1998</t>
        </is>
      </c>
      <c r="F241" t="inlineStr">
        <is>
          <t>The developing human : clinically oriented embryology / Keith L. Moore, T.V.N. Persaud.</t>
        </is>
      </c>
      <c r="H241" t="inlineStr">
        <is>
          <t>No</t>
        </is>
      </c>
      <c r="I241" t="inlineStr">
        <is>
          <t>1</t>
        </is>
      </c>
      <c r="J241" t="inlineStr">
        <is>
          <t>No</t>
        </is>
      </c>
      <c r="K241" t="inlineStr">
        <is>
          <t>Yes</t>
        </is>
      </c>
      <c r="L241" t="inlineStr">
        <is>
          <t>1</t>
        </is>
      </c>
      <c r="M241" t="inlineStr">
        <is>
          <t>Moore, Keith L.</t>
        </is>
      </c>
      <c r="N241" t="inlineStr">
        <is>
          <t>Philadelphia : Saunders, c1998.</t>
        </is>
      </c>
      <c r="O241" t="inlineStr">
        <is>
          <t>1998</t>
        </is>
      </c>
      <c r="P241" t="inlineStr">
        <is>
          <t>6th ed.</t>
        </is>
      </c>
      <c r="Q241" t="inlineStr">
        <is>
          <t>eng</t>
        </is>
      </c>
      <c r="R241" t="inlineStr">
        <is>
          <t>pau</t>
        </is>
      </c>
      <c r="T241" t="inlineStr">
        <is>
          <t xml:space="preserve">QS </t>
        </is>
      </c>
      <c r="U241" t="n">
        <v>43</v>
      </c>
      <c r="V241" t="n">
        <v>43</v>
      </c>
      <c r="W241" t="inlineStr">
        <is>
          <t>2008-05-19</t>
        </is>
      </c>
      <c r="X241" t="inlineStr">
        <is>
          <t>2008-05-19</t>
        </is>
      </c>
      <c r="Y241" t="inlineStr">
        <is>
          <t>1998-04-14</t>
        </is>
      </c>
      <c r="Z241" t="inlineStr">
        <is>
          <t>1998-04-14</t>
        </is>
      </c>
      <c r="AA241" t="n">
        <v>403</v>
      </c>
      <c r="AB241" t="n">
        <v>275</v>
      </c>
      <c r="AC241" t="n">
        <v>1158</v>
      </c>
      <c r="AD241" t="n">
        <v>2</v>
      </c>
      <c r="AE241" t="n">
        <v>7</v>
      </c>
      <c r="AF241" t="n">
        <v>11</v>
      </c>
      <c r="AG241" t="n">
        <v>39</v>
      </c>
      <c r="AH241" t="n">
        <v>7</v>
      </c>
      <c r="AI241" t="n">
        <v>19</v>
      </c>
      <c r="AJ241" t="n">
        <v>2</v>
      </c>
      <c r="AK241" t="n">
        <v>6</v>
      </c>
      <c r="AL241" t="n">
        <v>3</v>
      </c>
      <c r="AM241" t="n">
        <v>16</v>
      </c>
      <c r="AN241" t="n">
        <v>1</v>
      </c>
      <c r="AO241" t="n">
        <v>5</v>
      </c>
      <c r="AP241" t="n">
        <v>0</v>
      </c>
      <c r="AQ241" t="n">
        <v>0</v>
      </c>
      <c r="AR241" t="inlineStr">
        <is>
          <t>No</t>
        </is>
      </c>
      <c r="AS241" t="inlineStr">
        <is>
          <t>Yes</t>
        </is>
      </c>
      <c r="AT241">
        <f>HYPERLINK("http://catalog.hathitrust.org/Record/003252670","HathiTrust Record")</f>
        <v/>
      </c>
      <c r="AU241">
        <f>HYPERLINK("https://creighton-primo.hosted.exlibrisgroup.com/primo-explore/search?tab=default_tab&amp;search_scope=EVERYTHING&amp;vid=01CRU&amp;lang=en_US&amp;offset=0&amp;query=any,contains,991000741119702656","Catalog Record")</f>
        <v/>
      </c>
      <c r="AV241">
        <f>HYPERLINK("http://www.worldcat.org/oclc/37362321","WorldCat Record")</f>
        <v/>
      </c>
    </row>
    <row r="242">
      <c r="D242" t="inlineStr">
        <is>
          <t>QS 604 M822sg 1988</t>
        </is>
      </c>
      <c r="E242" t="inlineStr">
        <is>
          <t>0                      QS 0604000M  822sg       1988</t>
        </is>
      </c>
      <c r="F242" t="inlineStr">
        <is>
          <t>Study guide and review manual of human embryology / Keith L. Moore.</t>
        </is>
      </c>
      <c r="H242" t="inlineStr">
        <is>
          <t>No</t>
        </is>
      </c>
      <c r="I242" t="inlineStr">
        <is>
          <t>1</t>
        </is>
      </c>
      <c r="J242" t="inlineStr">
        <is>
          <t>No</t>
        </is>
      </c>
      <c r="K242" t="inlineStr">
        <is>
          <t>Yes</t>
        </is>
      </c>
      <c r="L242" t="inlineStr">
        <is>
          <t>0</t>
        </is>
      </c>
      <c r="M242" t="inlineStr">
        <is>
          <t>Moore, Keith L.</t>
        </is>
      </c>
      <c r="N242" t="inlineStr">
        <is>
          <t>Philadelphia : W.B. Saunders, c1988.</t>
        </is>
      </c>
      <c r="O242" t="inlineStr">
        <is>
          <t>1988</t>
        </is>
      </c>
      <c r="P242" t="inlineStr">
        <is>
          <t>3rd ed.</t>
        </is>
      </c>
      <c r="Q242" t="inlineStr">
        <is>
          <t>eng</t>
        </is>
      </c>
      <c r="R242" t="inlineStr">
        <is>
          <t>pau</t>
        </is>
      </c>
      <c r="T242" t="inlineStr">
        <is>
          <t xml:space="preserve">QS </t>
        </is>
      </c>
      <c r="U242" t="n">
        <v>36</v>
      </c>
      <c r="V242" t="n">
        <v>36</v>
      </c>
      <c r="W242" t="inlineStr">
        <is>
          <t>2008-10-17</t>
        </is>
      </c>
      <c r="X242" t="inlineStr">
        <is>
          <t>2008-10-17</t>
        </is>
      </c>
      <c r="Y242" t="inlineStr">
        <is>
          <t>1989-09-21</t>
        </is>
      </c>
      <c r="Z242" t="inlineStr">
        <is>
          <t>1989-09-21</t>
        </is>
      </c>
      <c r="AA242" t="n">
        <v>48</v>
      </c>
      <c r="AB242" t="n">
        <v>29</v>
      </c>
      <c r="AC242" t="n">
        <v>153</v>
      </c>
      <c r="AD242" t="n">
        <v>1</v>
      </c>
      <c r="AE242" t="n">
        <v>3</v>
      </c>
      <c r="AF242" t="n">
        <v>0</v>
      </c>
      <c r="AG242" t="n">
        <v>3</v>
      </c>
      <c r="AH242" t="n">
        <v>0</v>
      </c>
      <c r="AI242" t="n">
        <v>0</v>
      </c>
      <c r="AJ242" t="n">
        <v>0</v>
      </c>
      <c r="AK242" t="n">
        <v>1</v>
      </c>
      <c r="AL242" t="n">
        <v>0</v>
      </c>
      <c r="AM242" t="n">
        <v>2</v>
      </c>
      <c r="AN242" t="n">
        <v>0</v>
      </c>
      <c r="AO242" t="n">
        <v>1</v>
      </c>
      <c r="AP242" t="n">
        <v>0</v>
      </c>
      <c r="AQ242" t="n">
        <v>0</v>
      </c>
      <c r="AR242" t="inlineStr">
        <is>
          <t>No</t>
        </is>
      </c>
      <c r="AS242" t="inlineStr">
        <is>
          <t>No</t>
        </is>
      </c>
      <c r="AU242">
        <f>HYPERLINK("https://creighton-primo.hosted.exlibrisgroup.com/primo-explore/search?tab=default_tab&amp;search_scope=EVERYTHING&amp;vid=01CRU&amp;lang=en_US&amp;offset=0&amp;query=any,contains,991001322539702656","Catalog Record")</f>
        <v/>
      </c>
      <c r="AV242">
        <f>HYPERLINK("http://www.worldcat.org/oclc/18662280","WorldCat Record")</f>
        <v/>
      </c>
    </row>
    <row r="243">
      <c r="D243" t="inlineStr">
        <is>
          <t>QS 604 P316f 1981</t>
        </is>
      </c>
      <c r="E243" t="inlineStr">
        <is>
          <t>0                      QS 0604000P  316f        1981</t>
        </is>
      </c>
      <c r="F243" t="inlineStr">
        <is>
          <t>Patten's Foundations of embryology.</t>
        </is>
      </c>
      <c r="H243" t="inlineStr">
        <is>
          <t>No</t>
        </is>
      </c>
      <c r="I243" t="inlineStr">
        <is>
          <t>1</t>
        </is>
      </c>
      <c r="J243" t="inlineStr">
        <is>
          <t>No</t>
        </is>
      </c>
      <c r="K243" t="inlineStr">
        <is>
          <t>Yes</t>
        </is>
      </c>
      <c r="L243" t="inlineStr">
        <is>
          <t>0</t>
        </is>
      </c>
      <c r="M243" t="inlineStr">
        <is>
          <t>Patten, Bradley M. (Bradley Merrill), 1889-1971.</t>
        </is>
      </c>
      <c r="N243" t="inlineStr">
        <is>
          <t>New York : McGraw-Hill, c1981.</t>
        </is>
      </c>
      <c r="O243" t="inlineStr">
        <is>
          <t>1981</t>
        </is>
      </c>
      <c r="P243" t="inlineStr">
        <is>
          <t>4th ed. / Bruce M. Carlson.</t>
        </is>
      </c>
      <c r="Q243" t="inlineStr">
        <is>
          <t>eng</t>
        </is>
      </c>
      <c r="R243" t="inlineStr">
        <is>
          <t>xxu</t>
        </is>
      </c>
      <c r="S243" t="inlineStr">
        <is>
          <t>McGraw-Hill series in organismic biology</t>
        </is>
      </c>
      <c r="T243" t="inlineStr">
        <is>
          <t xml:space="preserve">QS </t>
        </is>
      </c>
      <c r="U243" t="n">
        <v>48</v>
      </c>
      <c r="V243" t="n">
        <v>48</v>
      </c>
      <c r="W243" t="inlineStr">
        <is>
          <t>2006-10-20</t>
        </is>
      </c>
      <c r="X243" t="inlineStr">
        <is>
          <t>2006-10-20</t>
        </is>
      </c>
      <c r="Y243" t="inlineStr">
        <is>
          <t>1987-09-26</t>
        </is>
      </c>
      <c r="Z243" t="inlineStr">
        <is>
          <t>1987-09-26</t>
        </is>
      </c>
      <c r="AA243" t="n">
        <v>224</v>
      </c>
      <c r="AB243" t="n">
        <v>162</v>
      </c>
      <c r="AC243" t="n">
        <v>804</v>
      </c>
      <c r="AD243" t="n">
        <v>2</v>
      </c>
      <c r="AE243" t="n">
        <v>13</v>
      </c>
      <c r="AF243" t="n">
        <v>5</v>
      </c>
      <c r="AG243" t="n">
        <v>35</v>
      </c>
      <c r="AH243" t="n">
        <v>0</v>
      </c>
      <c r="AI243" t="n">
        <v>9</v>
      </c>
      <c r="AJ243" t="n">
        <v>3</v>
      </c>
      <c r="AK243" t="n">
        <v>8</v>
      </c>
      <c r="AL243" t="n">
        <v>4</v>
      </c>
      <c r="AM243" t="n">
        <v>17</v>
      </c>
      <c r="AN243" t="n">
        <v>1</v>
      </c>
      <c r="AO243" t="n">
        <v>8</v>
      </c>
      <c r="AP243" t="n">
        <v>0</v>
      </c>
      <c r="AQ243" t="n">
        <v>0</v>
      </c>
      <c r="AR243" t="inlineStr">
        <is>
          <t>No</t>
        </is>
      </c>
      <c r="AS243" t="inlineStr">
        <is>
          <t>Yes</t>
        </is>
      </c>
      <c r="AT243">
        <f>HYPERLINK("http://catalog.hathitrust.org/Record/000744174","HathiTrust Record")</f>
        <v/>
      </c>
      <c r="AU243">
        <f>HYPERLINK("https://creighton-primo.hosted.exlibrisgroup.com/primo-explore/search?tab=default_tab&amp;search_scope=EVERYTHING&amp;vid=01CRU&amp;lang=en_US&amp;offset=0&amp;query=any,contains,991000758119702656","Catalog Record")</f>
        <v/>
      </c>
      <c r="AV243">
        <f>HYPERLINK("http://www.worldcat.org/oclc/6579882","WorldCat Record")</f>
        <v/>
      </c>
    </row>
    <row r="244">
      <c r="D244" t="inlineStr">
        <is>
          <t>QS 604 S671c 1983</t>
        </is>
      </c>
      <c r="E244" t="inlineStr">
        <is>
          <t>0                      QS 0604000S  671c        1983</t>
        </is>
      </c>
      <c r="F244" t="inlineStr">
        <is>
          <t>Clinical embryology for medical students / Richard S. Snell.</t>
        </is>
      </c>
      <c r="H244" t="inlineStr">
        <is>
          <t>No</t>
        </is>
      </c>
      <c r="I244" t="inlineStr">
        <is>
          <t>1</t>
        </is>
      </c>
      <c r="J244" t="inlineStr">
        <is>
          <t>No</t>
        </is>
      </c>
      <c r="K244" t="inlineStr">
        <is>
          <t>No</t>
        </is>
      </c>
      <c r="L244" t="inlineStr">
        <is>
          <t>0</t>
        </is>
      </c>
      <c r="M244" t="inlineStr">
        <is>
          <t>Snell, Richard S.</t>
        </is>
      </c>
      <c r="N244" t="inlineStr">
        <is>
          <t>Boston : Little, Brown, c1983.</t>
        </is>
      </c>
      <c r="O244" t="inlineStr">
        <is>
          <t>1983</t>
        </is>
      </c>
      <c r="P244" t="inlineStr">
        <is>
          <t>3rd ed.</t>
        </is>
      </c>
      <c r="Q244" t="inlineStr">
        <is>
          <t>eng</t>
        </is>
      </c>
      <c r="R244" t="inlineStr">
        <is>
          <t>mau</t>
        </is>
      </c>
      <c r="T244" t="inlineStr">
        <is>
          <t xml:space="preserve">QS </t>
        </is>
      </c>
      <c r="U244" t="n">
        <v>20</v>
      </c>
      <c r="V244" t="n">
        <v>20</v>
      </c>
      <c r="W244" t="inlineStr">
        <is>
          <t>2002-10-03</t>
        </is>
      </c>
      <c r="X244" t="inlineStr">
        <is>
          <t>2002-10-03</t>
        </is>
      </c>
      <c r="Y244" t="inlineStr">
        <is>
          <t>1987-09-26</t>
        </is>
      </c>
      <c r="Z244" t="inlineStr">
        <is>
          <t>1987-09-26</t>
        </is>
      </c>
      <c r="AA244" t="n">
        <v>167</v>
      </c>
      <c r="AB244" t="n">
        <v>112</v>
      </c>
      <c r="AC244" t="n">
        <v>179</v>
      </c>
      <c r="AD244" t="n">
        <v>1</v>
      </c>
      <c r="AE244" t="n">
        <v>2</v>
      </c>
      <c r="AF244" t="n">
        <v>0</v>
      </c>
      <c r="AG244" t="n">
        <v>4</v>
      </c>
      <c r="AH244" t="n">
        <v>0</v>
      </c>
      <c r="AI244" t="n">
        <v>0</v>
      </c>
      <c r="AJ244" t="n">
        <v>0</v>
      </c>
      <c r="AK244" t="n">
        <v>0</v>
      </c>
      <c r="AL244" t="n">
        <v>0</v>
      </c>
      <c r="AM244" t="n">
        <v>3</v>
      </c>
      <c r="AN244" t="n">
        <v>0</v>
      </c>
      <c r="AO244" t="n">
        <v>1</v>
      </c>
      <c r="AP244" t="n">
        <v>0</v>
      </c>
      <c r="AQ244" t="n">
        <v>0</v>
      </c>
      <c r="AR244" t="inlineStr">
        <is>
          <t>No</t>
        </is>
      </c>
      <c r="AS244" t="inlineStr">
        <is>
          <t>Yes</t>
        </is>
      </c>
      <c r="AT244">
        <f>HYPERLINK("http://catalog.hathitrust.org/Record/000123943","HathiTrust Record")</f>
        <v/>
      </c>
      <c r="AU244">
        <f>HYPERLINK("https://creighton-primo.hosted.exlibrisgroup.com/primo-explore/search?tab=default_tab&amp;search_scope=EVERYTHING&amp;vid=01CRU&amp;lang=en_US&amp;offset=0&amp;query=any,contains,991000758159702656","Catalog Record")</f>
        <v/>
      </c>
      <c r="AV244">
        <f>HYPERLINK("http://www.worldcat.org/oclc/9453602","WorldCat Record")</f>
        <v/>
      </c>
    </row>
    <row r="245">
      <c r="D245" t="inlineStr">
        <is>
          <t>QS 617 E53 1972 v.2</t>
        </is>
      </c>
      <c r="E245" t="inlineStr">
        <is>
          <t>0                      QS 0617000E  53          1972                                        v.2</t>
        </is>
      </c>
      <c r="F245" t="inlineStr">
        <is>
          <t>Illustrated human embryology : Volume II / by H. Tuchmann-Duplessis, P. Haegel ; translated by Lucille S. Hurley.</t>
        </is>
      </c>
      <c r="G245" t="inlineStr">
        <is>
          <t>V.2</t>
        </is>
      </c>
      <c r="H245" t="inlineStr">
        <is>
          <t>No</t>
        </is>
      </c>
      <c r="I245" t="inlineStr">
        <is>
          <t>1</t>
        </is>
      </c>
      <c r="J245" t="inlineStr">
        <is>
          <t>No</t>
        </is>
      </c>
      <c r="K245" t="inlineStr">
        <is>
          <t>Yes</t>
        </is>
      </c>
      <c r="L245" t="inlineStr">
        <is>
          <t>0</t>
        </is>
      </c>
      <c r="M245" t="inlineStr">
        <is>
          <t>Tuchmann-Duplessis, Herbert.</t>
        </is>
      </c>
      <c r="N245" t="inlineStr">
        <is>
          <t>New York : Springer Verlag, 1982 printing, c1972.</t>
        </is>
      </c>
      <c r="O245" t="inlineStr">
        <is>
          <t>1972</t>
        </is>
      </c>
      <c r="Q245" t="inlineStr">
        <is>
          <t>eng</t>
        </is>
      </c>
      <c r="R245" t="inlineStr">
        <is>
          <t>|||</t>
        </is>
      </c>
      <c r="T245" t="inlineStr">
        <is>
          <t xml:space="preserve">QS </t>
        </is>
      </c>
      <c r="U245" t="n">
        <v>49</v>
      </c>
      <c r="V245" t="n">
        <v>49</v>
      </c>
      <c r="W245" t="inlineStr">
        <is>
          <t>2000-02-25</t>
        </is>
      </c>
      <c r="X245" t="inlineStr">
        <is>
          <t>2000-02-25</t>
        </is>
      </c>
      <c r="Y245" t="inlineStr">
        <is>
          <t>1987-09-26</t>
        </is>
      </c>
      <c r="Z245" t="inlineStr">
        <is>
          <t>1987-09-26</t>
        </is>
      </c>
      <c r="AA245" t="n">
        <v>318</v>
      </c>
      <c r="AB245" t="n">
        <v>309</v>
      </c>
      <c r="AC245" t="n">
        <v>529</v>
      </c>
      <c r="AD245" t="n">
        <v>3</v>
      </c>
      <c r="AE245" t="n">
        <v>6</v>
      </c>
      <c r="AF245" t="n">
        <v>14</v>
      </c>
      <c r="AG245" t="n">
        <v>28</v>
      </c>
      <c r="AH245" t="n">
        <v>5</v>
      </c>
      <c r="AI245" t="n">
        <v>11</v>
      </c>
      <c r="AJ245" t="n">
        <v>2</v>
      </c>
      <c r="AK245" t="n">
        <v>4</v>
      </c>
      <c r="AL245" t="n">
        <v>6</v>
      </c>
      <c r="AM245" t="n">
        <v>16</v>
      </c>
      <c r="AN245" t="n">
        <v>2</v>
      </c>
      <c r="AO245" t="n">
        <v>4</v>
      </c>
      <c r="AP245" t="n">
        <v>0</v>
      </c>
      <c r="AQ245" t="n">
        <v>0</v>
      </c>
      <c r="AR245" t="inlineStr">
        <is>
          <t>No</t>
        </is>
      </c>
      <c r="AS245" t="inlineStr">
        <is>
          <t>Yes</t>
        </is>
      </c>
      <c r="AT245">
        <f>HYPERLINK("http://catalog.hathitrust.org/Record/009915342","HathiTrust Record")</f>
        <v/>
      </c>
      <c r="AU245">
        <f>HYPERLINK("https://creighton-primo.hosted.exlibrisgroup.com/primo-explore/search?tab=default_tab&amp;search_scope=EVERYTHING&amp;vid=01CRU&amp;lang=en_US&amp;offset=0&amp;query=any,contains,991000758259702656","Catalog Record")</f>
        <v/>
      </c>
      <c r="AV245">
        <f>HYPERLINK("http://www.worldcat.org/oclc/778144","WorldCat Record")</f>
        <v/>
      </c>
    </row>
    <row r="246">
      <c r="D246" t="inlineStr">
        <is>
          <t>QS 617 E53 1974 v.3</t>
        </is>
      </c>
      <c r="E246" t="inlineStr">
        <is>
          <t>0                      QS 0617000E  53          1974                                        v.3</t>
        </is>
      </c>
      <c r="F246" t="inlineStr">
        <is>
          <t>Illustrated human embryology, Volume III : nervous system and endocrine glands / by H. Tuchmann-Duplessis, M. Auroux, P. Haegel ; translated by Lucille S. Hurley.</t>
        </is>
      </c>
      <c r="G246" t="inlineStr">
        <is>
          <t>V.3</t>
        </is>
      </c>
      <c r="H246" t="inlineStr">
        <is>
          <t>No</t>
        </is>
      </c>
      <c r="I246" t="inlineStr">
        <is>
          <t>1</t>
        </is>
      </c>
      <c r="J246" t="inlineStr">
        <is>
          <t>No</t>
        </is>
      </c>
      <c r="K246" t="inlineStr">
        <is>
          <t>No</t>
        </is>
      </c>
      <c r="L246" t="inlineStr">
        <is>
          <t>0</t>
        </is>
      </c>
      <c r="M246" t="inlineStr">
        <is>
          <t>Tuchmann-Duplessis, Herbert.</t>
        </is>
      </c>
      <c r="N246" t="inlineStr">
        <is>
          <t>New York : Springer-Verlag, 1975, c1974.</t>
        </is>
      </c>
      <c r="O246" t="inlineStr">
        <is>
          <t>1974</t>
        </is>
      </c>
      <c r="Q246" t="inlineStr">
        <is>
          <t>eng</t>
        </is>
      </c>
      <c r="R246" t="inlineStr">
        <is>
          <t xml:space="preserve">xx </t>
        </is>
      </c>
      <c r="T246" t="inlineStr">
        <is>
          <t xml:space="preserve">QS </t>
        </is>
      </c>
      <c r="U246" t="n">
        <v>44</v>
      </c>
      <c r="V246" t="n">
        <v>44</v>
      </c>
      <c r="W246" t="inlineStr">
        <is>
          <t>2000-02-25</t>
        </is>
      </c>
      <c r="X246" t="inlineStr">
        <is>
          <t>2000-02-25</t>
        </is>
      </c>
      <c r="Y246" t="inlineStr">
        <is>
          <t>1989-10-23</t>
        </is>
      </c>
      <c r="Z246" t="inlineStr">
        <is>
          <t>1989-10-23</t>
        </is>
      </c>
      <c r="AA246" t="n">
        <v>39</v>
      </c>
      <c r="AB246" t="n">
        <v>28</v>
      </c>
      <c r="AC246" t="n">
        <v>28</v>
      </c>
      <c r="AD246" t="n">
        <v>2</v>
      </c>
      <c r="AE246" t="n">
        <v>2</v>
      </c>
      <c r="AF246" t="n">
        <v>1</v>
      </c>
      <c r="AG246" t="n">
        <v>1</v>
      </c>
      <c r="AH246" t="n">
        <v>0</v>
      </c>
      <c r="AI246" t="n">
        <v>0</v>
      </c>
      <c r="AJ246" t="n">
        <v>0</v>
      </c>
      <c r="AK246" t="n">
        <v>0</v>
      </c>
      <c r="AL246" t="n">
        <v>0</v>
      </c>
      <c r="AM246" t="n">
        <v>0</v>
      </c>
      <c r="AN246" t="n">
        <v>1</v>
      </c>
      <c r="AO246" t="n">
        <v>1</v>
      </c>
      <c r="AP246" t="n">
        <v>0</v>
      </c>
      <c r="AQ246" t="n">
        <v>0</v>
      </c>
      <c r="AR246" t="inlineStr">
        <is>
          <t>No</t>
        </is>
      </c>
      <c r="AS246" t="inlineStr">
        <is>
          <t>No</t>
        </is>
      </c>
      <c r="AU246">
        <f>HYPERLINK("https://creighton-primo.hosted.exlibrisgroup.com/primo-explore/search?tab=default_tab&amp;search_scope=EVERYTHING&amp;vid=01CRU&amp;lang=en_US&amp;offset=0&amp;query=any,contains,991000758209702656","Catalog Record")</f>
        <v/>
      </c>
      <c r="AV246">
        <f>HYPERLINK("http://www.worldcat.org/oclc/1060382","WorldCat Record")</f>
        <v/>
      </c>
    </row>
    <row r="247">
      <c r="D247" t="inlineStr">
        <is>
          <t>QS 617 G882a 1984</t>
        </is>
      </c>
      <c r="E247" t="inlineStr">
        <is>
          <t>0                      QS 0617000G  882a        1984</t>
        </is>
      </c>
      <c r="F247" t="inlineStr">
        <is>
          <t>Clinical atlas of human chromosomes / Jean de Grouchy, Catherine Turleau.</t>
        </is>
      </c>
      <c r="H247" t="inlineStr">
        <is>
          <t>No</t>
        </is>
      </c>
      <c r="I247" t="inlineStr">
        <is>
          <t>1</t>
        </is>
      </c>
      <c r="J247" t="inlineStr">
        <is>
          <t>Yes</t>
        </is>
      </c>
      <c r="K247" t="inlineStr">
        <is>
          <t>No</t>
        </is>
      </c>
      <c r="L247" t="inlineStr">
        <is>
          <t>0</t>
        </is>
      </c>
      <c r="M247" t="inlineStr">
        <is>
          <t>Grouchy, Jean de.</t>
        </is>
      </c>
      <c r="N247" t="inlineStr">
        <is>
          <t>New York : Wiley, c1984.</t>
        </is>
      </c>
      <c r="O247" t="inlineStr">
        <is>
          <t>1984</t>
        </is>
      </c>
      <c r="P247" t="inlineStr">
        <is>
          <t>2nd ed.</t>
        </is>
      </c>
      <c r="Q247" t="inlineStr">
        <is>
          <t>eng</t>
        </is>
      </c>
      <c r="R247" t="inlineStr">
        <is>
          <t>xxu</t>
        </is>
      </c>
      <c r="S247" t="inlineStr">
        <is>
          <t>A Wiley medical publication</t>
        </is>
      </c>
      <c r="T247" t="inlineStr">
        <is>
          <t xml:space="preserve">QS </t>
        </is>
      </c>
      <c r="U247" t="n">
        <v>7</v>
      </c>
      <c r="V247" t="n">
        <v>7</v>
      </c>
      <c r="W247" t="inlineStr">
        <is>
          <t>1991-11-25</t>
        </is>
      </c>
      <c r="X247" t="inlineStr">
        <is>
          <t>1991-11-25</t>
        </is>
      </c>
      <c r="Y247" t="inlineStr">
        <is>
          <t>1988-01-18</t>
        </is>
      </c>
      <c r="Z247" t="inlineStr">
        <is>
          <t>1988-01-18</t>
        </is>
      </c>
      <c r="AA247" t="n">
        <v>299</v>
      </c>
      <c r="AB247" t="n">
        <v>237</v>
      </c>
      <c r="AC247" t="n">
        <v>427</v>
      </c>
      <c r="AD247" t="n">
        <v>2</v>
      </c>
      <c r="AE247" t="n">
        <v>4</v>
      </c>
      <c r="AF247" t="n">
        <v>9</v>
      </c>
      <c r="AG247" t="n">
        <v>19</v>
      </c>
      <c r="AH247" t="n">
        <v>5</v>
      </c>
      <c r="AI247" t="n">
        <v>9</v>
      </c>
      <c r="AJ247" t="n">
        <v>2</v>
      </c>
      <c r="AK247" t="n">
        <v>4</v>
      </c>
      <c r="AL247" t="n">
        <v>6</v>
      </c>
      <c r="AM247" t="n">
        <v>11</v>
      </c>
      <c r="AN247" t="n">
        <v>0</v>
      </c>
      <c r="AO247" t="n">
        <v>1</v>
      </c>
      <c r="AP247" t="n">
        <v>0</v>
      </c>
      <c r="AQ247" t="n">
        <v>0</v>
      </c>
      <c r="AR247" t="inlineStr">
        <is>
          <t>No</t>
        </is>
      </c>
      <c r="AS247" t="inlineStr">
        <is>
          <t>No</t>
        </is>
      </c>
      <c r="AU247">
        <f>HYPERLINK("https://creighton-primo.hosted.exlibrisgroup.com/primo-explore/search?tab=default_tab&amp;search_scope=EVERYTHING&amp;vid=01CRU&amp;lang=en_US&amp;offset=0&amp;query=any,contains,991000798709702656","Catalog Record")</f>
        <v/>
      </c>
      <c r="AV247">
        <f>HYPERLINK("http://www.worldcat.org/oclc/9894992","WorldCat Record")</f>
        <v/>
      </c>
    </row>
    <row r="248">
      <c r="D248" t="inlineStr">
        <is>
          <t>QS 617 J61a 1983</t>
        </is>
      </c>
      <c r="E248" t="inlineStr">
        <is>
          <t>0                      QS 0617000J  61a         1983</t>
        </is>
      </c>
      <c r="F248" t="inlineStr">
        <is>
          <t>Atlas of human prenatal morphogenesis / Jan E. Jirásek ; with technical assistance of B. Faltinová and L.R. Sweney.</t>
        </is>
      </c>
      <c r="H248" t="inlineStr">
        <is>
          <t>No</t>
        </is>
      </c>
      <c r="I248" t="inlineStr">
        <is>
          <t>1</t>
        </is>
      </c>
      <c r="J248" t="inlineStr">
        <is>
          <t>No</t>
        </is>
      </c>
      <c r="K248" t="inlineStr">
        <is>
          <t>No</t>
        </is>
      </c>
      <c r="L248" t="inlineStr">
        <is>
          <t>0</t>
        </is>
      </c>
      <c r="M248" t="inlineStr">
        <is>
          <t>Jirásek, Jan E. (Jan Evangelista)</t>
        </is>
      </c>
      <c r="N248" t="inlineStr">
        <is>
          <t>Boston : Nijhoff ; Hingham, MA : Distributors for the U.S. and Canada, Kluwer Boston, c1983.</t>
        </is>
      </c>
      <c r="O248" t="inlineStr">
        <is>
          <t>1983</t>
        </is>
      </c>
      <c r="Q248" t="inlineStr">
        <is>
          <t>eng</t>
        </is>
      </c>
      <c r="R248" t="inlineStr">
        <is>
          <t>mau</t>
        </is>
      </c>
      <c r="T248" t="inlineStr">
        <is>
          <t xml:space="preserve">QS </t>
        </is>
      </c>
      <c r="U248" t="n">
        <v>7</v>
      </c>
      <c r="V248" t="n">
        <v>7</v>
      </c>
      <c r="W248" t="inlineStr">
        <is>
          <t>1992-02-26</t>
        </is>
      </c>
      <c r="X248" t="inlineStr">
        <is>
          <t>1992-02-26</t>
        </is>
      </c>
      <c r="Y248" t="inlineStr">
        <is>
          <t>1988-01-18</t>
        </is>
      </c>
      <c r="Z248" t="inlineStr">
        <is>
          <t>1988-01-18</t>
        </is>
      </c>
      <c r="AA248" t="n">
        <v>134</v>
      </c>
      <c r="AB248" t="n">
        <v>98</v>
      </c>
      <c r="AC248" t="n">
        <v>120</v>
      </c>
      <c r="AD248" t="n">
        <v>2</v>
      </c>
      <c r="AE248" t="n">
        <v>2</v>
      </c>
      <c r="AF248" t="n">
        <v>2</v>
      </c>
      <c r="AG248" t="n">
        <v>2</v>
      </c>
      <c r="AH248" t="n">
        <v>0</v>
      </c>
      <c r="AI248" t="n">
        <v>0</v>
      </c>
      <c r="AJ248" t="n">
        <v>1</v>
      </c>
      <c r="AK248" t="n">
        <v>1</v>
      </c>
      <c r="AL248" t="n">
        <v>0</v>
      </c>
      <c r="AM248" t="n">
        <v>0</v>
      </c>
      <c r="AN248" t="n">
        <v>1</v>
      </c>
      <c r="AO248" t="n">
        <v>1</v>
      </c>
      <c r="AP248" t="n">
        <v>0</v>
      </c>
      <c r="AQ248" t="n">
        <v>0</v>
      </c>
      <c r="AR248" t="inlineStr">
        <is>
          <t>No</t>
        </is>
      </c>
      <c r="AS248" t="inlineStr">
        <is>
          <t>Yes</t>
        </is>
      </c>
      <c r="AT248">
        <f>HYPERLINK("http://catalog.hathitrust.org/Record/000773271","HathiTrust Record")</f>
        <v/>
      </c>
      <c r="AU248">
        <f>HYPERLINK("https://creighton-primo.hosted.exlibrisgroup.com/primo-explore/search?tab=default_tab&amp;search_scope=EVERYTHING&amp;vid=01CRU&amp;lang=en_US&amp;offset=0&amp;query=any,contains,991000798669702656","Catalog Record")</f>
        <v/>
      </c>
      <c r="AV248">
        <f>HYPERLINK("http://www.worldcat.org/oclc/8628835","WorldCat Record")</f>
        <v/>
      </c>
    </row>
    <row r="249">
      <c r="D249" t="inlineStr">
        <is>
          <t>QS 617 M822e 1994</t>
        </is>
      </c>
      <c r="E249" t="inlineStr">
        <is>
          <t>0                      QS 0617000M  822e        1994</t>
        </is>
      </c>
      <c r="F249" t="inlineStr">
        <is>
          <t>Color atlas of clinical embryology / Keith L. Moore, T.V.N. Persaud, Kohei Shiota.</t>
        </is>
      </c>
      <c r="H249" t="inlineStr">
        <is>
          <t>No</t>
        </is>
      </c>
      <c r="I249" t="inlineStr">
        <is>
          <t>1</t>
        </is>
      </c>
      <c r="J249" t="inlineStr">
        <is>
          <t>No</t>
        </is>
      </c>
      <c r="K249" t="inlineStr">
        <is>
          <t>No</t>
        </is>
      </c>
      <c r="L249" t="inlineStr">
        <is>
          <t>0</t>
        </is>
      </c>
      <c r="M249" t="inlineStr">
        <is>
          <t>Moore, Keith L.</t>
        </is>
      </c>
      <c r="N249" t="inlineStr">
        <is>
          <t>Philadelphia : Saunders, c1994.</t>
        </is>
      </c>
      <c r="O249" t="inlineStr">
        <is>
          <t>1994</t>
        </is>
      </c>
      <c r="Q249" t="inlineStr">
        <is>
          <t>eng</t>
        </is>
      </c>
      <c r="R249" t="inlineStr">
        <is>
          <t>pau</t>
        </is>
      </c>
      <c r="T249" t="inlineStr">
        <is>
          <t xml:space="preserve">QS </t>
        </is>
      </c>
      <c r="U249" t="n">
        <v>22</v>
      </c>
      <c r="V249" t="n">
        <v>22</v>
      </c>
      <c r="W249" t="inlineStr">
        <is>
          <t>2006-08-17</t>
        </is>
      </c>
      <c r="X249" t="inlineStr">
        <is>
          <t>2006-08-17</t>
        </is>
      </c>
      <c r="Y249" t="inlineStr">
        <is>
          <t>1998-09-04</t>
        </is>
      </c>
      <c r="Z249" t="inlineStr">
        <is>
          <t>1998-09-04</t>
        </is>
      </c>
      <c r="AA249" t="n">
        <v>196</v>
      </c>
      <c r="AB249" t="n">
        <v>143</v>
      </c>
      <c r="AC249" t="n">
        <v>236</v>
      </c>
      <c r="AD249" t="n">
        <v>1</v>
      </c>
      <c r="AE249" t="n">
        <v>2</v>
      </c>
      <c r="AF249" t="n">
        <v>3</v>
      </c>
      <c r="AG249" t="n">
        <v>11</v>
      </c>
      <c r="AH249" t="n">
        <v>0</v>
      </c>
      <c r="AI249" t="n">
        <v>3</v>
      </c>
      <c r="AJ249" t="n">
        <v>0</v>
      </c>
      <c r="AK249" t="n">
        <v>2</v>
      </c>
      <c r="AL249" t="n">
        <v>3</v>
      </c>
      <c r="AM249" t="n">
        <v>7</v>
      </c>
      <c r="AN249" t="n">
        <v>0</v>
      </c>
      <c r="AO249" t="n">
        <v>1</v>
      </c>
      <c r="AP249" t="n">
        <v>0</v>
      </c>
      <c r="AQ249" t="n">
        <v>0</v>
      </c>
      <c r="AR249" t="inlineStr">
        <is>
          <t>No</t>
        </is>
      </c>
      <c r="AS249" t="inlineStr">
        <is>
          <t>No</t>
        </is>
      </c>
      <c r="AU249">
        <f>HYPERLINK("https://creighton-primo.hosted.exlibrisgroup.com/primo-explore/search?tab=default_tab&amp;search_scope=EVERYTHING&amp;vid=01CRU&amp;lang=en_US&amp;offset=0&amp;query=any,contains,991001569779702656","Catalog Record")</f>
        <v/>
      </c>
      <c r="AV249">
        <f>HYPERLINK("http://www.worldcat.org/oclc/28345895","WorldCat Record")</f>
        <v/>
      </c>
    </row>
    <row r="250">
      <c r="D250" t="inlineStr">
        <is>
          <t>QS 617 S835a 1980</t>
        </is>
      </c>
      <c r="E250" t="inlineStr">
        <is>
          <t>0                      QS 0617000S  835a        1980</t>
        </is>
      </c>
      <c r="F250" t="inlineStr">
        <is>
          <t>Atlas of human embryology / Trent D. Stephens.</t>
        </is>
      </c>
      <c r="H250" t="inlineStr">
        <is>
          <t>No</t>
        </is>
      </c>
      <c r="I250" t="inlineStr">
        <is>
          <t>1</t>
        </is>
      </c>
      <c r="J250" t="inlineStr">
        <is>
          <t>No</t>
        </is>
      </c>
      <c r="K250" t="inlineStr">
        <is>
          <t>No</t>
        </is>
      </c>
      <c r="L250" t="inlineStr">
        <is>
          <t>0</t>
        </is>
      </c>
      <c r="M250" t="inlineStr">
        <is>
          <t>Stephens, Trent D.</t>
        </is>
      </c>
      <c r="N250" t="inlineStr">
        <is>
          <t>New York : Macmillan, c1980.</t>
        </is>
      </c>
      <c r="O250" t="inlineStr">
        <is>
          <t>1980</t>
        </is>
      </c>
      <c r="Q250" t="inlineStr">
        <is>
          <t>eng</t>
        </is>
      </c>
      <c r="R250" t="inlineStr">
        <is>
          <t>xxu</t>
        </is>
      </c>
      <c r="T250" t="inlineStr">
        <is>
          <t xml:space="preserve">QS </t>
        </is>
      </c>
      <c r="U250" t="n">
        <v>20</v>
      </c>
      <c r="V250" t="n">
        <v>20</v>
      </c>
      <c r="W250" t="inlineStr">
        <is>
          <t>2001-02-21</t>
        </is>
      </c>
      <c r="X250" t="inlineStr">
        <is>
          <t>2001-02-21</t>
        </is>
      </c>
      <c r="Y250" t="inlineStr">
        <is>
          <t>1988-01-18</t>
        </is>
      </c>
      <c r="Z250" t="inlineStr">
        <is>
          <t>1988-01-18</t>
        </is>
      </c>
      <c r="AA250" t="n">
        <v>143</v>
      </c>
      <c r="AB250" t="n">
        <v>101</v>
      </c>
      <c r="AC250" t="n">
        <v>101</v>
      </c>
      <c r="AD250" t="n">
        <v>2</v>
      </c>
      <c r="AE250" t="n">
        <v>2</v>
      </c>
      <c r="AF250" t="n">
        <v>2</v>
      </c>
      <c r="AG250" t="n">
        <v>2</v>
      </c>
      <c r="AH250" t="n">
        <v>0</v>
      </c>
      <c r="AI250" t="n">
        <v>0</v>
      </c>
      <c r="AJ250" t="n">
        <v>1</v>
      </c>
      <c r="AK250" t="n">
        <v>1</v>
      </c>
      <c r="AL250" t="n">
        <v>1</v>
      </c>
      <c r="AM250" t="n">
        <v>1</v>
      </c>
      <c r="AN250" t="n">
        <v>1</v>
      </c>
      <c r="AO250" t="n">
        <v>1</v>
      </c>
      <c r="AP250" t="n">
        <v>0</v>
      </c>
      <c r="AQ250" t="n">
        <v>0</v>
      </c>
      <c r="AR250" t="inlineStr">
        <is>
          <t>No</t>
        </is>
      </c>
      <c r="AS250" t="inlineStr">
        <is>
          <t>No</t>
        </is>
      </c>
      <c r="AU250">
        <f>HYPERLINK("https://creighton-primo.hosted.exlibrisgroup.com/primo-explore/search?tab=default_tab&amp;search_scope=EVERYTHING&amp;vid=01CRU&amp;lang=en_US&amp;offset=0&amp;query=any,contains,991000798739702656","Catalog Record")</f>
        <v/>
      </c>
      <c r="AV250">
        <f>HYPERLINK("http://www.worldcat.org/oclc/5273181","WorldCat Record")</f>
        <v/>
      </c>
    </row>
    <row r="251">
      <c r="D251" t="inlineStr">
        <is>
          <t>QS 617 S997a 1977</t>
        </is>
      </c>
      <c r="E251" t="inlineStr">
        <is>
          <t>0                      QS 0617000S  997a        1977</t>
        </is>
      </c>
      <c r="F251" t="inlineStr">
        <is>
          <t>Atlas of developmental embryology / Emil S. Szebenyi.</t>
        </is>
      </c>
      <c r="H251" t="inlineStr">
        <is>
          <t>No</t>
        </is>
      </c>
      <c r="I251" t="inlineStr">
        <is>
          <t>1</t>
        </is>
      </c>
      <c r="J251" t="inlineStr">
        <is>
          <t>Yes</t>
        </is>
      </c>
      <c r="K251" t="inlineStr">
        <is>
          <t>No</t>
        </is>
      </c>
      <c r="L251" t="inlineStr">
        <is>
          <t>0</t>
        </is>
      </c>
      <c r="M251" t="inlineStr">
        <is>
          <t>Szebenyi, Emil S.</t>
        </is>
      </c>
      <c r="N251" t="inlineStr">
        <is>
          <t>Rutherford [N. J.] : Fairleigh Dickinson Univ. Press, 1977.</t>
        </is>
      </c>
      <c r="O251" t="inlineStr">
        <is>
          <t>1977</t>
        </is>
      </c>
      <c r="Q251" t="inlineStr">
        <is>
          <t>eng</t>
        </is>
      </c>
      <c r="R251" t="inlineStr">
        <is>
          <t>xxu</t>
        </is>
      </c>
      <c r="T251" t="inlineStr">
        <is>
          <t xml:space="preserve">QS </t>
        </is>
      </c>
      <c r="U251" t="n">
        <v>9</v>
      </c>
      <c r="V251" t="n">
        <v>9</v>
      </c>
      <c r="W251" t="inlineStr">
        <is>
          <t>1996-02-22</t>
        </is>
      </c>
      <c r="X251" t="inlineStr">
        <is>
          <t>1996-02-22</t>
        </is>
      </c>
      <c r="Y251" t="inlineStr">
        <is>
          <t>1988-01-18</t>
        </is>
      </c>
      <c r="Z251" t="inlineStr">
        <is>
          <t>1988-01-18</t>
        </is>
      </c>
      <c r="AA251" t="n">
        <v>247</v>
      </c>
      <c r="AB251" t="n">
        <v>209</v>
      </c>
      <c r="AC251" t="n">
        <v>211</v>
      </c>
      <c r="AD251" t="n">
        <v>4</v>
      </c>
      <c r="AE251" t="n">
        <v>4</v>
      </c>
      <c r="AF251" t="n">
        <v>8</v>
      </c>
      <c r="AG251" t="n">
        <v>8</v>
      </c>
      <c r="AH251" t="n">
        <v>1</v>
      </c>
      <c r="AI251" t="n">
        <v>1</v>
      </c>
      <c r="AJ251" t="n">
        <v>4</v>
      </c>
      <c r="AK251" t="n">
        <v>4</v>
      </c>
      <c r="AL251" t="n">
        <v>3</v>
      </c>
      <c r="AM251" t="n">
        <v>3</v>
      </c>
      <c r="AN251" t="n">
        <v>2</v>
      </c>
      <c r="AO251" t="n">
        <v>2</v>
      </c>
      <c r="AP251" t="n">
        <v>0</v>
      </c>
      <c r="AQ251" t="n">
        <v>0</v>
      </c>
      <c r="AR251" t="inlineStr">
        <is>
          <t>No</t>
        </is>
      </c>
      <c r="AS251" t="inlineStr">
        <is>
          <t>Yes</t>
        </is>
      </c>
      <c r="AT251">
        <f>HYPERLINK("http://catalog.hathitrust.org/Record/000253827","HathiTrust Record")</f>
        <v/>
      </c>
      <c r="AU251">
        <f>HYPERLINK("https://creighton-primo.hosted.exlibrisgroup.com/primo-explore/search?tab=default_tab&amp;search_scope=EVERYTHING&amp;vid=01CRU&amp;lang=en_US&amp;offset=0&amp;query=any,contains,991000798779702656","Catalog Record")</f>
        <v/>
      </c>
      <c r="AV251">
        <f>HYPERLINK("http://www.worldcat.org/oclc/3078285","WorldCat Record")</f>
        <v/>
      </c>
    </row>
    <row r="252">
      <c r="D252" t="inlineStr">
        <is>
          <t>QS 626 S547c 1989</t>
        </is>
      </c>
      <c r="E252" t="inlineStr">
        <is>
          <t>0                      QS 0626000S  547c        1989</t>
        </is>
      </c>
      <c r="F252" t="inlineStr">
        <is>
          <t>Catalog of teratogenic agents / Thomas H. Shepard.</t>
        </is>
      </c>
      <c r="H252" t="inlineStr">
        <is>
          <t>No</t>
        </is>
      </c>
      <c r="I252" t="inlineStr">
        <is>
          <t>1</t>
        </is>
      </c>
      <c r="J252" t="inlineStr">
        <is>
          <t>Yes</t>
        </is>
      </c>
      <c r="K252" t="inlineStr">
        <is>
          <t>No</t>
        </is>
      </c>
      <c r="L252" t="inlineStr">
        <is>
          <t>0</t>
        </is>
      </c>
      <c r="M252" t="inlineStr">
        <is>
          <t>Shepard, Thomas H., 1923-</t>
        </is>
      </c>
      <c r="N252" t="inlineStr">
        <is>
          <t>Baltimore : Johns Hopkins University Press, c1989.</t>
        </is>
      </c>
      <c r="O252" t="inlineStr">
        <is>
          <t>1989</t>
        </is>
      </c>
      <c r="P252" t="inlineStr">
        <is>
          <t>6th ed.</t>
        </is>
      </c>
      <c r="Q252" t="inlineStr">
        <is>
          <t>eng</t>
        </is>
      </c>
      <c r="R252" t="inlineStr">
        <is>
          <t>xxu</t>
        </is>
      </c>
      <c r="T252" t="inlineStr">
        <is>
          <t xml:space="preserve">QS </t>
        </is>
      </c>
      <c r="U252" t="n">
        <v>2</v>
      </c>
      <c r="V252" t="n">
        <v>2</v>
      </c>
      <c r="W252" t="inlineStr">
        <is>
          <t>1990-05-30</t>
        </is>
      </c>
      <c r="X252" t="inlineStr">
        <is>
          <t>1990-05-30</t>
        </is>
      </c>
      <c r="Y252" t="inlineStr">
        <is>
          <t>1990-05-24</t>
        </is>
      </c>
      <c r="Z252" t="inlineStr">
        <is>
          <t>1990-05-24</t>
        </is>
      </c>
      <c r="AA252" t="n">
        <v>240</v>
      </c>
      <c r="AB252" t="n">
        <v>197</v>
      </c>
      <c r="AC252" t="n">
        <v>201</v>
      </c>
      <c r="AD252" t="n">
        <v>2</v>
      </c>
      <c r="AE252" t="n">
        <v>2</v>
      </c>
      <c r="AF252" t="n">
        <v>4</v>
      </c>
      <c r="AG252" t="n">
        <v>4</v>
      </c>
      <c r="AH252" t="n">
        <v>0</v>
      </c>
      <c r="AI252" t="n">
        <v>0</v>
      </c>
      <c r="AJ252" t="n">
        <v>3</v>
      </c>
      <c r="AK252" t="n">
        <v>3</v>
      </c>
      <c r="AL252" t="n">
        <v>1</v>
      </c>
      <c r="AM252" t="n">
        <v>1</v>
      </c>
      <c r="AN252" t="n">
        <v>0</v>
      </c>
      <c r="AO252" t="n">
        <v>0</v>
      </c>
      <c r="AP252" t="n">
        <v>1</v>
      </c>
      <c r="AQ252" t="n">
        <v>1</v>
      </c>
      <c r="AR252" t="inlineStr">
        <is>
          <t>No</t>
        </is>
      </c>
      <c r="AS252" t="inlineStr">
        <is>
          <t>Yes</t>
        </is>
      </c>
      <c r="AT252">
        <f>HYPERLINK("http://catalog.hathitrust.org/Record/001545252","HathiTrust Record")</f>
        <v/>
      </c>
      <c r="AU252">
        <f>HYPERLINK("https://creighton-primo.hosted.exlibrisgroup.com/primo-explore/search?tab=default_tab&amp;search_scope=EVERYTHING&amp;vid=01CRU&amp;lang=en_US&amp;offset=0&amp;query=any,contains,991001448269702656","Catalog Record")</f>
        <v/>
      </c>
      <c r="AV252">
        <f>HYPERLINK("http://www.worldcat.org/oclc/19324857","WorldCat Record")</f>
        <v/>
      </c>
    </row>
    <row r="253">
      <c r="D253" t="inlineStr">
        <is>
          <t>QS 675 A641i 1972</t>
        </is>
      </c>
      <c r="E253" t="inlineStr">
        <is>
          <t>0                      QS 0675000A  641i        1972</t>
        </is>
      </c>
      <c r="F253" t="inlineStr">
        <is>
          <t>Is my baby all right? a guide to birth defects / by Virginia Apgar and Joan Beck. Illustrated by Ernest W. Beck.</t>
        </is>
      </c>
      <c r="H253" t="inlineStr">
        <is>
          <t>No</t>
        </is>
      </c>
      <c r="I253" t="inlineStr">
        <is>
          <t>1</t>
        </is>
      </c>
      <c r="J253" t="inlineStr">
        <is>
          <t>No</t>
        </is>
      </c>
      <c r="K253" t="inlineStr">
        <is>
          <t>No</t>
        </is>
      </c>
      <c r="L253" t="inlineStr">
        <is>
          <t>0</t>
        </is>
      </c>
      <c r="M253" t="inlineStr">
        <is>
          <t>Apgar, Virginia, 1909-1974.</t>
        </is>
      </c>
      <c r="N253" t="inlineStr">
        <is>
          <t>New York : Trident Press, [1972]</t>
        </is>
      </c>
      <c r="O253" t="inlineStr">
        <is>
          <t>1972</t>
        </is>
      </c>
      <c r="Q253" t="inlineStr">
        <is>
          <t>eng</t>
        </is>
      </c>
      <c r="R253" t="inlineStr">
        <is>
          <t>nyu</t>
        </is>
      </c>
      <c r="T253" t="inlineStr">
        <is>
          <t xml:space="preserve">QS </t>
        </is>
      </c>
      <c r="U253" t="n">
        <v>12</v>
      </c>
      <c r="V253" t="n">
        <v>12</v>
      </c>
      <c r="W253" t="inlineStr">
        <is>
          <t>1996-02-19</t>
        </is>
      </c>
      <c r="X253" t="inlineStr">
        <is>
          <t>1996-02-19</t>
        </is>
      </c>
      <c r="Y253" t="inlineStr">
        <is>
          <t>1988-03-01</t>
        </is>
      </c>
      <c r="Z253" t="inlineStr">
        <is>
          <t>1988-03-01</t>
        </is>
      </c>
      <c r="AA253" t="n">
        <v>492</v>
      </c>
      <c r="AB253" t="n">
        <v>460</v>
      </c>
      <c r="AC253" t="n">
        <v>530</v>
      </c>
      <c r="AD253" t="n">
        <v>6</v>
      </c>
      <c r="AE253" t="n">
        <v>7</v>
      </c>
      <c r="AF253" t="n">
        <v>4</v>
      </c>
      <c r="AG253" t="n">
        <v>7</v>
      </c>
      <c r="AH253" t="n">
        <v>1</v>
      </c>
      <c r="AI253" t="n">
        <v>2</v>
      </c>
      <c r="AJ253" t="n">
        <v>0</v>
      </c>
      <c r="AK253" t="n">
        <v>1</v>
      </c>
      <c r="AL253" t="n">
        <v>0</v>
      </c>
      <c r="AM253" t="n">
        <v>2</v>
      </c>
      <c r="AN253" t="n">
        <v>3</v>
      </c>
      <c r="AO253" t="n">
        <v>3</v>
      </c>
      <c r="AP253" t="n">
        <v>0</v>
      </c>
      <c r="AQ253" t="n">
        <v>0</v>
      </c>
      <c r="AR253" t="inlineStr">
        <is>
          <t>No</t>
        </is>
      </c>
      <c r="AS253" t="inlineStr">
        <is>
          <t>Yes</t>
        </is>
      </c>
      <c r="AT253">
        <f>HYPERLINK("http://catalog.hathitrust.org/Record/001570508","HathiTrust Record")</f>
        <v/>
      </c>
      <c r="AU253">
        <f>HYPERLINK("https://creighton-primo.hosted.exlibrisgroup.com/primo-explore/search?tab=default_tab&amp;search_scope=EVERYTHING&amp;vid=01CRU&amp;lang=en_US&amp;offset=0&amp;query=any,contains,991000798889702656","Catalog Record")</f>
        <v/>
      </c>
      <c r="AV253">
        <f>HYPERLINK("http://www.worldcat.org/oclc/578207","WorldCat Record")</f>
        <v/>
      </c>
    </row>
    <row r="254">
      <c r="D254" t="inlineStr">
        <is>
          <t>QS 675 B188m 1904f</t>
        </is>
      </c>
      <c r="E254" t="inlineStr">
        <is>
          <t>0                      QS 0675000B  188m        1904f</t>
        </is>
      </c>
      <c r="F254" t="inlineStr">
        <is>
          <t>Manual of antenatal pathology and hygiene : the embryo / by John William Ballantyne.</t>
        </is>
      </c>
      <c r="H254" t="inlineStr">
        <is>
          <t>No</t>
        </is>
      </c>
      <c r="I254" t="inlineStr">
        <is>
          <t>1</t>
        </is>
      </c>
      <c r="J254" t="inlineStr">
        <is>
          <t>No</t>
        </is>
      </c>
      <c r="K254" t="inlineStr">
        <is>
          <t>No</t>
        </is>
      </c>
      <c r="L254" t="inlineStr">
        <is>
          <t>0</t>
        </is>
      </c>
      <c r="M254" t="inlineStr">
        <is>
          <t>Ballantyne, J. W. (John William), 1861-1923.</t>
        </is>
      </c>
      <c r="N254" t="inlineStr">
        <is>
          <t>Clinton, S.C. : Jacobs Press, Inc., c1991.</t>
        </is>
      </c>
      <c r="O254" t="inlineStr">
        <is>
          <t>1991</t>
        </is>
      </c>
      <c r="P254" t="inlineStr">
        <is>
          <t>Special ed.</t>
        </is>
      </c>
      <c r="Q254" t="inlineStr">
        <is>
          <t>eng</t>
        </is>
      </c>
      <c r="R254" t="inlineStr">
        <is>
          <t>scu</t>
        </is>
      </c>
      <c r="S254" t="inlineStr">
        <is>
          <t>Classics in human development series ; 1</t>
        </is>
      </c>
      <c r="T254" t="inlineStr">
        <is>
          <t xml:space="preserve">QS </t>
        </is>
      </c>
      <c r="U254" t="n">
        <v>5</v>
      </c>
      <c r="V254" t="n">
        <v>5</v>
      </c>
      <c r="W254" t="inlineStr">
        <is>
          <t>1996-11-20</t>
        </is>
      </c>
      <c r="X254" t="inlineStr">
        <is>
          <t>1996-11-20</t>
        </is>
      </c>
      <c r="Y254" t="inlineStr">
        <is>
          <t>1991-02-15</t>
        </is>
      </c>
      <c r="Z254" t="inlineStr">
        <is>
          <t>1991-02-15</t>
        </is>
      </c>
      <c r="AA254" t="n">
        <v>17</v>
      </c>
      <c r="AB254" t="n">
        <v>16</v>
      </c>
      <c r="AC254" t="n">
        <v>38</v>
      </c>
      <c r="AD254" t="n">
        <v>1</v>
      </c>
      <c r="AE254" t="n">
        <v>1</v>
      </c>
      <c r="AF254" t="n">
        <v>0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0</v>
      </c>
      <c r="AM254" t="n">
        <v>0</v>
      </c>
      <c r="AN254" t="n">
        <v>0</v>
      </c>
      <c r="AO254" t="n">
        <v>0</v>
      </c>
      <c r="AP254" t="n">
        <v>0</v>
      </c>
      <c r="AQ254" t="n">
        <v>0</v>
      </c>
      <c r="AR254" t="inlineStr">
        <is>
          <t>No</t>
        </is>
      </c>
      <c r="AS254" t="inlineStr">
        <is>
          <t>No</t>
        </is>
      </c>
      <c r="AU254">
        <f>HYPERLINK("https://creighton-primo.hosted.exlibrisgroup.com/primo-explore/search?tab=default_tab&amp;search_scope=EVERYTHING&amp;vid=01CRU&amp;lang=en_US&amp;offset=0&amp;query=any,contains,991000819029702656","Catalog Record")</f>
        <v/>
      </c>
      <c r="AV254">
        <f>HYPERLINK("http://www.worldcat.org/oclc/23378752","WorldCat Record")</f>
        <v/>
      </c>
    </row>
    <row r="255">
      <c r="D255" t="inlineStr">
        <is>
          <t>QS 675 B499b 1973</t>
        </is>
      </c>
      <c r="E255" t="inlineStr">
        <is>
          <t>0                      QS 0675000B  499b        1973</t>
        </is>
      </c>
      <c r="F255" t="inlineStr">
        <is>
          <t>Birth defects : atlas and compendium / editor: Daniel Bergsma.</t>
        </is>
      </c>
      <c r="H255" t="inlineStr">
        <is>
          <t>No</t>
        </is>
      </c>
      <c r="I255" t="inlineStr">
        <is>
          <t>1</t>
        </is>
      </c>
      <c r="J255" t="inlineStr">
        <is>
          <t>No</t>
        </is>
      </c>
      <c r="K255" t="inlineStr">
        <is>
          <t>No</t>
        </is>
      </c>
      <c r="L255" t="inlineStr">
        <is>
          <t>0</t>
        </is>
      </c>
      <c r="M255" t="inlineStr">
        <is>
          <t>Bergsma, Daniel.</t>
        </is>
      </c>
      <c r="N255" t="inlineStr">
        <is>
          <t>Baltimore : Published for the National Foundation-March of Dimes, by the Williams and Wilkins Co., c1973.</t>
        </is>
      </c>
      <c r="O255" t="inlineStr">
        <is>
          <t>1973</t>
        </is>
      </c>
      <c r="Q255" t="inlineStr">
        <is>
          <t>eng</t>
        </is>
      </c>
      <c r="R255" t="inlineStr">
        <is>
          <t>mdu</t>
        </is>
      </c>
      <c r="T255" t="inlineStr">
        <is>
          <t xml:space="preserve">QS </t>
        </is>
      </c>
      <c r="U255" t="n">
        <v>9</v>
      </c>
      <c r="V255" t="n">
        <v>9</v>
      </c>
      <c r="W255" t="inlineStr">
        <is>
          <t>1996-02-18</t>
        </is>
      </c>
      <c r="X255" t="inlineStr">
        <is>
          <t>1996-02-18</t>
        </is>
      </c>
      <c r="Y255" t="inlineStr">
        <is>
          <t>1988-03-23</t>
        </is>
      </c>
      <c r="Z255" t="inlineStr">
        <is>
          <t>1988-03-23</t>
        </is>
      </c>
      <c r="AA255" t="n">
        <v>278</v>
      </c>
      <c r="AB255" t="n">
        <v>241</v>
      </c>
      <c r="AC255" t="n">
        <v>244</v>
      </c>
      <c r="AD255" t="n">
        <v>3</v>
      </c>
      <c r="AE255" t="n">
        <v>3</v>
      </c>
      <c r="AF255" t="n">
        <v>10</v>
      </c>
      <c r="AG255" t="n">
        <v>10</v>
      </c>
      <c r="AH255" t="n">
        <v>5</v>
      </c>
      <c r="AI255" t="n">
        <v>5</v>
      </c>
      <c r="AJ255" t="n">
        <v>1</v>
      </c>
      <c r="AK255" t="n">
        <v>1</v>
      </c>
      <c r="AL255" t="n">
        <v>3</v>
      </c>
      <c r="AM255" t="n">
        <v>3</v>
      </c>
      <c r="AN255" t="n">
        <v>2</v>
      </c>
      <c r="AO255" t="n">
        <v>2</v>
      </c>
      <c r="AP255" t="n">
        <v>0</v>
      </c>
      <c r="AQ255" t="n">
        <v>0</v>
      </c>
      <c r="AR255" t="inlineStr">
        <is>
          <t>No</t>
        </is>
      </c>
      <c r="AS255" t="inlineStr">
        <is>
          <t>Yes</t>
        </is>
      </c>
      <c r="AT255">
        <f>HYPERLINK("http://catalog.hathitrust.org/Record/000007785","HathiTrust Record")</f>
        <v/>
      </c>
      <c r="AU255">
        <f>HYPERLINK("https://creighton-primo.hosted.exlibrisgroup.com/primo-explore/search?tab=default_tab&amp;search_scope=EVERYTHING&amp;vid=01CRU&amp;lang=en_US&amp;offset=0&amp;query=any,contains,991000798819702656","Catalog Record")</f>
        <v/>
      </c>
      <c r="AV255">
        <f>HYPERLINK("http://www.worldcat.org/oclc/578118","WorldCat Record")</f>
        <v/>
      </c>
    </row>
    <row r="256">
      <c r="D256" t="inlineStr">
        <is>
          <t>QS 675 G782e 1972</t>
        </is>
      </c>
      <c r="E256" t="inlineStr">
        <is>
          <t>0                      QS 0675000G  782e        1972</t>
        </is>
      </c>
      <c r="F256" t="inlineStr">
        <is>
          <t>Embryology for surgeons : the embryological basis for the treatment of congenital defects / by Stephen Wood Gray and John Elias Skandalakis.</t>
        </is>
      </c>
      <c r="H256" t="inlineStr">
        <is>
          <t>No</t>
        </is>
      </c>
      <c r="I256" t="inlineStr">
        <is>
          <t>1</t>
        </is>
      </c>
      <c r="J256" t="inlineStr">
        <is>
          <t>No</t>
        </is>
      </c>
      <c r="K256" t="inlineStr">
        <is>
          <t>No</t>
        </is>
      </c>
      <c r="L256" t="inlineStr">
        <is>
          <t>0</t>
        </is>
      </c>
      <c r="M256" t="inlineStr">
        <is>
          <t>Gray, Stephen Wood, 1915-</t>
        </is>
      </c>
      <c r="N256" t="inlineStr">
        <is>
          <t>Philadelphia : Saunders, 1972.</t>
        </is>
      </c>
      <c r="O256" t="inlineStr">
        <is>
          <t>1972</t>
        </is>
      </c>
      <c r="Q256" t="inlineStr">
        <is>
          <t>eng</t>
        </is>
      </c>
      <c r="R256" t="inlineStr">
        <is>
          <t>pau</t>
        </is>
      </c>
      <c r="T256" t="inlineStr">
        <is>
          <t xml:space="preserve">QS </t>
        </is>
      </c>
      <c r="U256" t="n">
        <v>7</v>
      </c>
      <c r="V256" t="n">
        <v>7</v>
      </c>
      <c r="W256" t="inlineStr">
        <is>
          <t>2007-11-21</t>
        </is>
      </c>
      <c r="X256" t="inlineStr">
        <is>
          <t>2007-11-21</t>
        </is>
      </c>
      <c r="Y256" t="inlineStr">
        <is>
          <t>1989-11-14</t>
        </is>
      </c>
      <c r="Z256" t="inlineStr">
        <is>
          <t>1989-11-14</t>
        </is>
      </c>
      <c r="AA256" t="n">
        <v>161</v>
      </c>
      <c r="AB256" t="n">
        <v>100</v>
      </c>
      <c r="AC256" t="n">
        <v>154</v>
      </c>
      <c r="AD256" t="n">
        <v>1</v>
      </c>
      <c r="AE256" t="n">
        <v>1</v>
      </c>
      <c r="AF256" t="n">
        <v>2</v>
      </c>
      <c r="AG256" t="n">
        <v>5</v>
      </c>
      <c r="AH256" t="n">
        <v>0</v>
      </c>
      <c r="AI256" t="n">
        <v>1</v>
      </c>
      <c r="AJ256" t="n">
        <v>1</v>
      </c>
      <c r="AK256" t="n">
        <v>2</v>
      </c>
      <c r="AL256" t="n">
        <v>2</v>
      </c>
      <c r="AM256" t="n">
        <v>3</v>
      </c>
      <c r="AN256" t="n">
        <v>0</v>
      </c>
      <c r="AO256" t="n">
        <v>0</v>
      </c>
      <c r="AP256" t="n">
        <v>0</v>
      </c>
      <c r="AQ256" t="n">
        <v>0</v>
      </c>
      <c r="AR256" t="inlineStr">
        <is>
          <t>No</t>
        </is>
      </c>
      <c r="AS256" t="inlineStr">
        <is>
          <t>Yes</t>
        </is>
      </c>
      <c r="AT256">
        <f>HYPERLINK("http://catalog.hathitrust.org/Record/001561271","HathiTrust Record")</f>
        <v/>
      </c>
      <c r="AU256">
        <f>HYPERLINK("https://creighton-primo.hosted.exlibrisgroup.com/primo-explore/search?tab=default_tab&amp;search_scope=EVERYTHING&amp;vid=01CRU&amp;lang=en_US&amp;offset=0&amp;query=any,contains,991000798939702656","Catalog Record")</f>
        <v/>
      </c>
      <c r="AV256">
        <f>HYPERLINK("http://www.worldcat.org/oclc/323185","WorldCat Record")</f>
        <v/>
      </c>
    </row>
    <row r="257">
      <c r="D257" t="inlineStr">
        <is>
          <t>QS 675 K17c 1981</t>
        </is>
      </c>
      <c r="E257" t="inlineStr">
        <is>
          <t>0                      QS 0675000K  17c         1981</t>
        </is>
      </c>
      <c r="F257" t="inlineStr">
        <is>
          <t>Congenital defects : an overview : an introduction to the principles of teratology / Stanley Kaplan.</t>
        </is>
      </c>
      <c r="H257" t="inlineStr">
        <is>
          <t>No</t>
        </is>
      </c>
      <c r="I257" t="inlineStr">
        <is>
          <t>1</t>
        </is>
      </c>
      <c r="J257" t="inlineStr">
        <is>
          <t>No</t>
        </is>
      </c>
      <c r="K257" t="inlineStr">
        <is>
          <t>No</t>
        </is>
      </c>
      <c r="L257" t="inlineStr">
        <is>
          <t>0</t>
        </is>
      </c>
      <c r="M257" t="inlineStr">
        <is>
          <t>Kaplan, Stanley.</t>
        </is>
      </c>
      <c r="N257" t="inlineStr">
        <is>
          <t>Chapel Hill, N.C. : Health Sciences Consortium, c1981.</t>
        </is>
      </c>
      <c r="O257" t="inlineStr">
        <is>
          <t>1981</t>
        </is>
      </c>
      <c r="P257" t="inlineStr">
        <is>
          <t>Rev.</t>
        </is>
      </c>
      <c r="Q257" t="inlineStr">
        <is>
          <t>eng</t>
        </is>
      </c>
      <c r="R257" t="inlineStr">
        <is>
          <t>ncu</t>
        </is>
      </c>
      <c r="T257" t="inlineStr">
        <is>
          <t xml:space="preserve">QS </t>
        </is>
      </c>
      <c r="U257" t="n">
        <v>9</v>
      </c>
      <c r="V257" t="n">
        <v>9</v>
      </c>
      <c r="W257" t="inlineStr">
        <is>
          <t>1996-07-27</t>
        </is>
      </c>
      <c r="X257" t="inlineStr">
        <is>
          <t>1996-07-27</t>
        </is>
      </c>
      <c r="Y257" t="inlineStr">
        <is>
          <t>1988-01-18</t>
        </is>
      </c>
      <c r="Z257" t="inlineStr">
        <is>
          <t>1988-01-18</t>
        </is>
      </c>
      <c r="AA257" t="n">
        <v>23</v>
      </c>
      <c r="AB257" t="n">
        <v>23</v>
      </c>
      <c r="AC257" t="n">
        <v>23</v>
      </c>
      <c r="AD257" t="n">
        <v>2</v>
      </c>
      <c r="AE257" t="n">
        <v>2</v>
      </c>
      <c r="AF257" t="n">
        <v>2</v>
      </c>
      <c r="AG257" t="n">
        <v>2</v>
      </c>
      <c r="AH257" t="n">
        <v>1</v>
      </c>
      <c r="AI257" t="n">
        <v>1</v>
      </c>
      <c r="AJ257" t="n">
        <v>0</v>
      </c>
      <c r="AK257" t="n">
        <v>0</v>
      </c>
      <c r="AL257" t="n">
        <v>0</v>
      </c>
      <c r="AM257" t="n">
        <v>0</v>
      </c>
      <c r="AN257" t="n">
        <v>1</v>
      </c>
      <c r="AO257" t="n">
        <v>1</v>
      </c>
      <c r="AP257" t="n">
        <v>0</v>
      </c>
      <c r="AQ257" t="n">
        <v>0</v>
      </c>
      <c r="AR257" t="inlineStr">
        <is>
          <t>No</t>
        </is>
      </c>
      <c r="AS257" t="inlineStr">
        <is>
          <t>No</t>
        </is>
      </c>
      <c r="AU257">
        <f>HYPERLINK("https://creighton-primo.hosted.exlibrisgroup.com/primo-explore/search?tab=default_tab&amp;search_scope=EVERYTHING&amp;vid=01CRU&amp;lang=en_US&amp;offset=0&amp;query=any,contains,991000798969702656","Catalog Record")</f>
        <v/>
      </c>
      <c r="AV257">
        <f>HYPERLINK("http://www.worldcat.org/oclc/7209302","WorldCat Record")</f>
        <v/>
      </c>
    </row>
    <row r="258">
      <c r="D258" t="inlineStr">
        <is>
          <t>QS 675 T885 1979</t>
        </is>
      </c>
      <c r="E258" t="inlineStr">
        <is>
          <t>0                      QS 0675000T  885         1979</t>
        </is>
      </c>
      <c r="F258" t="inlineStr">
        <is>
          <t>Tuberous sclerosis / edited by Manuel R. Gomez.</t>
        </is>
      </c>
      <c r="H258" t="inlineStr">
        <is>
          <t>No</t>
        </is>
      </c>
      <c r="I258" t="inlineStr">
        <is>
          <t>1</t>
        </is>
      </c>
      <c r="J258" t="inlineStr">
        <is>
          <t>No</t>
        </is>
      </c>
      <c r="K258" t="inlineStr">
        <is>
          <t>No</t>
        </is>
      </c>
      <c r="L258" t="inlineStr">
        <is>
          <t>0</t>
        </is>
      </c>
      <c r="N258" t="inlineStr">
        <is>
          <t>New York : Raven Press, c1979.</t>
        </is>
      </c>
      <c r="O258" t="inlineStr">
        <is>
          <t>1979</t>
        </is>
      </c>
      <c r="Q258" t="inlineStr">
        <is>
          <t>eng</t>
        </is>
      </c>
      <c r="R258" t="inlineStr">
        <is>
          <t>nyu</t>
        </is>
      </c>
      <c r="T258" t="inlineStr">
        <is>
          <t xml:space="preserve">QS </t>
        </is>
      </c>
      <c r="U258" t="n">
        <v>5</v>
      </c>
      <c r="V258" t="n">
        <v>5</v>
      </c>
      <c r="W258" t="inlineStr">
        <is>
          <t>2003-09-28</t>
        </is>
      </c>
      <c r="X258" t="inlineStr">
        <is>
          <t>2003-09-28</t>
        </is>
      </c>
      <c r="Y258" t="inlineStr">
        <is>
          <t>1988-01-18</t>
        </is>
      </c>
      <c r="Z258" t="inlineStr">
        <is>
          <t>1988-01-18</t>
        </is>
      </c>
      <c r="AA258" t="n">
        <v>123</v>
      </c>
      <c r="AB258" t="n">
        <v>81</v>
      </c>
      <c r="AC258" t="n">
        <v>115</v>
      </c>
      <c r="AD258" t="n">
        <v>2</v>
      </c>
      <c r="AE258" t="n">
        <v>2</v>
      </c>
      <c r="AF258" t="n">
        <v>1</v>
      </c>
      <c r="AG258" t="n">
        <v>2</v>
      </c>
      <c r="AH258" t="n">
        <v>0</v>
      </c>
      <c r="AI258" t="n">
        <v>0</v>
      </c>
      <c r="AJ258" t="n">
        <v>0</v>
      </c>
      <c r="AK258" t="n">
        <v>0</v>
      </c>
      <c r="AL258" t="n">
        <v>0</v>
      </c>
      <c r="AM258" t="n">
        <v>1</v>
      </c>
      <c r="AN258" t="n">
        <v>1</v>
      </c>
      <c r="AO258" t="n">
        <v>1</v>
      </c>
      <c r="AP258" t="n">
        <v>0</v>
      </c>
      <c r="AQ258" t="n">
        <v>0</v>
      </c>
      <c r="AR258" t="inlineStr">
        <is>
          <t>No</t>
        </is>
      </c>
      <c r="AS258" t="inlineStr">
        <is>
          <t>Yes</t>
        </is>
      </c>
      <c r="AT258">
        <f>HYPERLINK("http://catalog.hathitrust.org/Record/000696293","HathiTrust Record")</f>
        <v/>
      </c>
      <c r="AU258">
        <f>HYPERLINK("https://creighton-primo.hosted.exlibrisgroup.com/primo-explore/search?tab=default_tab&amp;search_scope=EVERYTHING&amp;vid=01CRU&amp;lang=en_US&amp;offset=0&amp;query=any,contains,991000799009702656","Catalog Record")</f>
        <v/>
      </c>
      <c r="AV258">
        <f>HYPERLINK("http://www.worldcat.org/oclc/4956499","WorldCat Record")</f>
        <v/>
      </c>
    </row>
    <row r="259">
      <c r="D259" t="inlineStr">
        <is>
          <t>QS 675 W277c 1971</t>
        </is>
      </c>
      <c r="E259" t="inlineStr">
        <is>
          <t>0                      QS 0675000W  277c        1971</t>
        </is>
      </c>
      <c r="F259" t="inlineStr">
        <is>
          <t>Congenital malformations : notes and comments.</t>
        </is>
      </c>
      <c r="H259" t="inlineStr">
        <is>
          <t>No</t>
        </is>
      </c>
      <c r="I259" t="inlineStr">
        <is>
          <t>1</t>
        </is>
      </c>
      <c r="J259" t="inlineStr">
        <is>
          <t>No</t>
        </is>
      </c>
      <c r="K259" t="inlineStr">
        <is>
          <t>No</t>
        </is>
      </c>
      <c r="L259" t="inlineStr">
        <is>
          <t>0</t>
        </is>
      </c>
      <c r="M259" t="inlineStr">
        <is>
          <t>Warkany, Josef, 1902-1992.</t>
        </is>
      </c>
      <c r="N259" t="inlineStr">
        <is>
          <t>Chicago : Year Book Medical Publishers, [1971]</t>
        </is>
      </c>
      <c r="O259" t="inlineStr">
        <is>
          <t>1971</t>
        </is>
      </c>
      <c r="Q259" t="inlineStr">
        <is>
          <t>eng</t>
        </is>
      </c>
      <c r="R259" t="inlineStr">
        <is>
          <t>ilu</t>
        </is>
      </c>
      <c r="T259" t="inlineStr">
        <is>
          <t xml:space="preserve">QS </t>
        </is>
      </c>
      <c r="U259" t="n">
        <v>21</v>
      </c>
      <c r="V259" t="n">
        <v>21</v>
      </c>
      <c r="W259" t="inlineStr">
        <is>
          <t>1996-02-14</t>
        </is>
      </c>
      <c r="X259" t="inlineStr">
        <is>
          <t>1996-02-14</t>
        </is>
      </c>
      <c r="Y259" t="inlineStr">
        <is>
          <t>1988-03-02</t>
        </is>
      </c>
      <c r="Z259" t="inlineStr">
        <is>
          <t>1988-03-02</t>
        </is>
      </c>
      <c r="AA259" t="n">
        <v>262</v>
      </c>
      <c r="AB259" t="n">
        <v>180</v>
      </c>
      <c r="AC259" t="n">
        <v>181</v>
      </c>
      <c r="AD259" t="n">
        <v>1</v>
      </c>
      <c r="AE259" t="n">
        <v>1</v>
      </c>
      <c r="AF259" t="n">
        <v>0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0</v>
      </c>
      <c r="AM259" t="n">
        <v>0</v>
      </c>
      <c r="AN259" t="n">
        <v>0</v>
      </c>
      <c r="AO259" t="n">
        <v>0</v>
      </c>
      <c r="AP259" t="n">
        <v>0</v>
      </c>
      <c r="AQ259" t="n">
        <v>0</v>
      </c>
      <c r="AR259" t="inlineStr">
        <is>
          <t>No</t>
        </is>
      </c>
      <c r="AS259" t="inlineStr">
        <is>
          <t>No</t>
        </is>
      </c>
      <c r="AU259">
        <f>HYPERLINK("https://creighton-primo.hosted.exlibrisgroup.com/primo-explore/search?tab=default_tab&amp;search_scope=EVERYTHING&amp;vid=01CRU&amp;lang=en_US&amp;offset=0&amp;query=any,contains,991000799039702656","Catalog Record")</f>
        <v/>
      </c>
      <c r="AV259">
        <f>HYPERLINK("http://www.worldcat.org/oclc/251890","WorldCat Record")</f>
        <v/>
      </c>
    </row>
    <row r="260">
      <c r="D260" t="inlineStr">
        <is>
          <t>QS 677 A326f 1989</t>
        </is>
      </c>
      <c r="E260" t="inlineStr">
        <is>
          <t>0                      QS 0677000A  326f        1989</t>
        </is>
      </c>
      <c r="F260" t="inlineStr">
        <is>
          <t>Fragile X/cancer cytogenetics : proceedings of the 1989 Albany Birth Defects Symposium XX, held in Albany, New York, October 16-17, 1989 / editors, Ann M. Willey, Patricia D. Murphy.</t>
        </is>
      </c>
      <c r="H260" t="inlineStr">
        <is>
          <t>No</t>
        </is>
      </c>
      <c r="I260" t="inlineStr">
        <is>
          <t>1</t>
        </is>
      </c>
      <c r="J260" t="inlineStr">
        <is>
          <t>No</t>
        </is>
      </c>
      <c r="K260" t="inlineStr">
        <is>
          <t>No</t>
        </is>
      </c>
      <c r="L260" t="inlineStr">
        <is>
          <t>0</t>
        </is>
      </c>
      <c r="M260" t="inlineStr">
        <is>
          <t>Albany Birth Defects Symposium (20th : 1989)</t>
        </is>
      </c>
      <c r="N260" t="inlineStr">
        <is>
          <t>New York : Wiley-Liss, c1991.</t>
        </is>
      </c>
      <c r="O260" t="inlineStr">
        <is>
          <t>1991</t>
        </is>
      </c>
      <c r="Q260" t="inlineStr">
        <is>
          <t>eng</t>
        </is>
      </c>
      <c r="R260" t="inlineStr">
        <is>
          <t>xxu</t>
        </is>
      </c>
      <c r="S260" t="inlineStr">
        <is>
          <t>Progress in clinical and biological research ; vol. 368</t>
        </is>
      </c>
      <c r="T260" t="inlineStr">
        <is>
          <t xml:space="preserve">QS </t>
        </is>
      </c>
      <c r="U260" t="n">
        <v>8</v>
      </c>
      <c r="V260" t="n">
        <v>8</v>
      </c>
      <c r="W260" t="inlineStr">
        <is>
          <t>2004-03-01</t>
        </is>
      </c>
      <c r="X260" t="inlineStr">
        <is>
          <t>2004-03-01</t>
        </is>
      </c>
      <c r="Y260" t="inlineStr">
        <is>
          <t>1992-04-29</t>
        </is>
      </c>
      <c r="Z260" t="inlineStr">
        <is>
          <t>1992-04-29</t>
        </is>
      </c>
      <c r="AA260" t="n">
        <v>129</v>
      </c>
      <c r="AB260" t="n">
        <v>102</v>
      </c>
      <c r="AC260" t="n">
        <v>102</v>
      </c>
      <c r="AD260" t="n">
        <v>1</v>
      </c>
      <c r="AE260" t="n">
        <v>1</v>
      </c>
      <c r="AF260" t="n">
        <v>2</v>
      </c>
      <c r="AG260" t="n">
        <v>2</v>
      </c>
      <c r="AH260" t="n">
        <v>0</v>
      </c>
      <c r="AI260" t="n">
        <v>0</v>
      </c>
      <c r="AJ260" t="n">
        <v>1</v>
      </c>
      <c r="AK260" t="n">
        <v>1</v>
      </c>
      <c r="AL260" t="n">
        <v>1</v>
      </c>
      <c r="AM260" t="n">
        <v>1</v>
      </c>
      <c r="AN260" t="n">
        <v>0</v>
      </c>
      <c r="AO260" t="n">
        <v>0</v>
      </c>
      <c r="AP260" t="n">
        <v>0</v>
      </c>
      <c r="AQ260" t="n">
        <v>0</v>
      </c>
      <c r="AR260" t="inlineStr">
        <is>
          <t>No</t>
        </is>
      </c>
      <c r="AS260" t="inlineStr">
        <is>
          <t>No</t>
        </is>
      </c>
      <c r="AU260">
        <f>HYPERLINK("https://creighton-primo.hosted.exlibrisgroup.com/primo-explore/search?tab=default_tab&amp;search_scope=EVERYTHING&amp;vid=01CRU&amp;lang=en_US&amp;offset=0&amp;query=any,contains,991001303889702656","Catalog Record")</f>
        <v/>
      </c>
      <c r="AV260">
        <f>HYPERLINK("http://www.worldcat.org/oclc/23142383","WorldCat Record")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