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QR100 .I57 1983</t>
        </is>
      </c>
      <c r="C2" t="inlineStr">
        <is>
          <t>0                      QR 0100000I  57          1983</t>
        </is>
      </c>
      <c r="D2" t="inlineStr">
        <is>
          <t>Current perspectives in microbial ecology : proceedings of the Third International Symposium on Microbial Ecology, Michigan State University, 7-12 August 1983 / edited by M.J. Klug, C.A. Reddy.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International Symposium on Microbial Ecology (3rd : 1983 : Michigan State University)</t>
        </is>
      </c>
      <c r="L2" t="inlineStr">
        <is>
          <t>Washington, D.C. : American Society for Microbiology, 1984.</t>
        </is>
      </c>
      <c r="M2" t="inlineStr">
        <is>
          <t>1984</t>
        </is>
      </c>
      <c r="O2" t="inlineStr">
        <is>
          <t>eng</t>
        </is>
      </c>
      <c r="P2" t="inlineStr">
        <is>
          <t>dcu</t>
        </is>
      </c>
      <c r="R2" t="inlineStr">
        <is>
          <t xml:space="preserve">QR </t>
        </is>
      </c>
      <c r="S2" t="n">
        <v>6</v>
      </c>
      <c r="T2" t="n">
        <v>6</v>
      </c>
      <c r="U2" t="inlineStr">
        <is>
          <t>2004-03-20</t>
        </is>
      </c>
      <c r="V2" t="inlineStr">
        <is>
          <t>2004-03-20</t>
        </is>
      </c>
      <c r="W2" t="inlineStr">
        <is>
          <t>1993-03-04</t>
        </is>
      </c>
      <c r="X2" t="inlineStr">
        <is>
          <t>1993-03-04</t>
        </is>
      </c>
      <c r="Y2" t="n">
        <v>336</v>
      </c>
      <c r="Z2" t="n">
        <v>237</v>
      </c>
      <c r="AA2" t="n">
        <v>243</v>
      </c>
      <c r="AB2" t="n">
        <v>1</v>
      </c>
      <c r="AC2" t="n">
        <v>1</v>
      </c>
      <c r="AD2" t="n">
        <v>2</v>
      </c>
      <c r="AE2" t="n">
        <v>2</v>
      </c>
      <c r="AF2" t="n">
        <v>0</v>
      </c>
      <c r="AG2" t="n">
        <v>0</v>
      </c>
      <c r="AH2" t="n">
        <v>1</v>
      </c>
      <c r="AI2" t="n">
        <v>1</v>
      </c>
      <c r="AJ2" t="n">
        <v>1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HYPERLINK("http://catalog.hathitrust.org/Record/000569002","HathiTrust Record")</f>
        <v/>
      </c>
      <c r="AS2">
        <f>HYPERLINK("https://creighton-primo.hosted.exlibrisgroup.com/primo-explore/search?tab=default_tab&amp;search_scope=EVERYTHING&amp;vid=01CRU&amp;lang=en_US&amp;offset=0&amp;query=any,contains,991000367829702656","Catalog Record")</f>
        <v/>
      </c>
      <c r="AT2">
        <f>HYPERLINK("http://www.worldcat.org/oclc/10404466","WorldCat Record")</f>
        <v/>
      </c>
      <c r="AU2" t="inlineStr">
        <is>
          <t>993507544:eng</t>
        </is>
      </c>
      <c r="AV2" t="inlineStr">
        <is>
          <t>10404466</t>
        </is>
      </c>
      <c r="AW2" t="inlineStr">
        <is>
          <t>991000367829702656</t>
        </is>
      </c>
      <c r="AX2" t="inlineStr">
        <is>
          <t>991000367829702656</t>
        </is>
      </c>
      <c r="AY2" t="inlineStr">
        <is>
          <t>2270111270002656</t>
        </is>
      </c>
      <c r="AZ2" t="inlineStr">
        <is>
          <t>BOOK</t>
        </is>
      </c>
      <c r="BB2" t="inlineStr">
        <is>
          <t>9780914826606</t>
        </is>
      </c>
      <c r="BC2" t="inlineStr">
        <is>
          <t>32285001563864</t>
        </is>
      </c>
      <c r="BD2" t="inlineStr">
        <is>
          <t>893784158</t>
        </is>
      </c>
    </row>
    <row r="3">
      <c r="A3" t="inlineStr">
        <is>
          <t>No</t>
        </is>
      </c>
      <c r="B3" t="inlineStr">
        <is>
          <t>QR100 .M515</t>
        </is>
      </c>
      <c r="C3" t="inlineStr">
        <is>
          <t>0                      QR 0100000M  515</t>
        </is>
      </c>
      <c r="D3" t="inlineStr">
        <is>
          <t>Microbial ecology : a conceptual approach / edited by J. M. Lynch and N. J. Poole.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Wiley, 1979.</t>
        </is>
      </c>
      <c r="M3" t="inlineStr">
        <is>
          <t>1979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QR </t>
        </is>
      </c>
      <c r="S3" t="n">
        <v>4</v>
      </c>
      <c r="T3" t="n">
        <v>4</v>
      </c>
      <c r="U3" t="inlineStr">
        <is>
          <t>2004-02-24</t>
        </is>
      </c>
      <c r="V3" t="inlineStr">
        <is>
          <t>2004-02-24</t>
        </is>
      </c>
      <c r="W3" t="inlineStr">
        <is>
          <t>1993-03-04</t>
        </is>
      </c>
      <c r="X3" t="inlineStr">
        <is>
          <t>1993-03-04</t>
        </is>
      </c>
      <c r="Y3" t="n">
        <v>261</v>
      </c>
      <c r="Z3" t="n">
        <v>236</v>
      </c>
      <c r="AA3" t="n">
        <v>308</v>
      </c>
      <c r="AB3" t="n">
        <v>1</v>
      </c>
      <c r="AC3" t="n">
        <v>2</v>
      </c>
      <c r="AD3" t="n">
        <v>10</v>
      </c>
      <c r="AE3" t="n">
        <v>13</v>
      </c>
      <c r="AF3" t="n">
        <v>4</v>
      </c>
      <c r="AG3" t="n">
        <v>4</v>
      </c>
      <c r="AH3" t="n">
        <v>2</v>
      </c>
      <c r="AI3" t="n">
        <v>2</v>
      </c>
      <c r="AJ3" t="n">
        <v>9</v>
      </c>
      <c r="AK3" t="n">
        <v>11</v>
      </c>
      <c r="AL3" t="n">
        <v>0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HYPERLINK("http://catalog.hathitrust.org/Record/000022861","HathiTrust Record")</f>
        <v/>
      </c>
      <c r="AS3">
        <f>HYPERLINK("https://creighton-primo.hosted.exlibrisgroup.com/primo-explore/search?tab=default_tab&amp;search_scope=EVERYTHING&amp;vid=01CRU&amp;lang=en_US&amp;offset=0&amp;query=any,contains,991004605149702656","Catalog Record")</f>
        <v/>
      </c>
      <c r="AT3">
        <f>HYPERLINK("http://www.worldcat.org/oclc/4194124","WorldCat Record")</f>
        <v/>
      </c>
      <c r="AU3" t="inlineStr">
        <is>
          <t>797309291:eng</t>
        </is>
      </c>
      <c r="AV3" t="inlineStr">
        <is>
          <t>4194124</t>
        </is>
      </c>
      <c r="AW3" t="inlineStr">
        <is>
          <t>991004605149702656</t>
        </is>
      </c>
      <c r="AX3" t="inlineStr">
        <is>
          <t>991004605149702656</t>
        </is>
      </c>
      <c r="AY3" t="inlineStr">
        <is>
          <t>2262347080002656</t>
        </is>
      </c>
      <c r="AZ3" t="inlineStr">
        <is>
          <t>BOOK</t>
        </is>
      </c>
      <c r="BB3" t="inlineStr">
        <is>
          <t>9780470265321</t>
        </is>
      </c>
      <c r="BC3" t="inlineStr">
        <is>
          <t>32285001563872</t>
        </is>
      </c>
      <c r="BD3" t="inlineStr">
        <is>
          <t>893263341</t>
        </is>
      </c>
    </row>
    <row r="4">
      <c r="A4" t="inlineStr">
        <is>
          <t>No</t>
        </is>
      </c>
      <c r="B4" t="inlineStr">
        <is>
          <t>QR100 .M52</t>
        </is>
      </c>
      <c r="C4" t="inlineStr">
        <is>
          <t>0                      QR 0100000M  52</t>
        </is>
      </c>
      <c r="D4" t="inlineStr">
        <is>
          <t>Microbial interaction with the physical environment / edited by D. W. Thayer.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Stroudsburg, Pa. : Dowden, Hutchinson &amp; Ross ; New York : distributed by Halsted Press, [1975]</t>
        </is>
      </c>
      <c r="M4" t="inlineStr">
        <is>
          <t>1975</t>
        </is>
      </c>
      <c r="O4" t="inlineStr">
        <is>
          <t>eng</t>
        </is>
      </c>
      <c r="P4" t="inlineStr">
        <is>
          <t>pau</t>
        </is>
      </c>
      <c r="Q4" t="inlineStr">
        <is>
          <t>Benchmark papers in microbiology ; 9</t>
        </is>
      </c>
      <c r="R4" t="inlineStr">
        <is>
          <t xml:space="preserve">QR </t>
        </is>
      </c>
      <c r="S4" t="n">
        <v>1</v>
      </c>
      <c r="T4" t="n">
        <v>1</v>
      </c>
      <c r="U4" t="inlineStr">
        <is>
          <t>2006-04-10</t>
        </is>
      </c>
      <c r="V4" t="inlineStr">
        <is>
          <t>2006-04-10</t>
        </is>
      </c>
      <c r="W4" t="inlineStr">
        <is>
          <t>1997-08-07</t>
        </is>
      </c>
      <c r="X4" t="inlineStr">
        <is>
          <t>1997-08-07</t>
        </is>
      </c>
      <c r="Y4" t="n">
        <v>233</v>
      </c>
      <c r="Z4" t="n">
        <v>167</v>
      </c>
      <c r="AA4" t="n">
        <v>174</v>
      </c>
      <c r="AB4" t="n">
        <v>1</v>
      </c>
      <c r="AC4" t="n">
        <v>1</v>
      </c>
      <c r="AD4" t="n">
        <v>4</v>
      </c>
      <c r="AE4" t="n">
        <v>4</v>
      </c>
      <c r="AF4" t="n">
        <v>2</v>
      </c>
      <c r="AG4" t="n">
        <v>2</v>
      </c>
      <c r="AH4" t="n">
        <v>3</v>
      </c>
      <c r="AI4" t="n">
        <v>3</v>
      </c>
      <c r="AJ4" t="n">
        <v>2</v>
      </c>
      <c r="AK4" t="n">
        <v>2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HYPERLINK("http://catalog.hathitrust.org/Record/000017101","HathiTrust Record")</f>
        <v/>
      </c>
      <c r="AS4">
        <f>HYPERLINK("https://creighton-primo.hosted.exlibrisgroup.com/primo-explore/search?tab=default_tab&amp;search_scope=EVERYTHING&amp;vid=01CRU&amp;lang=en_US&amp;offset=0&amp;query=any,contains,991003803999702656","Catalog Record")</f>
        <v/>
      </c>
      <c r="AT4">
        <f>HYPERLINK("http://www.worldcat.org/oclc/1529428","WorldCat Record")</f>
        <v/>
      </c>
      <c r="AU4" t="inlineStr">
        <is>
          <t>2392563:eng</t>
        </is>
      </c>
      <c r="AV4" t="inlineStr">
        <is>
          <t>1529428</t>
        </is>
      </c>
      <c r="AW4" t="inlineStr">
        <is>
          <t>991003803999702656</t>
        </is>
      </c>
      <c r="AX4" t="inlineStr">
        <is>
          <t>991003803999702656</t>
        </is>
      </c>
      <c r="AY4" t="inlineStr">
        <is>
          <t>2256779860002656</t>
        </is>
      </c>
      <c r="AZ4" t="inlineStr">
        <is>
          <t>BOOK</t>
        </is>
      </c>
      <c r="BB4" t="inlineStr">
        <is>
          <t>9780470858424</t>
        </is>
      </c>
      <c r="BC4" t="inlineStr">
        <is>
          <t>32285003081907</t>
        </is>
      </c>
      <c r="BD4" t="inlineStr">
        <is>
          <t>893875212</t>
        </is>
      </c>
    </row>
    <row r="5">
      <c r="A5" t="inlineStr">
        <is>
          <t>No</t>
        </is>
      </c>
      <c r="B5" t="inlineStr">
        <is>
          <t>QR100 .M54</t>
        </is>
      </c>
      <c r="C5" t="inlineStr">
        <is>
          <t>0                      QR 0100000M  54</t>
        </is>
      </c>
      <c r="D5" t="inlineStr">
        <is>
          <t>Microbial life in extreme environments / edited by D. J. Kushner. --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London ; New York : Academic Press, 1978.</t>
        </is>
      </c>
      <c r="M5" t="inlineStr">
        <is>
          <t>1978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QR </t>
        </is>
      </c>
      <c r="S5" t="n">
        <v>5</v>
      </c>
      <c r="T5" t="n">
        <v>5</v>
      </c>
      <c r="U5" t="inlineStr">
        <is>
          <t>2004-03-20</t>
        </is>
      </c>
      <c r="V5" t="inlineStr">
        <is>
          <t>2004-03-20</t>
        </is>
      </c>
      <c r="W5" t="inlineStr">
        <is>
          <t>1993-03-04</t>
        </is>
      </c>
      <c r="X5" t="inlineStr">
        <is>
          <t>1993-03-04</t>
        </is>
      </c>
      <c r="Y5" t="n">
        <v>446</v>
      </c>
      <c r="Z5" t="n">
        <v>294</v>
      </c>
      <c r="AA5" t="n">
        <v>296</v>
      </c>
      <c r="AB5" t="n">
        <v>4</v>
      </c>
      <c r="AC5" t="n">
        <v>4</v>
      </c>
      <c r="AD5" t="n">
        <v>10</v>
      </c>
      <c r="AE5" t="n">
        <v>10</v>
      </c>
      <c r="AF5" t="n">
        <v>2</v>
      </c>
      <c r="AG5" t="n">
        <v>2</v>
      </c>
      <c r="AH5" t="n">
        <v>3</v>
      </c>
      <c r="AI5" t="n">
        <v>3</v>
      </c>
      <c r="AJ5" t="n">
        <v>4</v>
      </c>
      <c r="AK5" t="n">
        <v>4</v>
      </c>
      <c r="AL5" t="n">
        <v>3</v>
      </c>
      <c r="AM5" t="n">
        <v>3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HYPERLINK("http://catalog.hathitrust.org/Record/000043462","HathiTrust Record")</f>
        <v/>
      </c>
      <c r="AS5">
        <f>HYPERLINK("https://creighton-primo.hosted.exlibrisgroup.com/primo-explore/search?tab=default_tab&amp;search_scope=EVERYTHING&amp;vid=01CRU&amp;lang=en_US&amp;offset=0&amp;query=any,contains,991004621029702656","Catalog Record")</f>
        <v/>
      </c>
      <c r="AT5">
        <f>HYPERLINK("http://www.worldcat.org/oclc/4295286","WorldCat Record")</f>
        <v/>
      </c>
      <c r="AU5" t="inlineStr">
        <is>
          <t>14613311:eng</t>
        </is>
      </c>
      <c r="AV5" t="inlineStr">
        <is>
          <t>4295286</t>
        </is>
      </c>
      <c r="AW5" t="inlineStr">
        <is>
          <t>991004621029702656</t>
        </is>
      </c>
      <c r="AX5" t="inlineStr">
        <is>
          <t>991004621029702656</t>
        </is>
      </c>
      <c r="AY5" t="inlineStr">
        <is>
          <t>2271861090002656</t>
        </is>
      </c>
      <c r="AZ5" t="inlineStr">
        <is>
          <t>BOOK</t>
        </is>
      </c>
      <c r="BB5" t="inlineStr">
        <is>
          <t>9780124302501</t>
        </is>
      </c>
      <c r="BC5" t="inlineStr">
        <is>
          <t>32285001563880</t>
        </is>
      </c>
      <c r="BD5" t="inlineStr">
        <is>
          <t>893325571</t>
        </is>
      </c>
    </row>
    <row r="6">
      <c r="A6" t="inlineStr">
        <is>
          <t>No</t>
        </is>
      </c>
      <c r="B6" t="inlineStr">
        <is>
          <t>QR100.9 .P67 1994</t>
        </is>
      </c>
      <c r="C6" t="inlineStr">
        <is>
          <t>0                      QR 0100900P  67          1994</t>
        </is>
      </c>
      <c r="D6" t="inlineStr">
        <is>
          <t>The outer reaches of life / John Postgate.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Postgate, J. R. (John Raymond)</t>
        </is>
      </c>
      <c r="L6" t="inlineStr">
        <is>
          <t>Cambridge [England] ; New York, NY, USA : Cambridge University Press, 1994.</t>
        </is>
      </c>
      <c r="M6" t="inlineStr">
        <is>
          <t>1994</t>
        </is>
      </c>
      <c r="N6" t="inlineStr">
        <is>
          <t>1st ed.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QR </t>
        </is>
      </c>
      <c r="S6" t="n">
        <v>11</v>
      </c>
      <c r="T6" t="n">
        <v>11</v>
      </c>
      <c r="U6" t="inlineStr">
        <is>
          <t>2003-02-27</t>
        </is>
      </c>
      <c r="V6" t="inlineStr">
        <is>
          <t>2003-02-27</t>
        </is>
      </c>
      <c r="W6" t="inlineStr">
        <is>
          <t>1995-01-23</t>
        </is>
      </c>
      <c r="X6" t="inlineStr">
        <is>
          <t>1995-01-23</t>
        </is>
      </c>
      <c r="Y6" t="n">
        <v>841</v>
      </c>
      <c r="Z6" t="n">
        <v>680</v>
      </c>
      <c r="AA6" t="n">
        <v>695</v>
      </c>
      <c r="AB6" t="n">
        <v>4</v>
      </c>
      <c r="AC6" t="n">
        <v>4</v>
      </c>
      <c r="AD6" t="n">
        <v>29</v>
      </c>
      <c r="AE6" t="n">
        <v>29</v>
      </c>
      <c r="AF6" t="n">
        <v>11</v>
      </c>
      <c r="AG6" t="n">
        <v>11</v>
      </c>
      <c r="AH6" t="n">
        <v>8</v>
      </c>
      <c r="AI6" t="n">
        <v>8</v>
      </c>
      <c r="AJ6" t="n">
        <v>15</v>
      </c>
      <c r="AK6" t="n">
        <v>15</v>
      </c>
      <c r="AL6" t="n">
        <v>3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HYPERLINK("https://creighton-primo.hosted.exlibrisgroup.com/primo-explore/search?tab=default_tab&amp;search_scope=EVERYTHING&amp;vid=01CRU&amp;lang=en_US&amp;offset=0&amp;query=any,contains,991002211389702656","Catalog Record")</f>
        <v/>
      </c>
      <c r="AT6">
        <f>HYPERLINK("http://www.worldcat.org/oclc/28424370","WorldCat Record")</f>
        <v/>
      </c>
      <c r="AU6" t="inlineStr">
        <is>
          <t>9950388:eng</t>
        </is>
      </c>
      <c r="AV6" t="inlineStr">
        <is>
          <t>28424370</t>
        </is>
      </c>
      <c r="AW6" t="inlineStr">
        <is>
          <t>991002211389702656</t>
        </is>
      </c>
      <c r="AX6" t="inlineStr">
        <is>
          <t>991002211389702656</t>
        </is>
      </c>
      <c r="AY6" t="inlineStr">
        <is>
          <t>2268176260002656</t>
        </is>
      </c>
      <c r="AZ6" t="inlineStr">
        <is>
          <t>BOOK</t>
        </is>
      </c>
      <c r="BB6" t="inlineStr">
        <is>
          <t>9780521440103</t>
        </is>
      </c>
      <c r="BC6" t="inlineStr">
        <is>
          <t>32285001994622</t>
        </is>
      </c>
      <c r="BD6" t="inlineStr">
        <is>
          <t>893804355</t>
        </is>
      </c>
    </row>
    <row r="7">
      <c r="A7" t="inlineStr">
        <is>
          <t>No</t>
        </is>
      </c>
      <c r="B7" t="inlineStr">
        <is>
          <t>QR101 .A37</t>
        </is>
      </c>
      <c r="C7" t="inlineStr">
        <is>
          <t>0                      QR 0101000A  37</t>
        </is>
      </c>
      <c r="D7" t="inlineStr">
        <is>
          <t>Aerobiology : the ecological systems approach / edited by Robert L. Edmonds.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Stroudsburg, Pa. : Dowden, Hutchinson &amp; Ross ; [New York] : distributed world wide by Academic Press, c1979.</t>
        </is>
      </c>
      <c r="M7" t="inlineStr">
        <is>
          <t>1979</t>
        </is>
      </c>
      <c r="O7" t="inlineStr">
        <is>
          <t>eng</t>
        </is>
      </c>
      <c r="P7" t="inlineStr">
        <is>
          <t>pau</t>
        </is>
      </c>
      <c r="Q7" t="inlineStr">
        <is>
          <t>US/IBP synthesis series ; v. 10</t>
        </is>
      </c>
      <c r="R7" t="inlineStr">
        <is>
          <t xml:space="preserve">QR </t>
        </is>
      </c>
      <c r="S7" t="n">
        <v>1</v>
      </c>
      <c r="T7" t="n">
        <v>1</v>
      </c>
      <c r="U7" t="inlineStr">
        <is>
          <t>2001-01-05</t>
        </is>
      </c>
      <c r="V7" t="inlineStr">
        <is>
          <t>2001-01-05</t>
        </is>
      </c>
      <c r="W7" t="inlineStr">
        <is>
          <t>1993-03-04</t>
        </is>
      </c>
      <c r="X7" t="inlineStr">
        <is>
          <t>1993-03-04</t>
        </is>
      </c>
      <c r="Y7" t="n">
        <v>282</v>
      </c>
      <c r="Z7" t="n">
        <v>202</v>
      </c>
      <c r="AA7" t="n">
        <v>212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HYPERLINK("http://catalog.hathitrust.org/Record/000204191","HathiTrust Record")</f>
        <v/>
      </c>
      <c r="AS7">
        <f>HYPERLINK("https://creighton-primo.hosted.exlibrisgroup.com/primo-explore/search?tab=default_tab&amp;search_scope=EVERYTHING&amp;vid=01CRU&amp;lang=en_US&amp;offset=0&amp;query=any,contains,991004649399702656","Catalog Record")</f>
        <v/>
      </c>
      <c r="AT7">
        <f>HYPERLINK("http://www.worldcat.org/oclc/4493278","WorldCat Record")</f>
        <v/>
      </c>
      <c r="AU7" t="inlineStr">
        <is>
          <t>14764255:eng</t>
        </is>
      </c>
      <c r="AV7" t="inlineStr">
        <is>
          <t>4493278</t>
        </is>
      </c>
      <c r="AW7" t="inlineStr">
        <is>
          <t>991004649399702656</t>
        </is>
      </c>
      <c r="AX7" t="inlineStr">
        <is>
          <t>991004649399702656</t>
        </is>
      </c>
      <c r="AY7" t="inlineStr">
        <is>
          <t>2260853230002656</t>
        </is>
      </c>
      <c r="AZ7" t="inlineStr">
        <is>
          <t>BOOK</t>
        </is>
      </c>
      <c r="BB7" t="inlineStr">
        <is>
          <t>9780879333461</t>
        </is>
      </c>
      <c r="BC7" t="inlineStr">
        <is>
          <t>32285001563898</t>
        </is>
      </c>
      <c r="BD7" t="inlineStr">
        <is>
          <t>893889004</t>
        </is>
      </c>
    </row>
    <row r="8">
      <c r="A8" t="inlineStr">
        <is>
          <t>No</t>
        </is>
      </c>
      <c r="B8" t="inlineStr">
        <is>
          <t>QR101 .G7 1973</t>
        </is>
      </c>
      <c r="C8" t="inlineStr">
        <is>
          <t>0                      QR 0101000G  7           1973</t>
        </is>
      </c>
      <c r="D8" t="inlineStr">
        <is>
          <t>The microbiology of the atmosphere [by] P. H. Gregory.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Gregory, Philip Herries.</t>
        </is>
      </c>
      <c r="L8" t="inlineStr">
        <is>
          <t>New York, Wiley [1973]</t>
        </is>
      </c>
      <c r="M8" t="inlineStr">
        <is>
          <t>1973</t>
        </is>
      </c>
      <c r="N8" t="inlineStr">
        <is>
          <t>2d ed.</t>
        </is>
      </c>
      <c r="O8" t="inlineStr">
        <is>
          <t>eng</t>
        </is>
      </c>
      <c r="P8" t="inlineStr">
        <is>
          <t>nyu</t>
        </is>
      </c>
      <c r="Q8" t="inlineStr">
        <is>
          <t>A Plant science monograph</t>
        </is>
      </c>
      <c r="R8" t="inlineStr">
        <is>
          <t xml:space="preserve">QR </t>
        </is>
      </c>
      <c r="S8" t="n">
        <v>2</v>
      </c>
      <c r="T8" t="n">
        <v>2</v>
      </c>
      <c r="U8" t="inlineStr">
        <is>
          <t>1997-09-28</t>
        </is>
      </c>
      <c r="V8" t="inlineStr">
        <is>
          <t>1997-09-28</t>
        </is>
      </c>
      <c r="W8" t="inlineStr">
        <is>
          <t>1997-08-07</t>
        </is>
      </c>
      <c r="X8" t="inlineStr">
        <is>
          <t>1997-08-07</t>
        </is>
      </c>
      <c r="Y8" t="n">
        <v>276</v>
      </c>
      <c r="Z8" t="n">
        <v>251</v>
      </c>
      <c r="AA8" t="n">
        <v>595</v>
      </c>
      <c r="AB8" t="n">
        <v>2</v>
      </c>
      <c r="AC8" t="n">
        <v>4</v>
      </c>
      <c r="AD8" t="n">
        <v>8</v>
      </c>
      <c r="AE8" t="n">
        <v>16</v>
      </c>
      <c r="AF8" t="n">
        <v>3</v>
      </c>
      <c r="AG8" t="n">
        <v>6</v>
      </c>
      <c r="AH8" t="n">
        <v>1</v>
      </c>
      <c r="AI8" t="n">
        <v>4</v>
      </c>
      <c r="AJ8" t="n">
        <v>4</v>
      </c>
      <c r="AK8" t="n">
        <v>8</v>
      </c>
      <c r="AL8" t="n">
        <v>1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HYPERLINK("http://catalog.hathitrust.org/Record/001556422","HathiTrust Record")</f>
        <v/>
      </c>
      <c r="AS8">
        <f>HYPERLINK("https://creighton-primo.hosted.exlibrisgroup.com/primo-explore/search?tab=default_tab&amp;search_scope=EVERYTHING&amp;vid=01CRU&amp;lang=en_US&amp;offset=0&amp;query=any,contains,991003078909702656","Catalog Record")</f>
        <v/>
      </c>
      <c r="AT8">
        <f>HYPERLINK("http://www.worldcat.org/oclc/631880","WorldCat Record")</f>
        <v/>
      </c>
      <c r="AU8" t="inlineStr">
        <is>
          <t>1601540:eng</t>
        </is>
      </c>
      <c r="AV8" t="inlineStr">
        <is>
          <t>631880</t>
        </is>
      </c>
      <c r="AW8" t="inlineStr">
        <is>
          <t>991003078909702656</t>
        </is>
      </c>
      <c r="AX8" t="inlineStr">
        <is>
          <t>991003078909702656</t>
        </is>
      </c>
      <c r="AY8" t="inlineStr">
        <is>
          <t>2263102890002656</t>
        </is>
      </c>
      <c r="AZ8" t="inlineStr">
        <is>
          <t>BOOK</t>
        </is>
      </c>
      <c r="BB8" t="inlineStr">
        <is>
          <t>9780471326717</t>
        </is>
      </c>
      <c r="BC8" t="inlineStr">
        <is>
          <t>32285003081915</t>
        </is>
      </c>
      <c r="BD8" t="inlineStr">
        <is>
          <t>893252007</t>
        </is>
      </c>
    </row>
    <row r="9">
      <c r="A9" t="inlineStr">
        <is>
          <t>No</t>
        </is>
      </c>
      <c r="B9" t="inlineStr">
        <is>
          <t>QR103 .F46 1998</t>
        </is>
      </c>
      <c r="C9" t="inlineStr">
        <is>
          <t>0                      QR 0103000F  46          1998</t>
        </is>
      </c>
      <c r="D9" t="inlineStr">
        <is>
          <t>Bacterial biogeochemistry : the ecophysiology of mineral cycling / T. Fenchel, G.M. King, and T.H. Blackburn.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Fenchel, Tom.</t>
        </is>
      </c>
      <c r="L9" t="inlineStr">
        <is>
          <t>San Diego : Academic Press, c1998.</t>
        </is>
      </c>
      <c r="M9" t="inlineStr">
        <is>
          <t>1998</t>
        </is>
      </c>
      <c r="O9" t="inlineStr">
        <is>
          <t>eng</t>
        </is>
      </c>
      <c r="P9" t="inlineStr">
        <is>
          <t>cau</t>
        </is>
      </c>
      <c r="R9" t="inlineStr">
        <is>
          <t xml:space="preserve">QR </t>
        </is>
      </c>
      <c r="S9" t="n">
        <v>2</v>
      </c>
      <c r="T9" t="n">
        <v>2</v>
      </c>
      <c r="U9" t="inlineStr">
        <is>
          <t>2003-02-27</t>
        </is>
      </c>
      <c r="V9" t="inlineStr">
        <is>
          <t>2003-02-27</t>
        </is>
      </c>
      <c r="W9" t="inlineStr">
        <is>
          <t>2002-12-03</t>
        </is>
      </c>
      <c r="X9" t="inlineStr">
        <is>
          <t>2002-12-03</t>
        </is>
      </c>
      <c r="Y9" t="n">
        <v>330</v>
      </c>
      <c r="Z9" t="n">
        <v>249</v>
      </c>
      <c r="AA9" t="n">
        <v>362</v>
      </c>
      <c r="AB9" t="n">
        <v>1</v>
      </c>
      <c r="AC9" t="n">
        <v>2</v>
      </c>
      <c r="AD9" t="n">
        <v>8</v>
      </c>
      <c r="AE9" t="n">
        <v>15</v>
      </c>
      <c r="AF9" t="n">
        <v>3</v>
      </c>
      <c r="AG9" t="n">
        <v>4</v>
      </c>
      <c r="AH9" t="n">
        <v>3</v>
      </c>
      <c r="AI9" t="n">
        <v>6</v>
      </c>
      <c r="AJ9" t="n">
        <v>3</v>
      </c>
      <c r="AK9" t="n">
        <v>4</v>
      </c>
      <c r="AL9" t="n">
        <v>0</v>
      </c>
      <c r="AM9" t="n">
        <v>1</v>
      </c>
      <c r="AN9" t="n">
        <v>0</v>
      </c>
      <c r="AO9" t="n">
        <v>1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HYPERLINK("https://creighton-primo.hosted.exlibrisgroup.com/primo-explore/search?tab=default_tab&amp;search_scope=EVERYTHING&amp;vid=01CRU&amp;lang=en_US&amp;offset=0&amp;query=any,contains,991003930359702656","Catalog Record")</f>
        <v/>
      </c>
      <c r="AT9">
        <f>HYPERLINK("http://www.worldcat.org/oclc/37843846","WorldCat Record")</f>
        <v/>
      </c>
      <c r="AU9" t="inlineStr">
        <is>
          <t>792821495:eng</t>
        </is>
      </c>
      <c r="AV9" t="inlineStr">
        <is>
          <t>37843846</t>
        </is>
      </c>
      <c r="AW9" t="inlineStr">
        <is>
          <t>991003930359702656</t>
        </is>
      </c>
      <c r="AX9" t="inlineStr">
        <is>
          <t>991003930359702656</t>
        </is>
      </c>
      <c r="AY9" t="inlineStr">
        <is>
          <t>2263709890002656</t>
        </is>
      </c>
      <c r="AZ9" t="inlineStr">
        <is>
          <t>BOOK</t>
        </is>
      </c>
      <c r="BB9" t="inlineStr">
        <is>
          <t>9780121034559</t>
        </is>
      </c>
      <c r="BC9" t="inlineStr">
        <is>
          <t>32285004666342</t>
        </is>
      </c>
      <c r="BD9" t="inlineStr">
        <is>
          <t>893894371</t>
        </is>
      </c>
    </row>
    <row r="10">
      <c r="A10" t="inlineStr">
        <is>
          <t>No</t>
        </is>
      </c>
      <c r="B10" t="inlineStr">
        <is>
          <t>QR105 .A73 1993</t>
        </is>
      </c>
      <c r="C10" t="inlineStr">
        <is>
          <t>0                      QR 0105000A  73          1993</t>
        </is>
      </c>
      <c r="D10" t="inlineStr">
        <is>
          <t>Aquatic microbiology : an ecological approach / edited by Timothy Edgcumbe Ford.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Boston : Blackwell Scientific Publications, 1993.</t>
        </is>
      </c>
      <c r="M10" t="inlineStr">
        <is>
          <t>1993</t>
        </is>
      </c>
      <c r="O10" t="inlineStr">
        <is>
          <t>eng</t>
        </is>
      </c>
      <c r="P10" t="inlineStr">
        <is>
          <t>mau</t>
        </is>
      </c>
      <c r="R10" t="inlineStr">
        <is>
          <t xml:space="preserve">QR </t>
        </is>
      </c>
      <c r="S10" t="n">
        <v>17</v>
      </c>
      <c r="T10" t="n">
        <v>17</v>
      </c>
      <c r="U10" t="inlineStr">
        <is>
          <t>2006-02-07</t>
        </is>
      </c>
      <c r="V10" t="inlineStr">
        <is>
          <t>2006-02-07</t>
        </is>
      </c>
      <c r="W10" t="inlineStr">
        <is>
          <t>1994-05-26</t>
        </is>
      </c>
      <c r="X10" t="inlineStr">
        <is>
          <t>1994-05-26</t>
        </is>
      </c>
      <c r="Y10" t="n">
        <v>396</v>
      </c>
      <c r="Z10" t="n">
        <v>272</v>
      </c>
      <c r="AA10" t="n">
        <v>276</v>
      </c>
      <c r="AB10" t="n">
        <v>3</v>
      </c>
      <c r="AC10" t="n">
        <v>3</v>
      </c>
      <c r="AD10" t="n">
        <v>9</v>
      </c>
      <c r="AE10" t="n">
        <v>9</v>
      </c>
      <c r="AF10" t="n">
        <v>2</v>
      </c>
      <c r="AG10" t="n">
        <v>2</v>
      </c>
      <c r="AH10" t="n">
        <v>3</v>
      </c>
      <c r="AI10" t="n">
        <v>3</v>
      </c>
      <c r="AJ10" t="n">
        <v>4</v>
      </c>
      <c r="AK10" t="n">
        <v>4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HYPERLINK("https://creighton-primo.hosted.exlibrisgroup.com/primo-explore/search?tab=default_tab&amp;search_scope=EVERYTHING&amp;vid=01CRU&amp;lang=en_US&amp;offset=0&amp;query=any,contains,991002035189702656","Catalog Record")</f>
        <v/>
      </c>
      <c r="AT10">
        <f>HYPERLINK("http://www.worldcat.org/oclc/25915881","WorldCat Record")</f>
        <v/>
      </c>
      <c r="AU10" t="inlineStr">
        <is>
          <t>794193924:eng</t>
        </is>
      </c>
      <c r="AV10" t="inlineStr">
        <is>
          <t>25915881</t>
        </is>
      </c>
      <c r="AW10" t="inlineStr">
        <is>
          <t>991002035189702656</t>
        </is>
      </c>
      <c r="AX10" t="inlineStr">
        <is>
          <t>991002035189702656</t>
        </is>
      </c>
      <c r="AY10" t="inlineStr">
        <is>
          <t>2271684900002656</t>
        </is>
      </c>
      <c r="AZ10" t="inlineStr">
        <is>
          <t>BOOK</t>
        </is>
      </c>
      <c r="BB10" t="inlineStr">
        <is>
          <t>9780086542250</t>
        </is>
      </c>
      <c r="BC10" t="inlineStr">
        <is>
          <t>32285001899128</t>
        </is>
      </c>
      <c r="BD10" t="inlineStr">
        <is>
          <t>893497647</t>
        </is>
      </c>
    </row>
    <row r="11">
      <c r="A11" t="inlineStr">
        <is>
          <t>No</t>
        </is>
      </c>
      <c r="B11" t="inlineStr">
        <is>
          <t>QR105 .S676 1999</t>
        </is>
      </c>
      <c r="C11" t="inlineStr">
        <is>
          <t>0                      QR 0105000S  676         1999</t>
        </is>
      </c>
      <c r="D11" t="inlineStr">
        <is>
          <t>Aquatic microbial ecology : a textbook for students in environmental sciences / Yuri I. Sorokin.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Sorokin, I͡U. I.</t>
        </is>
      </c>
      <c r="L11" t="inlineStr">
        <is>
          <t>Leiden : Backhuys, 1999.</t>
        </is>
      </c>
      <c r="M11" t="inlineStr">
        <is>
          <t>1999</t>
        </is>
      </c>
      <c r="O11" t="inlineStr">
        <is>
          <t>eng</t>
        </is>
      </c>
      <c r="P11" t="inlineStr">
        <is>
          <t xml:space="preserve">ne </t>
        </is>
      </c>
      <c r="R11" t="inlineStr">
        <is>
          <t xml:space="preserve">QR </t>
        </is>
      </c>
      <c r="S11" t="n">
        <v>5</v>
      </c>
      <c r="T11" t="n">
        <v>5</v>
      </c>
      <c r="U11" t="inlineStr">
        <is>
          <t>2006-02-07</t>
        </is>
      </c>
      <c r="V11" t="inlineStr">
        <is>
          <t>2006-02-07</t>
        </is>
      </c>
      <c r="W11" t="inlineStr">
        <is>
          <t>2000-01-13</t>
        </is>
      </c>
      <c r="X11" t="inlineStr">
        <is>
          <t>2000-01-13</t>
        </is>
      </c>
      <c r="Y11" t="n">
        <v>111</v>
      </c>
      <c r="Z11" t="n">
        <v>58</v>
      </c>
      <c r="AA11" t="n">
        <v>59</v>
      </c>
      <c r="AB11" t="n">
        <v>1</v>
      </c>
      <c r="AC11" t="n">
        <v>1</v>
      </c>
      <c r="AD11" t="n">
        <v>3</v>
      </c>
      <c r="AE11" t="n">
        <v>3</v>
      </c>
      <c r="AF11" t="n">
        <v>1</v>
      </c>
      <c r="AG11" t="n">
        <v>1</v>
      </c>
      <c r="AH11" t="n">
        <v>2</v>
      </c>
      <c r="AI11" t="n">
        <v>2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HYPERLINK("http://catalog.hathitrust.org/Record/004126361","HathiTrust Record")</f>
        <v/>
      </c>
      <c r="AS11">
        <f>HYPERLINK("https://creighton-primo.hosted.exlibrisgroup.com/primo-explore/search?tab=default_tab&amp;search_scope=EVERYTHING&amp;vid=01CRU&amp;lang=en_US&amp;offset=0&amp;query=any,contains,991003035579702656","Catalog Record")</f>
        <v/>
      </c>
      <c r="AT11">
        <f>HYPERLINK("http://www.worldcat.org/oclc/41652213","WorldCat Record")</f>
        <v/>
      </c>
      <c r="AU11" t="inlineStr">
        <is>
          <t>365739920:eng</t>
        </is>
      </c>
      <c r="AV11" t="inlineStr">
        <is>
          <t>41652213</t>
        </is>
      </c>
      <c r="AW11" t="inlineStr">
        <is>
          <t>991003035579702656</t>
        </is>
      </c>
      <c r="AX11" t="inlineStr">
        <is>
          <t>991003035579702656</t>
        </is>
      </c>
      <c r="AY11" t="inlineStr">
        <is>
          <t>2259589790002656</t>
        </is>
      </c>
      <c r="AZ11" t="inlineStr">
        <is>
          <t>BOOK</t>
        </is>
      </c>
      <c r="BB11" t="inlineStr">
        <is>
          <t>9789057820274</t>
        </is>
      </c>
      <c r="BC11" t="inlineStr">
        <is>
          <t>32285003642047</t>
        </is>
      </c>
      <c r="BD11" t="inlineStr">
        <is>
          <t>893799318</t>
        </is>
      </c>
    </row>
    <row r="12">
      <c r="A12" t="inlineStr">
        <is>
          <t>No</t>
        </is>
      </c>
      <c r="B12" t="inlineStr">
        <is>
          <t>QR106 .M53 2000</t>
        </is>
      </c>
      <c r="C12" t="inlineStr">
        <is>
          <t>0                      QR 0106000M  53          2000</t>
        </is>
      </c>
      <c r="D12" t="inlineStr">
        <is>
          <t>Microbial ecology of the oceans / edited by David L. Kirchman.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Yes</t>
        </is>
      </c>
      <c r="J12" t="inlineStr">
        <is>
          <t>0</t>
        </is>
      </c>
      <c r="L12" t="inlineStr">
        <is>
          <t>New York : Wiley, c2000.</t>
        </is>
      </c>
      <c r="M12" t="inlineStr">
        <is>
          <t>2000</t>
        </is>
      </c>
      <c r="O12" t="inlineStr">
        <is>
          <t>eng</t>
        </is>
      </c>
      <c r="P12" t="inlineStr">
        <is>
          <t>nyu</t>
        </is>
      </c>
      <c r="Q12" t="inlineStr">
        <is>
          <t>Wiley series in ecological and applied microbiology</t>
        </is>
      </c>
      <c r="R12" t="inlineStr">
        <is>
          <t xml:space="preserve">QR </t>
        </is>
      </c>
      <c r="S12" t="n">
        <v>3</v>
      </c>
      <c r="T12" t="n">
        <v>3</v>
      </c>
      <c r="U12" t="inlineStr">
        <is>
          <t>2004-03-17</t>
        </is>
      </c>
      <c r="V12" t="inlineStr">
        <is>
          <t>2004-03-17</t>
        </is>
      </c>
      <c r="W12" t="inlineStr">
        <is>
          <t>2002-12-03</t>
        </is>
      </c>
      <c r="X12" t="inlineStr">
        <is>
          <t>2002-12-03</t>
        </is>
      </c>
      <c r="Y12" t="n">
        <v>466</v>
      </c>
      <c r="Z12" t="n">
        <v>338</v>
      </c>
      <c r="AA12" t="n">
        <v>875</v>
      </c>
      <c r="AB12" t="n">
        <v>2</v>
      </c>
      <c r="AC12" t="n">
        <v>7</v>
      </c>
      <c r="AD12" t="n">
        <v>16</v>
      </c>
      <c r="AE12" t="n">
        <v>38</v>
      </c>
      <c r="AF12" t="n">
        <v>9</v>
      </c>
      <c r="AG12" t="n">
        <v>15</v>
      </c>
      <c r="AH12" t="n">
        <v>4</v>
      </c>
      <c r="AI12" t="n">
        <v>9</v>
      </c>
      <c r="AJ12" t="n">
        <v>7</v>
      </c>
      <c r="AK12" t="n">
        <v>14</v>
      </c>
      <c r="AL12" t="n">
        <v>1</v>
      </c>
      <c r="AM12" t="n">
        <v>6</v>
      </c>
      <c r="AN12" t="n">
        <v>0</v>
      </c>
      <c r="AO12" t="n">
        <v>1</v>
      </c>
      <c r="AP12" t="inlineStr">
        <is>
          <t>No</t>
        </is>
      </c>
      <c r="AQ12" t="inlineStr">
        <is>
          <t>Yes</t>
        </is>
      </c>
      <c r="AR12">
        <f>HYPERLINK("http://catalog.hathitrust.org/Record/004098382","HathiTrust Record")</f>
        <v/>
      </c>
      <c r="AS12">
        <f>HYPERLINK("https://creighton-primo.hosted.exlibrisgroup.com/primo-explore/search?tab=default_tab&amp;search_scope=EVERYTHING&amp;vid=01CRU&amp;lang=en_US&amp;offset=0&amp;query=any,contains,991003930419702656","Catalog Record")</f>
        <v/>
      </c>
      <c r="AT12">
        <f>HYPERLINK("http://www.worldcat.org/oclc/42397355","WorldCat Record")</f>
        <v/>
      </c>
      <c r="AU12" t="inlineStr">
        <is>
          <t>1044576242:eng</t>
        </is>
      </c>
      <c r="AV12" t="inlineStr">
        <is>
          <t>42397355</t>
        </is>
      </c>
      <c r="AW12" t="inlineStr">
        <is>
          <t>991003930419702656</t>
        </is>
      </c>
      <c r="AX12" t="inlineStr">
        <is>
          <t>991003930419702656</t>
        </is>
      </c>
      <c r="AY12" t="inlineStr">
        <is>
          <t>2268032700002656</t>
        </is>
      </c>
      <c r="AZ12" t="inlineStr">
        <is>
          <t>BOOK</t>
        </is>
      </c>
      <c r="BB12" t="inlineStr">
        <is>
          <t>9780471299929</t>
        </is>
      </c>
      <c r="BC12" t="inlineStr">
        <is>
          <t>32285004667035</t>
        </is>
      </c>
      <c r="BD12" t="inlineStr">
        <is>
          <t>893429455</t>
        </is>
      </c>
    </row>
    <row r="13">
      <c r="A13" t="inlineStr">
        <is>
          <t>No</t>
        </is>
      </c>
      <c r="B13" t="inlineStr">
        <is>
          <t>QR106 .S94 1978</t>
        </is>
      </c>
      <c r="C13" t="inlineStr">
        <is>
          <t>0                      QR 0106000S  94          1978</t>
        </is>
      </c>
      <c r="D13" t="inlineStr">
        <is>
          <t>Methodology for biomass determinations and microbial activities in sediments : a symposium / sponsored by ASTM Committee D19 on Water, American Society for Testing and Materials, Ft. Lauderdale, Fla., 30-31 Jan. 1978 ; C. D. Litchfield and P. L. Seyfried, editors.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Symposium on Methodology for Biomass Determinations and Microbial Activities in Sediments (1978 : Fort Lauderdale, Fla.)</t>
        </is>
      </c>
      <c r="L13" t="inlineStr">
        <is>
          <t>Philadelphia : ASTM, c1979.</t>
        </is>
      </c>
      <c r="M13" t="inlineStr">
        <is>
          <t>1979</t>
        </is>
      </c>
      <c r="O13" t="inlineStr">
        <is>
          <t>eng</t>
        </is>
      </c>
      <c r="P13" t="inlineStr">
        <is>
          <t>pau</t>
        </is>
      </c>
      <c r="Q13" t="inlineStr">
        <is>
          <t>ASTM special technical publication ; 673</t>
        </is>
      </c>
      <c r="R13" t="inlineStr">
        <is>
          <t xml:space="preserve">QR </t>
        </is>
      </c>
      <c r="S13" t="n">
        <v>1</v>
      </c>
      <c r="T13" t="n">
        <v>1</v>
      </c>
      <c r="U13" t="inlineStr">
        <is>
          <t>2002-10-12</t>
        </is>
      </c>
      <c r="V13" t="inlineStr">
        <is>
          <t>2002-10-12</t>
        </is>
      </c>
      <c r="W13" t="inlineStr">
        <is>
          <t>1993-03-04</t>
        </is>
      </c>
      <c r="X13" t="inlineStr">
        <is>
          <t>1993-03-04</t>
        </is>
      </c>
      <c r="Y13" t="n">
        <v>295</v>
      </c>
      <c r="Z13" t="n">
        <v>249</v>
      </c>
      <c r="AA13" t="n">
        <v>277</v>
      </c>
      <c r="AB13" t="n">
        <v>3</v>
      </c>
      <c r="AC13" t="n">
        <v>3</v>
      </c>
      <c r="AD13" t="n">
        <v>6</v>
      </c>
      <c r="AE13" t="n">
        <v>6</v>
      </c>
      <c r="AF13" t="n">
        <v>3</v>
      </c>
      <c r="AG13" t="n">
        <v>3</v>
      </c>
      <c r="AH13" t="n">
        <v>2</v>
      </c>
      <c r="AI13" t="n">
        <v>2</v>
      </c>
      <c r="AJ13" t="n">
        <v>2</v>
      </c>
      <c r="AK13" t="n">
        <v>2</v>
      </c>
      <c r="AL13" t="n">
        <v>1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HYPERLINK("http://catalog.hathitrust.org/Record/000029010","HathiTrust Record")</f>
        <v/>
      </c>
      <c r="AS13">
        <f>HYPERLINK("https://creighton-primo.hosted.exlibrisgroup.com/primo-explore/search?tab=default_tab&amp;search_scope=EVERYTHING&amp;vid=01CRU&amp;lang=en_US&amp;offset=0&amp;query=any,contains,991004909989702656","Catalog Record")</f>
        <v/>
      </c>
      <c r="AT13">
        <f>HYPERLINK("http://www.worldcat.org/oclc/5989550","WorldCat Record")</f>
        <v/>
      </c>
      <c r="AU13" t="inlineStr">
        <is>
          <t>308073656:eng</t>
        </is>
      </c>
      <c r="AV13" t="inlineStr">
        <is>
          <t>5989550</t>
        </is>
      </c>
      <c r="AW13" t="inlineStr">
        <is>
          <t>991004909989702656</t>
        </is>
      </c>
      <c r="AX13" t="inlineStr">
        <is>
          <t>991004909989702656</t>
        </is>
      </c>
      <c r="AY13" t="inlineStr">
        <is>
          <t>2268329300002656</t>
        </is>
      </c>
      <c r="AZ13" t="inlineStr">
        <is>
          <t>BOOK</t>
        </is>
      </c>
      <c r="BC13" t="inlineStr">
        <is>
          <t>32285001563914</t>
        </is>
      </c>
      <c r="BD13" t="inlineStr">
        <is>
          <t>893532914</t>
        </is>
      </c>
    </row>
    <row r="14">
      <c r="A14" t="inlineStr">
        <is>
          <t>No</t>
        </is>
      </c>
      <c r="B14" t="inlineStr">
        <is>
          <t>QR111 .R49 1987</t>
        </is>
      </c>
      <c r="C14" t="inlineStr">
        <is>
          <t>0                      QR 0111000R  49          1987</t>
        </is>
      </c>
      <c r="D14" t="inlineStr">
        <is>
          <t>The microbiology of terrestrial ecosystems / B.N. Richards.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Richards, B. N., 1928-</t>
        </is>
      </c>
      <c r="L14" t="inlineStr">
        <is>
          <t>Essex, England : Longman Scientific &amp; Technical ; New York : Wiley, 1987.</t>
        </is>
      </c>
      <c r="M14" t="inlineStr">
        <is>
          <t>1987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QR </t>
        </is>
      </c>
      <c r="S14" t="n">
        <v>4</v>
      </c>
      <c r="T14" t="n">
        <v>4</v>
      </c>
      <c r="U14" t="inlineStr">
        <is>
          <t>2004-10-09</t>
        </is>
      </c>
      <c r="V14" t="inlineStr">
        <is>
          <t>2004-10-09</t>
        </is>
      </c>
      <c r="W14" t="inlineStr">
        <is>
          <t>1993-03-05</t>
        </is>
      </c>
      <c r="X14" t="inlineStr">
        <is>
          <t>1993-03-05</t>
        </is>
      </c>
      <c r="Y14" t="n">
        <v>357</v>
      </c>
      <c r="Z14" t="n">
        <v>200</v>
      </c>
      <c r="AA14" t="n">
        <v>201</v>
      </c>
      <c r="AB14" t="n">
        <v>4</v>
      </c>
      <c r="AC14" t="n">
        <v>4</v>
      </c>
      <c r="AD14" t="n">
        <v>9</v>
      </c>
      <c r="AE14" t="n">
        <v>9</v>
      </c>
      <c r="AF14" t="n">
        <v>3</v>
      </c>
      <c r="AG14" t="n">
        <v>3</v>
      </c>
      <c r="AH14" t="n">
        <v>2</v>
      </c>
      <c r="AI14" t="n">
        <v>2</v>
      </c>
      <c r="AJ14" t="n">
        <v>1</v>
      </c>
      <c r="AK14" t="n">
        <v>1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HYPERLINK("http://catalog.hathitrust.org/Record/000820160","HathiTrust Record")</f>
        <v/>
      </c>
      <c r="AS14">
        <f>HYPERLINK("https://creighton-primo.hosted.exlibrisgroup.com/primo-explore/search?tab=default_tab&amp;search_scope=EVERYTHING&amp;vid=01CRU&amp;lang=en_US&amp;offset=0&amp;query=any,contains,991000816519702656","Catalog Record")</f>
        <v/>
      </c>
      <c r="AT14">
        <f>HYPERLINK("http://www.worldcat.org/oclc/13358617","WorldCat Record")</f>
        <v/>
      </c>
      <c r="AU14" t="inlineStr">
        <is>
          <t>6876668:eng</t>
        </is>
      </c>
      <c r="AV14" t="inlineStr">
        <is>
          <t>13358617</t>
        </is>
      </c>
      <c r="AW14" t="inlineStr">
        <is>
          <t>991000816519702656</t>
        </is>
      </c>
      <c r="AX14" t="inlineStr">
        <is>
          <t>991000816519702656</t>
        </is>
      </c>
      <c r="AY14" t="inlineStr">
        <is>
          <t>2267803840002656</t>
        </is>
      </c>
      <c r="AZ14" t="inlineStr">
        <is>
          <t>BOOK</t>
        </is>
      </c>
      <c r="BB14" t="inlineStr">
        <is>
          <t>9780582450226</t>
        </is>
      </c>
      <c r="BC14" t="inlineStr">
        <is>
          <t>32285001563930</t>
        </is>
      </c>
      <c r="BD14" t="inlineStr">
        <is>
          <t>893595914</t>
        </is>
      </c>
    </row>
    <row r="15">
      <c r="A15" t="inlineStr">
        <is>
          <t>No</t>
        </is>
      </c>
      <c r="B15" t="inlineStr">
        <is>
          <t>QR111 .S672 1989</t>
        </is>
      </c>
      <c r="C15" t="inlineStr">
        <is>
          <t>0                      QR 0111000S  672         1989</t>
        </is>
      </c>
      <c r="D15" t="inlineStr">
        <is>
          <t>Soil microbiology and biochemistry / E.A. Paul, F.E. Clark.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Yes</t>
        </is>
      </c>
      <c r="J15" t="inlineStr">
        <is>
          <t>0</t>
        </is>
      </c>
      <c r="K15" t="inlineStr">
        <is>
          <t>Paul, Eldor Alvin.</t>
        </is>
      </c>
      <c r="L15" t="inlineStr">
        <is>
          <t>San Diego : Academic Press, c1989.</t>
        </is>
      </c>
      <c r="M15" t="inlineStr">
        <is>
          <t>1989</t>
        </is>
      </c>
      <c r="O15" t="inlineStr">
        <is>
          <t>eng</t>
        </is>
      </c>
      <c r="P15" t="inlineStr">
        <is>
          <t>cau</t>
        </is>
      </c>
      <c r="R15" t="inlineStr">
        <is>
          <t xml:space="preserve">QR </t>
        </is>
      </c>
      <c r="S15" t="n">
        <v>26</v>
      </c>
      <c r="T15" t="n">
        <v>26</v>
      </c>
      <c r="U15" t="inlineStr">
        <is>
          <t>2004-10-09</t>
        </is>
      </c>
      <c r="V15" t="inlineStr">
        <is>
          <t>2004-10-09</t>
        </is>
      </c>
      <c r="W15" t="inlineStr">
        <is>
          <t>1993-03-05</t>
        </is>
      </c>
      <c r="X15" t="inlineStr">
        <is>
          <t>1993-03-05</t>
        </is>
      </c>
      <c r="Y15" t="n">
        <v>596</v>
      </c>
      <c r="Z15" t="n">
        <v>438</v>
      </c>
      <c r="AA15" t="n">
        <v>593</v>
      </c>
      <c r="AB15" t="n">
        <v>2</v>
      </c>
      <c r="AC15" t="n">
        <v>4</v>
      </c>
      <c r="AD15" t="n">
        <v>14</v>
      </c>
      <c r="AE15" t="n">
        <v>23</v>
      </c>
      <c r="AF15" t="n">
        <v>4</v>
      </c>
      <c r="AG15" t="n">
        <v>8</v>
      </c>
      <c r="AH15" t="n">
        <v>4</v>
      </c>
      <c r="AI15" t="n">
        <v>5</v>
      </c>
      <c r="AJ15" t="n">
        <v>7</v>
      </c>
      <c r="AK15" t="n">
        <v>10</v>
      </c>
      <c r="AL15" t="n">
        <v>1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HYPERLINK("http://catalog.hathitrust.org/Record/001083017","HathiTrust Record")</f>
        <v/>
      </c>
      <c r="AS15">
        <f>HYPERLINK("https://creighton-primo.hosted.exlibrisgroup.com/primo-explore/search?tab=default_tab&amp;search_scope=EVERYTHING&amp;vid=01CRU&amp;lang=en_US&amp;offset=0&amp;query=any,contains,991001373599702656","Catalog Record")</f>
        <v/>
      </c>
      <c r="AT15">
        <f>HYPERLINK("http://www.worldcat.org/oclc/18589466","WorldCat Record")</f>
        <v/>
      </c>
      <c r="AU15" t="inlineStr">
        <is>
          <t>766941887:eng</t>
        </is>
      </c>
      <c r="AV15" t="inlineStr">
        <is>
          <t>18589466</t>
        </is>
      </c>
      <c r="AW15" t="inlineStr">
        <is>
          <t>991001373599702656</t>
        </is>
      </c>
      <c r="AX15" t="inlineStr">
        <is>
          <t>991001373599702656</t>
        </is>
      </c>
      <c r="AY15" t="inlineStr">
        <is>
          <t>2264311630002656</t>
        </is>
      </c>
      <c r="AZ15" t="inlineStr">
        <is>
          <t>BOOK</t>
        </is>
      </c>
      <c r="BB15" t="inlineStr">
        <is>
          <t>9780125468053</t>
        </is>
      </c>
      <c r="BC15" t="inlineStr">
        <is>
          <t>32285001563922</t>
        </is>
      </c>
      <c r="BD15" t="inlineStr">
        <is>
          <t>893522526</t>
        </is>
      </c>
    </row>
    <row r="16">
      <c r="A16" t="inlineStr">
        <is>
          <t>No</t>
        </is>
      </c>
      <c r="B16" t="inlineStr">
        <is>
          <t>QR111 .S672 1996</t>
        </is>
      </c>
      <c r="C16" t="inlineStr">
        <is>
          <t>0                      QR 0111000S  672         1996</t>
        </is>
      </c>
      <c r="D16" t="inlineStr">
        <is>
          <t>Soil microbiology and biochemistry / [edited by] E.A. Paul, F.E. Clark.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Yes</t>
        </is>
      </c>
      <c r="J16" t="inlineStr">
        <is>
          <t>0</t>
        </is>
      </c>
      <c r="L16" t="inlineStr">
        <is>
          <t>San Diego : Academic Press, c1996.</t>
        </is>
      </c>
      <c r="M16" t="inlineStr">
        <is>
          <t>1996</t>
        </is>
      </c>
      <c r="N16" t="inlineStr">
        <is>
          <t>2nd ed.</t>
        </is>
      </c>
      <c r="O16" t="inlineStr">
        <is>
          <t>eng</t>
        </is>
      </c>
      <c r="P16" t="inlineStr">
        <is>
          <t>cau</t>
        </is>
      </c>
      <c r="R16" t="inlineStr">
        <is>
          <t xml:space="preserve">QR </t>
        </is>
      </c>
      <c r="S16" t="n">
        <v>35</v>
      </c>
      <c r="T16" t="n">
        <v>35</v>
      </c>
      <c r="U16" t="inlineStr">
        <is>
          <t>2004-10-15</t>
        </is>
      </c>
      <c r="V16" t="inlineStr">
        <is>
          <t>2004-10-15</t>
        </is>
      </c>
      <c r="W16" t="inlineStr">
        <is>
          <t>1997-09-09</t>
        </is>
      </c>
      <c r="X16" t="inlineStr">
        <is>
          <t>1997-09-09</t>
        </is>
      </c>
      <c r="Y16" t="n">
        <v>390</v>
      </c>
      <c r="Z16" t="n">
        <v>236</v>
      </c>
      <c r="AA16" t="n">
        <v>593</v>
      </c>
      <c r="AB16" t="n">
        <v>3</v>
      </c>
      <c r="AC16" t="n">
        <v>4</v>
      </c>
      <c r="AD16" t="n">
        <v>9</v>
      </c>
      <c r="AE16" t="n">
        <v>23</v>
      </c>
      <c r="AF16" t="n">
        <v>3</v>
      </c>
      <c r="AG16" t="n">
        <v>8</v>
      </c>
      <c r="AH16" t="n">
        <v>1</v>
      </c>
      <c r="AI16" t="n">
        <v>5</v>
      </c>
      <c r="AJ16" t="n">
        <v>4</v>
      </c>
      <c r="AK16" t="n">
        <v>10</v>
      </c>
      <c r="AL16" t="n">
        <v>2</v>
      </c>
      <c r="AM16" t="n">
        <v>3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HYPERLINK("https://creighton-primo.hosted.exlibrisgroup.com/primo-explore/search?tab=default_tab&amp;search_scope=EVERYTHING&amp;vid=01CRU&amp;lang=en_US&amp;offset=0&amp;query=any,contains,991002629009702656","Catalog Record")</f>
        <v/>
      </c>
      <c r="AT16">
        <f>HYPERLINK("http://www.worldcat.org/oclc/34473520","WorldCat Record")</f>
        <v/>
      </c>
      <c r="AU16" t="inlineStr">
        <is>
          <t>766941887:eng</t>
        </is>
      </c>
      <c r="AV16" t="inlineStr">
        <is>
          <t>34473520</t>
        </is>
      </c>
      <c r="AW16" t="inlineStr">
        <is>
          <t>991002629009702656</t>
        </is>
      </c>
      <c r="AX16" t="inlineStr">
        <is>
          <t>991002629009702656</t>
        </is>
      </c>
      <c r="AY16" t="inlineStr">
        <is>
          <t>2263036150002656</t>
        </is>
      </c>
      <c r="AZ16" t="inlineStr">
        <is>
          <t>BOOK</t>
        </is>
      </c>
      <c r="BB16" t="inlineStr">
        <is>
          <t>9780125468060</t>
        </is>
      </c>
      <c r="BC16" t="inlineStr">
        <is>
          <t>32285003004610</t>
        </is>
      </c>
      <c r="BD16" t="inlineStr">
        <is>
          <t>893409342</t>
        </is>
      </c>
    </row>
    <row r="17">
      <c r="A17" t="inlineStr">
        <is>
          <t>No</t>
        </is>
      </c>
      <c r="B17" t="inlineStr">
        <is>
          <t>QR111 .T28 1995</t>
        </is>
      </c>
      <c r="C17" t="inlineStr">
        <is>
          <t>0                      QR 0111000T  28          1995</t>
        </is>
      </c>
      <c r="D17" t="inlineStr">
        <is>
          <t>Soil microbiology / Robert L. Tate III.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Yes</t>
        </is>
      </c>
      <c r="J17" t="inlineStr">
        <is>
          <t>0</t>
        </is>
      </c>
      <c r="K17" t="inlineStr">
        <is>
          <t>Tate, Robert L., 1944-</t>
        </is>
      </c>
      <c r="L17" t="inlineStr">
        <is>
          <t>New York : Wiley, c1995.</t>
        </is>
      </c>
      <c r="M17" t="inlineStr">
        <is>
          <t>1995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QR </t>
        </is>
      </c>
      <c r="S17" t="n">
        <v>6</v>
      </c>
      <c r="T17" t="n">
        <v>6</v>
      </c>
      <c r="U17" t="inlineStr">
        <is>
          <t>2008-04-18</t>
        </is>
      </c>
      <c r="V17" t="inlineStr">
        <is>
          <t>2008-04-18</t>
        </is>
      </c>
      <c r="W17" t="inlineStr">
        <is>
          <t>1996-05-22</t>
        </is>
      </c>
      <c r="X17" t="inlineStr">
        <is>
          <t>1996-05-22</t>
        </is>
      </c>
      <c r="Y17" t="n">
        <v>272</v>
      </c>
      <c r="Z17" t="n">
        <v>168</v>
      </c>
      <c r="AA17" t="n">
        <v>312</v>
      </c>
      <c r="AB17" t="n">
        <v>2</v>
      </c>
      <c r="AC17" t="n">
        <v>4</v>
      </c>
      <c r="AD17" t="n">
        <v>5</v>
      </c>
      <c r="AE17" t="n">
        <v>12</v>
      </c>
      <c r="AF17" t="n">
        <v>2</v>
      </c>
      <c r="AG17" t="n">
        <v>4</v>
      </c>
      <c r="AH17" t="n">
        <v>1</v>
      </c>
      <c r="AI17" t="n">
        <v>3</v>
      </c>
      <c r="AJ17" t="n">
        <v>3</v>
      </c>
      <c r="AK17" t="n">
        <v>5</v>
      </c>
      <c r="AL17" t="n">
        <v>1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HYPERLINK("http://catalog.hathitrust.org/Record/002912343","HathiTrust Record")</f>
        <v/>
      </c>
      <c r="AS17">
        <f>HYPERLINK("https://creighton-primo.hosted.exlibrisgroup.com/primo-explore/search?tab=default_tab&amp;search_scope=EVERYTHING&amp;vid=01CRU&amp;lang=en_US&amp;offset=0&amp;query=any,contains,991002360559702656","Catalog Record")</f>
        <v/>
      </c>
      <c r="AT17">
        <f>HYPERLINK("http://www.worldcat.org/oclc/30701100","WorldCat Record")</f>
        <v/>
      </c>
      <c r="AU17" t="inlineStr">
        <is>
          <t>3943719439:eng</t>
        </is>
      </c>
      <c r="AV17" t="inlineStr">
        <is>
          <t>30701100</t>
        </is>
      </c>
      <c r="AW17" t="inlineStr">
        <is>
          <t>991002360559702656</t>
        </is>
      </c>
      <c r="AX17" t="inlineStr">
        <is>
          <t>991002360559702656</t>
        </is>
      </c>
      <c r="AY17" t="inlineStr">
        <is>
          <t>2264075640002656</t>
        </is>
      </c>
      <c r="AZ17" t="inlineStr">
        <is>
          <t>BOOK</t>
        </is>
      </c>
      <c r="BB17" t="inlineStr">
        <is>
          <t>9780471578680</t>
        </is>
      </c>
      <c r="BC17" t="inlineStr">
        <is>
          <t>32285002177011</t>
        </is>
      </c>
      <c r="BD17" t="inlineStr">
        <is>
          <t>893886167</t>
        </is>
      </c>
    </row>
    <row r="18">
      <c r="A18" t="inlineStr">
        <is>
          <t>No</t>
        </is>
      </c>
      <c r="B18" t="inlineStr">
        <is>
          <t>QR121 .H19 1948</t>
        </is>
      </c>
      <c r="C18" t="inlineStr">
        <is>
          <t>0                      QR 0121000H  19          1948</t>
        </is>
      </c>
      <c r="D18" t="inlineStr">
        <is>
          <t>Dairy bacteriology.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Hammer, Bernard W. (Bernard Wernick), 1886-1966.</t>
        </is>
      </c>
      <c r="L18" t="inlineStr">
        <is>
          <t>New York, J. Wiley, 1948.</t>
        </is>
      </c>
      <c r="M18" t="inlineStr">
        <is>
          <t>1948</t>
        </is>
      </c>
      <c r="N18" t="inlineStr">
        <is>
          <t>3d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QR </t>
        </is>
      </c>
      <c r="S18" t="n">
        <v>2</v>
      </c>
      <c r="T18" t="n">
        <v>2</v>
      </c>
      <c r="U18" t="inlineStr">
        <is>
          <t>2002-05-04</t>
        </is>
      </c>
      <c r="V18" t="inlineStr">
        <is>
          <t>2002-05-04</t>
        </is>
      </c>
      <c r="W18" t="inlineStr">
        <is>
          <t>1997-08-07</t>
        </is>
      </c>
      <c r="X18" t="inlineStr">
        <is>
          <t>1997-08-07</t>
        </is>
      </c>
      <c r="Y18" t="n">
        <v>193</v>
      </c>
      <c r="Z18" t="n">
        <v>146</v>
      </c>
      <c r="AA18" t="n">
        <v>294</v>
      </c>
      <c r="AB18" t="n">
        <v>2</v>
      </c>
      <c r="AC18" t="n">
        <v>2</v>
      </c>
      <c r="AD18" t="n">
        <v>8</v>
      </c>
      <c r="AE18" t="n">
        <v>12</v>
      </c>
      <c r="AF18" t="n">
        <v>2</v>
      </c>
      <c r="AG18" t="n">
        <v>5</v>
      </c>
      <c r="AH18" t="n">
        <v>2</v>
      </c>
      <c r="AI18" t="n">
        <v>3</v>
      </c>
      <c r="AJ18" t="n">
        <v>4</v>
      </c>
      <c r="AK18" t="n">
        <v>6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HYPERLINK("http://catalog.hathitrust.org/Record/001556483","HathiTrust Record")</f>
        <v/>
      </c>
      <c r="AS18">
        <f>HYPERLINK("https://creighton-primo.hosted.exlibrisgroup.com/primo-explore/search?tab=default_tab&amp;search_scope=EVERYTHING&amp;vid=01CRU&amp;lang=en_US&amp;offset=0&amp;query=any,contains,991003822029702656","Catalog Record")</f>
        <v/>
      </c>
      <c r="AT18">
        <f>HYPERLINK("http://www.worldcat.org/oclc/1561297","WorldCat Record")</f>
        <v/>
      </c>
      <c r="AU18" t="inlineStr">
        <is>
          <t>3943385879:eng</t>
        </is>
      </c>
      <c r="AV18" t="inlineStr">
        <is>
          <t>1561297</t>
        </is>
      </c>
      <c r="AW18" t="inlineStr">
        <is>
          <t>991003822029702656</t>
        </is>
      </c>
      <c r="AX18" t="inlineStr">
        <is>
          <t>991003822029702656</t>
        </is>
      </c>
      <c r="AY18" t="inlineStr">
        <is>
          <t>2261863500002656</t>
        </is>
      </c>
      <c r="AZ18" t="inlineStr">
        <is>
          <t>BOOK</t>
        </is>
      </c>
      <c r="BC18" t="inlineStr">
        <is>
          <t>32285003081931</t>
        </is>
      </c>
      <c r="BD18" t="inlineStr">
        <is>
          <t>893875234</t>
        </is>
      </c>
    </row>
    <row r="19">
      <c r="A19" t="inlineStr">
        <is>
          <t>No</t>
        </is>
      </c>
      <c r="B19" t="inlineStr">
        <is>
          <t>QR180 .D48 1968</t>
        </is>
      </c>
      <c r="C19" t="inlineStr">
        <is>
          <t>0                      QR 0180000D  48          1968</t>
        </is>
      </c>
      <c r="D19" t="inlineStr">
        <is>
          <t>Cellular recognition / editors: Richard T. Smith [and] Robert A. Good.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Developmental Immunology Workshop (4th : 1968 : Sanibel Island, Fla.)</t>
        </is>
      </c>
      <c r="L19" t="inlineStr">
        <is>
          <t>New York : Appleton-Century-Crofts, [1969]</t>
        </is>
      </c>
      <c r="M19" t="inlineStr">
        <is>
          <t>1969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QR </t>
        </is>
      </c>
      <c r="S19" t="n">
        <v>5</v>
      </c>
      <c r="T19" t="n">
        <v>5</v>
      </c>
      <c r="U19" t="inlineStr">
        <is>
          <t>2007-02-19</t>
        </is>
      </c>
      <c r="V19" t="inlineStr">
        <is>
          <t>2007-02-19</t>
        </is>
      </c>
      <c r="W19" t="inlineStr">
        <is>
          <t>1994-06-10</t>
        </is>
      </c>
      <c r="X19" t="inlineStr">
        <is>
          <t>1994-06-10</t>
        </is>
      </c>
      <c r="Y19" t="n">
        <v>247</v>
      </c>
      <c r="Z19" t="n">
        <v>196</v>
      </c>
      <c r="AA19" t="n">
        <v>207</v>
      </c>
      <c r="AB19" t="n">
        <v>2</v>
      </c>
      <c r="AC19" t="n">
        <v>2</v>
      </c>
      <c r="AD19" t="n">
        <v>10</v>
      </c>
      <c r="AE19" t="n">
        <v>10</v>
      </c>
      <c r="AF19" t="n">
        <v>2</v>
      </c>
      <c r="AG19" t="n">
        <v>2</v>
      </c>
      <c r="AH19" t="n">
        <v>3</v>
      </c>
      <c r="AI19" t="n">
        <v>3</v>
      </c>
      <c r="AJ19" t="n">
        <v>7</v>
      </c>
      <c r="AK19" t="n">
        <v>7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HYPERLINK("http://catalog.hathitrust.org/Record/001556524","HathiTrust Record")</f>
        <v/>
      </c>
      <c r="AS19">
        <f>HYPERLINK("https://creighton-primo.hosted.exlibrisgroup.com/primo-explore/search?tab=default_tab&amp;search_scope=EVERYTHING&amp;vid=01CRU&amp;lang=en_US&amp;offset=0&amp;query=any,contains,991005264509702656","Catalog Record")</f>
        <v/>
      </c>
      <c r="AT19">
        <f>HYPERLINK("http://www.worldcat.org/oclc/28360","WorldCat Record")</f>
        <v/>
      </c>
      <c r="AU19" t="inlineStr">
        <is>
          <t>364602532:eng</t>
        </is>
      </c>
      <c r="AV19" t="inlineStr">
        <is>
          <t>28360</t>
        </is>
      </c>
      <c r="AW19" t="inlineStr">
        <is>
          <t>991005264509702656</t>
        </is>
      </c>
      <c r="AX19" t="inlineStr">
        <is>
          <t>991005264509702656</t>
        </is>
      </c>
      <c r="AY19" t="inlineStr">
        <is>
          <t>2264918330002656</t>
        </is>
      </c>
      <c r="AZ19" t="inlineStr">
        <is>
          <t>BOOK</t>
        </is>
      </c>
      <c r="BB19" t="inlineStr">
        <is>
          <t>9780390818607</t>
        </is>
      </c>
      <c r="BC19" t="inlineStr">
        <is>
          <t>32285001928646</t>
        </is>
      </c>
      <c r="BD19" t="inlineStr">
        <is>
          <t>893889941</t>
        </is>
      </c>
    </row>
    <row r="20">
      <c r="A20" t="inlineStr">
        <is>
          <t>No</t>
        </is>
      </c>
      <c r="B20" t="inlineStr">
        <is>
          <t>QR181 .A35</t>
        </is>
      </c>
      <c r="C20" t="inlineStr">
        <is>
          <t>0                      QR 0181000A  35</t>
        </is>
      </c>
      <c r="D20" t="inlineStr">
        <is>
          <t>Immunology and development, edited by Matteo Adinolfi. Pref. by John Humphrey.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K20" t="inlineStr">
        <is>
          <t>Adinolfi, Matteo.</t>
        </is>
      </c>
      <c r="L20" t="inlineStr">
        <is>
          <t>London, Spastics International Medical Publications in association with W. Heinemann Medical Books [1969]</t>
        </is>
      </c>
      <c r="M20" t="inlineStr">
        <is>
          <t>1969</t>
        </is>
      </c>
      <c r="O20" t="inlineStr">
        <is>
          <t>eng</t>
        </is>
      </c>
      <c r="P20" t="inlineStr">
        <is>
          <t>enk</t>
        </is>
      </c>
      <c r="Q20" t="inlineStr">
        <is>
          <t>Clinics in development medicine no. 34</t>
        </is>
      </c>
      <c r="R20" t="inlineStr">
        <is>
          <t xml:space="preserve">QR </t>
        </is>
      </c>
      <c r="S20" t="n">
        <v>1</v>
      </c>
      <c r="T20" t="n">
        <v>3</v>
      </c>
      <c r="U20" t="inlineStr">
        <is>
          <t>2000-10-06</t>
        </is>
      </c>
      <c r="V20" t="inlineStr">
        <is>
          <t>2000-10-06</t>
        </is>
      </c>
      <c r="W20" t="inlineStr">
        <is>
          <t>1997-08-07</t>
        </is>
      </c>
      <c r="X20" t="inlineStr">
        <is>
          <t>1997-08-07</t>
        </is>
      </c>
      <c r="Y20" t="n">
        <v>157</v>
      </c>
      <c r="Z20" t="n">
        <v>114</v>
      </c>
      <c r="AA20" t="n">
        <v>114</v>
      </c>
      <c r="AB20" t="n">
        <v>2</v>
      </c>
      <c r="AC20" t="n">
        <v>2</v>
      </c>
      <c r="AD20" t="n">
        <v>3</v>
      </c>
      <c r="AE20" t="n">
        <v>3</v>
      </c>
      <c r="AF20" t="n">
        <v>2</v>
      </c>
      <c r="AG20" t="n">
        <v>2</v>
      </c>
      <c r="AH20" t="n">
        <v>0</v>
      </c>
      <c r="AI20" t="n">
        <v>0</v>
      </c>
      <c r="AJ20" t="n">
        <v>2</v>
      </c>
      <c r="AK20" t="n">
        <v>2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HYPERLINK("https://creighton-primo.hosted.exlibrisgroup.com/primo-explore/search?tab=default_tab&amp;search_scope=EVERYTHING&amp;vid=01CRU&amp;lang=en_US&amp;offset=0&amp;query=any,contains,991001785789702656","Catalog Record")</f>
        <v/>
      </c>
      <c r="AT20">
        <f>HYPERLINK("http://www.worldcat.org/oclc/204389","WorldCat Record")</f>
        <v/>
      </c>
      <c r="AU20" t="inlineStr">
        <is>
          <t>346945228:eng</t>
        </is>
      </c>
      <c r="AV20" t="inlineStr">
        <is>
          <t>204389</t>
        </is>
      </c>
      <c r="AW20" t="inlineStr">
        <is>
          <t>991001785789702656</t>
        </is>
      </c>
      <c r="AX20" t="inlineStr">
        <is>
          <t>991001785789702656</t>
        </is>
      </c>
      <c r="AY20" t="inlineStr">
        <is>
          <t>2255461960002656</t>
        </is>
      </c>
      <c r="AZ20" t="inlineStr">
        <is>
          <t>BOOK</t>
        </is>
      </c>
      <c r="BB20" t="inlineStr">
        <is>
          <t>9780433001102</t>
        </is>
      </c>
      <c r="BC20" t="inlineStr">
        <is>
          <t>32285003081972</t>
        </is>
      </c>
      <c r="BD20" t="inlineStr">
        <is>
          <t>893250508</t>
        </is>
      </c>
    </row>
    <row r="21">
      <c r="A21" t="inlineStr">
        <is>
          <t>No</t>
        </is>
      </c>
      <c r="B21" t="inlineStr">
        <is>
          <t>QR181 .B95</t>
        </is>
      </c>
      <c r="C21" t="inlineStr">
        <is>
          <t>0                      QR 0181000B  95</t>
        </is>
      </c>
      <c r="D21" t="inlineStr">
        <is>
          <t>The integrity of the body; a discussion of modern immunological ideas.</t>
        </is>
      </c>
      <c r="F21" t="inlineStr">
        <is>
          <t>No</t>
        </is>
      </c>
      <c r="G21" t="inlineStr">
        <is>
          <t>1</t>
        </is>
      </c>
      <c r="H21" t="inlineStr">
        <is>
          <t>Yes</t>
        </is>
      </c>
      <c r="I21" t="inlineStr">
        <is>
          <t>No</t>
        </is>
      </c>
      <c r="J21" t="inlineStr">
        <is>
          <t>0</t>
        </is>
      </c>
      <c r="K21" t="inlineStr">
        <is>
          <t>Burnet, F. M. (Frank Macfarlane), Sir, 1899-1985.</t>
        </is>
      </c>
      <c r="L21" t="inlineStr">
        <is>
          <t>Cambridge, Harvard University Press, 1962.</t>
        </is>
      </c>
      <c r="M21" t="inlineStr">
        <is>
          <t>1962</t>
        </is>
      </c>
      <c r="O21" t="inlineStr">
        <is>
          <t>eng</t>
        </is>
      </c>
      <c r="P21" t="inlineStr">
        <is>
          <t>mau</t>
        </is>
      </c>
      <c r="Q21" t="inlineStr">
        <is>
          <t>Harvard books in biology, v. 3</t>
        </is>
      </c>
      <c r="R21" t="inlineStr">
        <is>
          <t xml:space="preserve">QR </t>
        </is>
      </c>
      <c r="S21" t="n">
        <v>4</v>
      </c>
      <c r="T21" t="n">
        <v>6</v>
      </c>
      <c r="U21" t="inlineStr">
        <is>
          <t>2007-02-23</t>
        </is>
      </c>
      <c r="V21" t="inlineStr">
        <is>
          <t>2007-02-23</t>
        </is>
      </c>
      <c r="W21" t="inlineStr">
        <is>
          <t>1997-08-07</t>
        </is>
      </c>
      <c r="X21" t="inlineStr">
        <is>
          <t>1997-08-07</t>
        </is>
      </c>
      <c r="Y21" t="n">
        <v>508</v>
      </c>
      <c r="Z21" t="n">
        <v>432</v>
      </c>
      <c r="AA21" t="n">
        <v>448</v>
      </c>
      <c r="AB21" t="n">
        <v>6</v>
      </c>
      <c r="AC21" t="n">
        <v>6</v>
      </c>
      <c r="AD21" t="n">
        <v>17</v>
      </c>
      <c r="AE21" t="n">
        <v>18</v>
      </c>
      <c r="AF21" t="n">
        <v>5</v>
      </c>
      <c r="AG21" t="n">
        <v>5</v>
      </c>
      <c r="AH21" t="n">
        <v>2</v>
      </c>
      <c r="AI21" t="n">
        <v>3</v>
      </c>
      <c r="AJ21" t="n">
        <v>11</v>
      </c>
      <c r="AK21" t="n">
        <v>11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HYPERLINK("http://catalog.hathitrust.org/Record/001556544","HathiTrust Record")</f>
        <v/>
      </c>
      <c r="AS21">
        <f>HYPERLINK("https://creighton-primo.hosted.exlibrisgroup.com/primo-explore/search?tab=default_tab&amp;search_scope=EVERYTHING&amp;vid=01CRU&amp;lang=en_US&amp;offset=0&amp;query=any,contains,991001779929702656","Catalog Record")</f>
        <v/>
      </c>
      <c r="AT21">
        <f>HYPERLINK("http://www.worldcat.org/oclc/326252","WorldCat Record")</f>
        <v/>
      </c>
      <c r="AU21" t="inlineStr">
        <is>
          <t>1102107246:eng</t>
        </is>
      </c>
      <c r="AV21" t="inlineStr">
        <is>
          <t>326252</t>
        </is>
      </c>
      <c r="AW21" t="inlineStr">
        <is>
          <t>991001779929702656</t>
        </is>
      </c>
      <c r="AX21" t="inlineStr">
        <is>
          <t>991001779929702656</t>
        </is>
      </c>
      <c r="AY21" t="inlineStr">
        <is>
          <t>2272198670002656</t>
        </is>
      </c>
      <c r="AZ21" t="inlineStr">
        <is>
          <t>BOOK</t>
        </is>
      </c>
      <c r="BC21" t="inlineStr">
        <is>
          <t>32285003081980</t>
        </is>
      </c>
      <c r="BD21" t="inlineStr">
        <is>
          <t>893703319</t>
        </is>
      </c>
    </row>
    <row r="22">
      <c r="A22" t="inlineStr">
        <is>
          <t>No</t>
        </is>
      </c>
      <c r="B22" t="inlineStr">
        <is>
          <t>QR181 .C8</t>
        </is>
      </c>
      <c r="C22" t="inlineStr">
        <is>
          <t>0                      QR 0181000C  8</t>
        </is>
      </c>
      <c r="D22" t="inlineStr">
        <is>
          <t>Principles of immunology / John E. Cushing [and] Dan H. Campbell.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Cushing, John Eldridge, 1916-</t>
        </is>
      </c>
      <c r="L22" t="inlineStr">
        <is>
          <t>New York : McGraw-Hill, 1957.</t>
        </is>
      </c>
      <c r="M22" t="inlineStr">
        <is>
          <t>1957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QR </t>
        </is>
      </c>
      <c r="S22" t="n">
        <v>5</v>
      </c>
      <c r="T22" t="n">
        <v>5</v>
      </c>
      <c r="U22" t="inlineStr">
        <is>
          <t>1995-11-22</t>
        </is>
      </c>
      <c r="V22" t="inlineStr">
        <is>
          <t>1995-11-22</t>
        </is>
      </c>
      <c r="W22" t="inlineStr">
        <is>
          <t>1993-11-16</t>
        </is>
      </c>
      <c r="X22" t="inlineStr">
        <is>
          <t>1993-11-16</t>
        </is>
      </c>
      <c r="Y22" t="n">
        <v>348</v>
      </c>
      <c r="Z22" t="n">
        <v>274</v>
      </c>
      <c r="AA22" t="n">
        <v>281</v>
      </c>
      <c r="AB22" t="n">
        <v>3</v>
      </c>
      <c r="AC22" t="n">
        <v>3</v>
      </c>
      <c r="AD22" t="n">
        <v>9</v>
      </c>
      <c r="AE22" t="n">
        <v>9</v>
      </c>
      <c r="AF22" t="n">
        <v>3</v>
      </c>
      <c r="AG22" t="n">
        <v>3</v>
      </c>
      <c r="AH22" t="n">
        <v>2</v>
      </c>
      <c r="AI22" t="n">
        <v>2</v>
      </c>
      <c r="AJ22" t="n">
        <v>5</v>
      </c>
      <c r="AK22" t="n">
        <v>5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Yes</t>
        </is>
      </c>
      <c r="AQ22" t="inlineStr">
        <is>
          <t>No</t>
        </is>
      </c>
      <c r="AR22">
        <f>HYPERLINK("http://catalog.hathitrust.org/Record/001577063","HathiTrust Record")</f>
        <v/>
      </c>
      <c r="AS22">
        <f>HYPERLINK("https://creighton-primo.hosted.exlibrisgroup.com/primo-explore/search?tab=default_tab&amp;search_scope=EVERYTHING&amp;vid=01CRU&amp;lang=en_US&amp;offset=0&amp;query=any,contains,991002990409702656","Catalog Record")</f>
        <v/>
      </c>
      <c r="AT22">
        <f>HYPERLINK("http://www.worldcat.org/oclc/560310","WorldCat Record")</f>
        <v/>
      </c>
      <c r="AU22" t="inlineStr">
        <is>
          <t>1633007:eng</t>
        </is>
      </c>
      <c r="AV22" t="inlineStr">
        <is>
          <t>560310</t>
        </is>
      </c>
      <c r="AW22" t="inlineStr">
        <is>
          <t>991002990409702656</t>
        </is>
      </c>
      <c r="AX22" t="inlineStr">
        <is>
          <t>991002990409702656</t>
        </is>
      </c>
      <c r="AY22" t="inlineStr">
        <is>
          <t>2256706610002656</t>
        </is>
      </c>
      <c r="AZ22" t="inlineStr">
        <is>
          <t>BOOK</t>
        </is>
      </c>
      <c r="BC22" t="inlineStr">
        <is>
          <t>32285001798676</t>
        </is>
      </c>
      <c r="BD22" t="inlineStr">
        <is>
          <t>893440794</t>
        </is>
      </c>
    </row>
    <row r="23">
      <c r="A23" t="inlineStr">
        <is>
          <t>No</t>
        </is>
      </c>
      <c r="B23" t="inlineStr">
        <is>
          <t>QR181 .D38 1989</t>
        </is>
      </c>
      <c r="C23" t="inlineStr">
        <is>
          <t>0                      QR 0181000D  38          1989</t>
        </is>
      </c>
      <c r="D23" t="inlineStr">
        <is>
          <t>Immunology : a foundation text / Basiro Davey.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Davey, Basiro.</t>
        </is>
      </c>
      <c r="L23" t="inlineStr">
        <is>
          <t>Milton Keynes ; Philadelphia : Open University Press, 1989.</t>
        </is>
      </c>
      <c r="M23" t="inlineStr">
        <is>
          <t>1989</t>
        </is>
      </c>
      <c r="O23" t="inlineStr">
        <is>
          <t>eng</t>
        </is>
      </c>
      <c r="P23" t="inlineStr">
        <is>
          <t>enk</t>
        </is>
      </c>
      <c r="R23" t="inlineStr">
        <is>
          <t xml:space="preserve">QR </t>
        </is>
      </c>
      <c r="S23" t="n">
        <v>12</v>
      </c>
      <c r="T23" t="n">
        <v>12</v>
      </c>
      <c r="U23" t="inlineStr">
        <is>
          <t>2008-05-12</t>
        </is>
      </c>
      <c r="V23" t="inlineStr">
        <is>
          <t>2008-05-12</t>
        </is>
      </c>
      <c r="W23" t="inlineStr">
        <is>
          <t>1990-01-25</t>
        </is>
      </c>
      <c r="X23" t="inlineStr">
        <is>
          <t>1990-01-25</t>
        </is>
      </c>
      <c r="Y23" t="n">
        <v>50</v>
      </c>
      <c r="Z23" t="n">
        <v>12</v>
      </c>
      <c r="AA23" t="n">
        <v>15</v>
      </c>
      <c r="AB23" t="n">
        <v>1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HYPERLINK("https://creighton-primo.hosted.exlibrisgroup.com/primo-explore/search?tab=default_tab&amp;search_scope=EVERYTHING&amp;vid=01CRU&amp;lang=en_US&amp;offset=0&amp;query=any,contains,991001573009702656","Catalog Record")</f>
        <v/>
      </c>
      <c r="AT23">
        <f>HYPERLINK("http://www.worldcat.org/oclc/20416680","WorldCat Record")</f>
        <v/>
      </c>
      <c r="AU23" t="inlineStr">
        <is>
          <t>4241285641:eng</t>
        </is>
      </c>
      <c r="AV23" t="inlineStr">
        <is>
          <t>20416680</t>
        </is>
      </c>
      <c r="AW23" t="inlineStr">
        <is>
          <t>991001573009702656</t>
        </is>
      </c>
      <c r="AX23" t="inlineStr">
        <is>
          <t>991001573009702656</t>
        </is>
      </c>
      <c r="AY23" t="inlineStr">
        <is>
          <t>2260295840002656</t>
        </is>
      </c>
      <c r="AZ23" t="inlineStr">
        <is>
          <t>BOOK</t>
        </is>
      </c>
      <c r="BB23" t="inlineStr">
        <is>
          <t>9780335092581</t>
        </is>
      </c>
      <c r="BC23" t="inlineStr">
        <is>
          <t>32285000035435</t>
        </is>
      </c>
      <c r="BD23" t="inlineStr">
        <is>
          <t>893244215</t>
        </is>
      </c>
    </row>
    <row r="24">
      <c r="A24" t="inlineStr">
        <is>
          <t>No</t>
        </is>
      </c>
      <c r="B24" t="inlineStr">
        <is>
          <t>QR181 .G7</t>
        </is>
      </c>
      <c r="C24" t="inlineStr">
        <is>
          <t>0                      QR 0181000G  7</t>
        </is>
      </c>
      <c r="D24" t="inlineStr">
        <is>
          <t>Immunology : an outline of basic principles, problems, and theories concerning the immunological behaviour of man and animals / [by] David F. Gray.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Gray, David F.</t>
        </is>
      </c>
      <c r="L24" t="inlineStr">
        <is>
          <t>New York : American Elsevier Pub. Co., [1964]</t>
        </is>
      </c>
      <c r="M24" t="inlineStr">
        <is>
          <t>1964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QR </t>
        </is>
      </c>
      <c r="S24" t="n">
        <v>2</v>
      </c>
      <c r="T24" t="n">
        <v>2</v>
      </c>
      <c r="U24" t="inlineStr">
        <is>
          <t>2008-08-13</t>
        </is>
      </c>
      <c r="V24" t="inlineStr">
        <is>
          <t>2008-08-13</t>
        </is>
      </c>
      <c r="W24" t="inlineStr">
        <is>
          <t>1993-11-16</t>
        </is>
      </c>
      <c r="X24" t="inlineStr">
        <is>
          <t>1993-11-16</t>
        </is>
      </c>
      <c r="Y24" t="n">
        <v>153</v>
      </c>
      <c r="Z24" t="n">
        <v>142</v>
      </c>
      <c r="AA24" t="n">
        <v>318</v>
      </c>
      <c r="AB24" t="n">
        <v>1</v>
      </c>
      <c r="AC24" t="n">
        <v>2</v>
      </c>
      <c r="AD24" t="n">
        <v>3</v>
      </c>
      <c r="AE24" t="n">
        <v>11</v>
      </c>
      <c r="AF24" t="n">
        <v>1</v>
      </c>
      <c r="AG24" t="n">
        <v>4</v>
      </c>
      <c r="AH24" t="n">
        <v>2</v>
      </c>
      <c r="AI24" t="n">
        <v>2</v>
      </c>
      <c r="AJ24" t="n">
        <v>1</v>
      </c>
      <c r="AK24" t="n">
        <v>7</v>
      </c>
      <c r="AL24" t="n">
        <v>0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HYPERLINK("http://catalog.hathitrust.org/Record/005710052","HathiTrust Record")</f>
        <v/>
      </c>
      <c r="AS24">
        <f>HYPERLINK("https://creighton-primo.hosted.exlibrisgroup.com/primo-explore/search?tab=default_tab&amp;search_scope=EVERYTHING&amp;vid=01CRU&amp;lang=en_US&amp;offset=0&amp;query=any,contains,991004371059702656","Catalog Record")</f>
        <v/>
      </c>
      <c r="AT24">
        <f>HYPERLINK("http://www.worldcat.org/oclc/3190507","WorldCat Record")</f>
        <v/>
      </c>
      <c r="AU24" t="inlineStr">
        <is>
          <t>1187297:eng</t>
        </is>
      </c>
      <c r="AV24" t="inlineStr">
        <is>
          <t>3190507</t>
        </is>
      </c>
      <c r="AW24" t="inlineStr">
        <is>
          <t>991004371059702656</t>
        </is>
      </c>
      <c r="AX24" t="inlineStr">
        <is>
          <t>991004371059702656</t>
        </is>
      </c>
      <c r="AY24" t="inlineStr">
        <is>
          <t>2258144150002656</t>
        </is>
      </c>
      <c r="AZ24" t="inlineStr">
        <is>
          <t>BOOK</t>
        </is>
      </c>
      <c r="BC24" t="inlineStr">
        <is>
          <t>32285001798668</t>
        </is>
      </c>
      <c r="BD24" t="inlineStr">
        <is>
          <t>893319133</t>
        </is>
      </c>
    </row>
    <row r="25">
      <c r="A25" t="inlineStr">
        <is>
          <t>No</t>
        </is>
      </c>
      <c r="B25" t="inlineStr">
        <is>
          <t>QR181 .H47</t>
        </is>
      </c>
      <c r="C25" t="inlineStr">
        <is>
          <t>0                      QR 0181000H  47</t>
        </is>
      </c>
      <c r="D25" t="inlineStr">
        <is>
          <t>Immunity in natural infectious disease, by F. d'Herelle.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D'Herelle, Félix.</t>
        </is>
      </c>
      <c r="L25" t="inlineStr">
        <is>
          <t>Baltimore, Williams &amp; Wilkins Company, 1924.</t>
        </is>
      </c>
      <c r="M25" t="inlineStr">
        <is>
          <t>1924</t>
        </is>
      </c>
      <c r="N25" t="inlineStr">
        <is>
          <t>Authorized English ed. by George H. Smith.</t>
        </is>
      </c>
      <c r="O25" t="inlineStr">
        <is>
          <t>eng</t>
        </is>
      </c>
      <c r="P25" t="inlineStr">
        <is>
          <t>mdu</t>
        </is>
      </c>
      <c r="R25" t="inlineStr">
        <is>
          <t xml:space="preserve">QR </t>
        </is>
      </c>
      <c r="S25" t="n">
        <v>1</v>
      </c>
      <c r="T25" t="n">
        <v>1</v>
      </c>
      <c r="U25" t="inlineStr">
        <is>
          <t>2006-04-15</t>
        </is>
      </c>
      <c r="V25" t="inlineStr">
        <is>
          <t>2006-04-15</t>
        </is>
      </c>
      <c r="W25" t="inlineStr">
        <is>
          <t>1997-08-07</t>
        </is>
      </c>
      <c r="X25" t="inlineStr">
        <is>
          <t>1997-08-07</t>
        </is>
      </c>
      <c r="Y25" t="n">
        <v>121</v>
      </c>
      <c r="Z25" t="n">
        <v>108</v>
      </c>
      <c r="AA25" t="n">
        <v>118</v>
      </c>
      <c r="AB25" t="n">
        <v>2</v>
      </c>
      <c r="AC25" t="n">
        <v>2</v>
      </c>
      <c r="AD25" t="n">
        <v>4</v>
      </c>
      <c r="AE25" t="n">
        <v>4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HYPERLINK("http://catalog.hathitrust.org/Record/001556555","HathiTrust Record")</f>
        <v/>
      </c>
      <c r="AS25">
        <f>HYPERLINK("https://creighton-primo.hosted.exlibrisgroup.com/primo-explore/search?tab=default_tab&amp;search_scope=EVERYTHING&amp;vid=01CRU&amp;lang=en_US&amp;offset=0&amp;query=any,contains,991003021479702656","Catalog Record")</f>
        <v/>
      </c>
      <c r="AT25">
        <f>HYPERLINK("http://www.worldcat.org/oclc/586303","WorldCat Record")</f>
        <v/>
      </c>
      <c r="AU25" t="inlineStr">
        <is>
          <t>146231381:eng</t>
        </is>
      </c>
      <c r="AV25" t="inlineStr">
        <is>
          <t>586303</t>
        </is>
      </c>
      <c r="AW25" t="inlineStr">
        <is>
          <t>991003021479702656</t>
        </is>
      </c>
      <c r="AX25" t="inlineStr">
        <is>
          <t>991003021479702656</t>
        </is>
      </c>
      <c r="AY25" t="inlineStr">
        <is>
          <t>2269046500002656</t>
        </is>
      </c>
      <c r="AZ25" t="inlineStr">
        <is>
          <t>BOOK</t>
        </is>
      </c>
      <c r="BC25" t="inlineStr">
        <is>
          <t>32285003082004</t>
        </is>
      </c>
      <c r="BD25" t="inlineStr">
        <is>
          <t>893530774</t>
        </is>
      </c>
    </row>
    <row r="26">
      <c r="A26" t="inlineStr">
        <is>
          <t>No</t>
        </is>
      </c>
      <c r="B26" t="inlineStr">
        <is>
          <t>QR181 .J37 1996</t>
        </is>
      </c>
      <c r="C26" t="inlineStr">
        <is>
          <t>0                      QR 0181000J  37          1996</t>
        </is>
      </c>
      <c r="D26" t="inlineStr">
        <is>
          <t>Immunobiology : the immune system in health and disease / Charles A. Janeway, Jr., Paul Travers.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Yes</t>
        </is>
      </c>
      <c r="J26" t="inlineStr">
        <is>
          <t>0</t>
        </is>
      </c>
      <c r="K26" t="inlineStr">
        <is>
          <t>Janeway, Charles.</t>
        </is>
      </c>
      <c r="L26" t="inlineStr">
        <is>
          <t>London ; San Francisco : Current Biology ; New York : Garland Pub., c1996.</t>
        </is>
      </c>
      <c r="M26" t="inlineStr">
        <is>
          <t>1996</t>
        </is>
      </c>
      <c r="N26" t="inlineStr">
        <is>
          <t>2nd ed.</t>
        </is>
      </c>
      <c r="O26" t="inlineStr">
        <is>
          <t>eng</t>
        </is>
      </c>
      <c r="P26" t="inlineStr">
        <is>
          <t>enk</t>
        </is>
      </c>
      <c r="R26" t="inlineStr">
        <is>
          <t xml:space="preserve">QR </t>
        </is>
      </c>
      <c r="S26" t="n">
        <v>40</v>
      </c>
      <c r="T26" t="n">
        <v>40</v>
      </c>
      <c r="U26" t="inlineStr">
        <is>
          <t>2007-02-25</t>
        </is>
      </c>
      <c r="V26" t="inlineStr">
        <is>
          <t>2007-02-25</t>
        </is>
      </c>
      <c r="W26" t="inlineStr">
        <is>
          <t>1997-01-30</t>
        </is>
      </c>
      <c r="X26" t="inlineStr">
        <is>
          <t>1997-01-30</t>
        </is>
      </c>
      <c r="Y26" t="n">
        <v>240</v>
      </c>
      <c r="Z26" t="n">
        <v>144</v>
      </c>
      <c r="AA26" t="n">
        <v>801</v>
      </c>
      <c r="AB26" t="n">
        <v>1</v>
      </c>
      <c r="AC26" t="n">
        <v>5</v>
      </c>
      <c r="AD26" t="n">
        <v>3</v>
      </c>
      <c r="AE26" t="n">
        <v>33</v>
      </c>
      <c r="AF26" t="n">
        <v>1</v>
      </c>
      <c r="AG26" t="n">
        <v>13</v>
      </c>
      <c r="AH26" t="n">
        <v>1</v>
      </c>
      <c r="AI26" t="n">
        <v>8</v>
      </c>
      <c r="AJ26" t="n">
        <v>3</v>
      </c>
      <c r="AK26" t="n">
        <v>17</v>
      </c>
      <c r="AL26" t="n">
        <v>0</v>
      </c>
      <c r="AM26" t="n">
        <v>3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HYPERLINK("http://catalog.hathitrust.org/Record/003153792","HathiTrust Record")</f>
        <v/>
      </c>
      <c r="AS26">
        <f>HYPERLINK("https://creighton-primo.hosted.exlibrisgroup.com/primo-explore/search?tab=default_tab&amp;search_scope=EVERYTHING&amp;vid=01CRU&amp;lang=en_US&amp;offset=0&amp;query=any,contains,991005254889702656","Catalog Record")</f>
        <v/>
      </c>
      <c r="AT26">
        <f>HYPERLINK("http://www.worldcat.org/oclc/33819665","WorldCat Record")</f>
        <v/>
      </c>
      <c r="AU26" t="inlineStr">
        <is>
          <t>836987839:eng</t>
        </is>
      </c>
      <c r="AV26" t="inlineStr">
        <is>
          <t>33819665</t>
        </is>
      </c>
      <c r="AW26" t="inlineStr">
        <is>
          <t>991005254889702656</t>
        </is>
      </c>
      <c r="AX26" t="inlineStr">
        <is>
          <t>991005254889702656</t>
        </is>
      </c>
      <c r="AY26" t="inlineStr">
        <is>
          <t>2272707760002656</t>
        </is>
      </c>
      <c r="AZ26" t="inlineStr">
        <is>
          <t>BOOK</t>
        </is>
      </c>
      <c r="BB26" t="inlineStr">
        <is>
          <t>9780443056581</t>
        </is>
      </c>
      <c r="BC26" t="inlineStr">
        <is>
          <t>32285002412863</t>
        </is>
      </c>
      <c r="BD26" t="inlineStr">
        <is>
          <t>893877206</t>
        </is>
      </c>
    </row>
    <row r="27">
      <c r="A27" t="inlineStr">
        <is>
          <t>No</t>
        </is>
      </c>
      <c r="B27" t="inlineStr">
        <is>
          <t>QR181 .T36 1994</t>
        </is>
      </c>
      <c r="C27" t="inlineStr">
        <is>
          <t>0                      QR 0181000T  36          1994</t>
        </is>
      </c>
      <c r="D27" t="inlineStr">
        <is>
          <t>The immune self : theory or metaphor? / Alfred I. Tauber.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Tauber, Alfred I.</t>
        </is>
      </c>
      <c r="L27" t="inlineStr">
        <is>
          <t>Cambridge ; New York : Cambridge University Press, 1994.</t>
        </is>
      </c>
      <c r="M27" t="inlineStr">
        <is>
          <t>1994</t>
        </is>
      </c>
      <c r="O27" t="inlineStr">
        <is>
          <t>eng</t>
        </is>
      </c>
      <c r="P27" t="inlineStr">
        <is>
          <t>enk</t>
        </is>
      </c>
      <c r="Q27" t="inlineStr">
        <is>
          <t>Cambridge studies in philosophy and biology</t>
        </is>
      </c>
      <c r="R27" t="inlineStr">
        <is>
          <t xml:space="preserve">QR </t>
        </is>
      </c>
      <c r="S27" t="n">
        <v>5</v>
      </c>
      <c r="T27" t="n">
        <v>5</v>
      </c>
      <c r="U27" t="inlineStr">
        <is>
          <t>1996-02-22</t>
        </is>
      </c>
      <c r="V27" t="inlineStr">
        <is>
          <t>1996-02-22</t>
        </is>
      </c>
      <c r="W27" t="inlineStr">
        <is>
          <t>1995-06-20</t>
        </is>
      </c>
      <c r="X27" t="inlineStr">
        <is>
          <t>1995-06-20</t>
        </is>
      </c>
      <c r="Y27" t="n">
        <v>305</v>
      </c>
      <c r="Z27" t="n">
        <v>215</v>
      </c>
      <c r="AA27" t="n">
        <v>237</v>
      </c>
      <c r="AB27" t="n">
        <v>2</v>
      </c>
      <c r="AC27" t="n">
        <v>2</v>
      </c>
      <c r="AD27" t="n">
        <v>11</v>
      </c>
      <c r="AE27" t="n">
        <v>11</v>
      </c>
      <c r="AF27" t="n">
        <v>3</v>
      </c>
      <c r="AG27" t="n">
        <v>3</v>
      </c>
      <c r="AH27" t="n">
        <v>5</v>
      </c>
      <c r="AI27" t="n">
        <v>5</v>
      </c>
      <c r="AJ27" t="n">
        <v>6</v>
      </c>
      <c r="AK27" t="n">
        <v>6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HYPERLINK("https://creighton-primo.hosted.exlibrisgroup.com/primo-explore/search?tab=default_tab&amp;search_scope=EVERYTHING&amp;vid=01CRU&amp;lang=en_US&amp;offset=0&amp;query=any,contains,991002300609702656","Catalog Record")</f>
        <v/>
      </c>
      <c r="AT27">
        <f>HYPERLINK("http://www.worldcat.org/oclc/29846160","WorldCat Record")</f>
        <v/>
      </c>
      <c r="AU27" t="inlineStr">
        <is>
          <t>556829:eng</t>
        </is>
      </c>
      <c r="AV27" t="inlineStr">
        <is>
          <t>29846160</t>
        </is>
      </c>
      <c r="AW27" t="inlineStr">
        <is>
          <t>991002300609702656</t>
        </is>
      </c>
      <c r="AX27" t="inlineStr">
        <is>
          <t>991002300609702656</t>
        </is>
      </c>
      <c r="AY27" t="inlineStr">
        <is>
          <t>2265976260002656</t>
        </is>
      </c>
      <c r="AZ27" t="inlineStr">
        <is>
          <t>BOOK</t>
        </is>
      </c>
      <c r="BB27" t="inlineStr">
        <is>
          <t>9780521461887</t>
        </is>
      </c>
      <c r="BC27" t="inlineStr">
        <is>
          <t>32285002051992</t>
        </is>
      </c>
      <c r="BD27" t="inlineStr">
        <is>
          <t>893335141</t>
        </is>
      </c>
    </row>
    <row r="28">
      <c r="A28" t="inlineStr">
        <is>
          <t>No</t>
        </is>
      </c>
      <c r="B28" t="inlineStr">
        <is>
          <t>QR181 .V27 1958</t>
        </is>
      </c>
      <c r="C28" t="inlineStr">
        <is>
          <t>0                      QR 0181000V  27          1958</t>
        </is>
      </c>
      <c r="D28" t="inlineStr">
        <is>
          <t>Immunity and virus infection; symposium held at Vanderbilt University School of Medicine, May 1-2, 1958 [and] sponsored by National Foundation for Infantile Paralysis, inc. Edited by Victor A. Najjar.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Vanderbilt University. School of Medicine.</t>
        </is>
      </c>
      <c r="L28" t="inlineStr">
        <is>
          <t>New York, Wiley [1959]</t>
        </is>
      </c>
      <c r="M28" t="inlineStr">
        <is>
          <t>1959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QR </t>
        </is>
      </c>
      <c r="S28" t="n">
        <v>3</v>
      </c>
      <c r="T28" t="n">
        <v>3</v>
      </c>
      <c r="U28" t="inlineStr">
        <is>
          <t>1997-10-06</t>
        </is>
      </c>
      <c r="V28" t="inlineStr">
        <is>
          <t>1997-10-06</t>
        </is>
      </c>
      <c r="W28" t="inlineStr">
        <is>
          <t>1997-08-07</t>
        </is>
      </c>
      <c r="X28" t="inlineStr">
        <is>
          <t>1997-08-07</t>
        </is>
      </c>
      <c r="Y28" t="n">
        <v>243</v>
      </c>
      <c r="Z28" t="n">
        <v>204</v>
      </c>
      <c r="AA28" t="n">
        <v>219</v>
      </c>
      <c r="AB28" t="n">
        <v>3</v>
      </c>
      <c r="AC28" t="n">
        <v>3</v>
      </c>
      <c r="AD28" t="n">
        <v>11</v>
      </c>
      <c r="AE28" t="n">
        <v>12</v>
      </c>
      <c r="AF28" t="n">
        <v>3</v>
      </c>
      <c r="AG28" t="n">
        <v>3</v>
      </c>
      <c r="AH28" t="n">
        <v>4</v>
      </c>
      <c r="AI28" t="n">
        <v>4</v>
      </c>
      <c r="AJ28" t="n">
        <v>5</v>
      </c>
      <c r="AK28" t="n">
        <v>6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R28">
        <f>HYPERLINK("http://catalog.hathitrust.org/Record/001556578","HathiTrust Record")</f>
        <v/>
      </c>
      <c r="AS28">
        <f>HYPERLINK("https://creighton-primo.hosted.exlibrisgroup.com/primo-explore/search?tab=default_tab&amp;search_scope=EVERYTHING&amp;vid=01CRU&amp;lang=en_US&amp;offset=0&amp;query=any,contains,991005264519702656","Catalog Record")</f>
        <v/>
      </c>
      <c r="AT28">
        <f>HYPERLINK("http://www.worldcat.org/oclc/563440","WorldCat Record")</f>
        <v/>
      </c>
      <c r="AU28" t="inlineStr">
        <is>
          <t>8343609:eng</t>
        </is>
      </c>
      <c r="AV28" t="inlineStr">
        <is>
          <t>563440</t>
        </is>
      </c>
      <c r="AW28" t="inlineStr">
        <is>
          <t>991005264519702656</t>
        </is>
      </c>
      <c r="AX28" t="inlineStr">
        <is>
          <t>991005264519702656</t>
        </is>
      </c>
      <c r="AY28" t="inlineStr">
        <is>
          <t>2255732550002656</t>
        </is>
      </c>
      <c r="AZ28" t="inlineStr">
        <is>
          <t>BOOK</t>
        </is>
      </c>
      <c r="BC28" t="inlineStr">
        <is>
          <t>32285003082046</t>
        </is>
      </c>
      <c r="BD28" t="inlineStr">
        <is>
          <t>893594745</t>
        </is>
      </c>
    </row>
    <row r="29">
      <c r="A29" t="inlineStr">
        <is>
          <t>No</t>
        </is>
      </c>
      <c r="B29" t="inlineStr">
        <is>
          <t>QR181.7 .K46 1998</t>
        </is>
      </c>
      <c r="C29" t="inlineStr">
        <is>
          <t>0                      QR 0181700K  46          1998</t>
        </is>
      </c>
      <c r="D29" t="inlineStr">
        <is>
          <t>Dying to live : how our bodies fight disease / Marion Kendall.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Kendall, Marion D.</t>
        </is>
      </c>
      <c r="L29" t="inlineStr">
        <is>
          <t>Cambridge, U.K. ; New York : Cambridge University Press, 1998.</t>
        </is>
      </c>
      <c r="M29" t="inlineStr">
        <is>
          <t>1998</t>
        </is>
      </c>
      <c r="O29" t="inlineStr">
        <is>
          <t>eng</t>
        </is>
      </c>
      <c r="P29" t="inlineStr">
        <is>
          <t>enk</t>
        </is>
      </c>
      <c r="R29" t="inlineStr">
        <is>
          <t xml:space="preserve">QR </t>
        </is>
      </c>
      <c r="S29" t="n">
        <v>2</v>
      </c>
      <c r="T29" t="n">
        <v>2</v>
      </c>
      <c r="U29" t="inlineStr">
        <is>
          <t>2007-02-23</t>
        </is>
      </c>
      <c r="V29" t="inlineStr">
        <is>
          <t>2007-02-23</t>
        </is>
      </c>
      <c r="W29" t="inlineStr">
        <is>
          <t>1998-10-28</t>
        </is>
      </c>
      <c r="X29" t="inlineStr">
        <is>
          <t>1998-10-28</t>
        </is>
      </c>
      <c r="Y29" t="n">
        <v>748</v>
      </c>
      <c r="Z29" t="n">
        <v>639</v>
      </c>
      <c r="AA29" t="n">
        <v>655</v>
      </c>
      <c r="AB29" t="n">
        <v>5</v>
      </c>
      <c r="AC29" t="n">
        <v>5</v>
      </c>
      <c r="AD29" t="n">
        <v>20</v>
      </c>
      <c r="AE29" t="n">
        <v>20</v>
      </c>
      <c r="AF29" t="n">
        <v>5</v>
      </c>
      <c r="AG29" t="n">
        <v>5</v>
      </c>
      <c r="AH29" t="n">
        <v>7</v>
      </c>
      <c r="AI29" t="n">
        <v>7</v>
      </c>
      <c r="AJ29" t="n">
        <v>9</v>
      </c>
      <c r="AK29" t="n">
        <v>9</v>
      </c>
      <c r="AL29" t="n">
        <v>4</v>
      </c>
      <c r="AM29" t="n">
        <v>4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HYPERLINK("https://creighton-primo.hosted.exlibrisgroup.com/primo-explore/search?tab=default_tab&amp;search_scope=EVERYTHING&amp;vid=01CRU&amp;lang=en_US&amp;offset=0&amp;query=any,contains,991002922409702656","Catalog Record")</f>
        <v/>
      </c>
      <c r="AT29">
        <f>HYPERLINK("http://www.worldcat.org/oclc/38841997","WorldCat Record")</f>
        <v/>
      </c>
      <c r="AU29" t="inlineStr">
        <is>
          <t>375233316:eng</t>
        </is>
      </c>
      <c r="AV29" t="inlineStr">
        <is>
          <t>38841997</t>
        </is>
      </c>
      <c r="AW29" t="inlineStr">
        <is>
          <t>991002922409702656</t>
        </is>
      </c>
      <c r="AX29" t="inlineStr">
        <is>
          <t>991002922409702656</t>
        </is>
      </c>
      <c r="AY29" t="inlineStr">
        <is>
          <t>2256040880002656</t>
        </is>
      </c>
      <c r="AZ29" t="inlineStr">
        <is>
          <t>BOOK</t>
        </is>
      </c>
      <c r="BB29" t="inlineStr">
        <is>
          <t>9780521584791</t>
        </is>
      </c>
      <c r="BC29" t="inlineStr">
        <is>
          <t>32285003478434</t>
        </is>
      </c>
      <c r="BD29" t="inlineStr">
        <is>
          <t>893323533</t>
        </is>
      </c>
    </row>
    <row r="30">
      <c r="A30" t="inlineStr">
        <is>
          <t>No</t>
        </is>
      </c>
      <c r="B30" t="inlineStr">
        <is>
          <t>QR184 .I44334 1984</t>
        </is>
      </c>
      <c r="C30" t="inlineStr">
        <is>
          <t>0                      QR 0184000I  44334       1984</t>
        </is>
      </c>
      <c r="D30" t="inlineStr">
        <is>
          <t>Immunogenetics / editor, William E. Paul.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New York : Raven Press, c1984.</t>
        </is>
      </c>
      <c r="M30" t="inlineStr">
        <is>
          <t>1984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QR </t>
        </is>
      </c>
      <c r="S30" t="n">
        <v>2</v>
      </c>
      <c r="T30" t="n">
        <v>2</v>
      </c>
      <c r="U30" t="inlineStr">
        <is>
          <t>1993-10-19</t>
        </is>
      </c>
      <c r="V30" t="inlineStr">
        <is>
          <t>1993-10-19</t>
        </is>
      </c>
      <c r="W30" t="inlineStr">
        <is>
          <t>1993-03-05</t>
        </is>
      </c>
      <c r="X30" t="inlineStr">
        <is>
          <t>1993-03-05</t>
        </is>
      </c>
      <c r="Y30" t="n">
        <v>211</v>
      </c>
      <c r="Z30" t="n">
        <v>171</v>
      </c>
      <c r="AA30" t="n">
        <v>173</v>
      </c>
      <c r="AB30" t="n">
        <v>1</v>
      </c>
      <c r="AC30" t="n">
        <v>1</v>
      </c>
      <c r="AD30" t="n">
        <v>6</v>
      </c>
      <c r="AE30" t="n">
        <v>6</v>
      </c>
      <c r="AF30" t="n">
        <v>0</v>
      </c>
      <c r="AG30" t="n">
        <v>0</v>
      </c>
      <c r="AH30" t="n">
        <v>4</v>
      </c>
      <c r="AI30" t="n">
        <v>4</v>
      </c>
      <c r="AJ30" t="n">
        <v>4</v>
      </c>
      <c r="AK30" t="n">
        <v>4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HYPERLINK("http://catalog.hathitrust.org/Record/000361613","HathiTrust Record")</f>
        <v/>
      </c>
      <c r="AS30">
        <f>HYPERLINK("https://creighton-primo.hosted.exlibrisgroup.com/primo-explore/search?tab=default_tab&amp;search_scope=EVERYTHING&amp;vid=01CRU&amp;lang=en_US&amp;offset=0&amp;query=any,contains,991000430869702656","Catalog Record")</f>
        <v/>
      </c>
      <c r="AT30">
        <f>HYPERLINK("http://www.worldcat.org/oclc/10778678","WorldCat Record")</f>
        <v/>
      </c>
      <c r="AU30" t="inlineStr">
        <is>
          <t>54645200:eng</t>
        </is>
      </c>
      <c r="AV30" t="inlineStr">
        <is>
          <t>10778678</t>
        </is>
      </c>
      <c r="AW30" t="inlineStr">
        <is>
          <t>991000430869702656</t>
        </is>
      </c>
      <c r="AX30" t="inlineStr">
        <is>
          <t>991000430869702656</t>
        </is>
      </c>
      <c r="AY30" t="inlineStr">
        <is>
          <t>2267947070002656</t>
        </is>
      </c>
      <c r="AZ30" t="inlineStr">
        <is>
          <t>BOOK</t>
        </is>
      </c>
      <c r="BB30" t="inlineStr">
        <is>
          <t>9780881670134</t>
        </is>
      </c>
      <c r="BC30" t="inlineStr">
        <is>
          <t>32285001564029</t>
        </is>
      </c>
      <c r="BD30" t="inlineStr">
        <is>
          <t>893865341</t>
        </is>
      </c>
    </row>
    <row r="31">
      <c r="A31" t="inlineStr">
        <is>
          <t>No</t>
        </is>
      </c>
      <c r="B31" t="inlineStr">
        <is>
          <t>QR185.2 .A36 1988</t>
        </is>
      </c>
      <c r="C31" t="inlineStr">
        <is>
          <t>0                      QR 0185200A  36          1988</t>
        </is>
      </c>
      <c r="D31" t="inlineStr">
        <is>
          <t>Antioxidant nutrients and immune functions / edited by Adrianne Bendich, Marshall Phillips, and Robert P. Tengerdy.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Agricultural and Food Chemistry Division of the American Chemical Society Symposium on Antioxidant Nutrients and the Immune Response (1988 : Los Angeles, Calif.)</t>
        </is>
      </c>
      <c r="L31" t="inlineStr">
        <is>
          <t>New York : Plenum Press, c1990.</t>
        </is>
      </c>
      <c r="M31" t="inlineStr">
        <is>
          <t>1990</t>
        </is>
      </c>
      <c r="O31" t="inlineStr">
        <is>
          <t>eng</t>
        </is>
      </c>
      <c r="P31" t="inlineStr">
        <is>
          <t>nyu</t>
        </is>
      </c>
      <c r="Q31" t="inlineStr">
        <is>
          <t>Advances in experimental medicine and biology ; v. 262</t>
        </is>
      </c>
      <c r="R31" t="inlineStr">
        <is>
          <t xml:space="preserve">QR </t>
        </is>
      </c>
      <c r="S31" t="n">
        <v>7</v>
      </c>
      <c r="T31" t="n">
        <v>7</v>
      </c>
      <c r="U31" t="inlineStr">
        <is>
          <t>2007-04-16</t>
        </is>
      </c>
      <c r="V31" t="inlineStr">
        <is>
          <t>2007-04-16</t>
        </is>
      </c>
      <c r="W31" t="inlineStr">
        <is>
          <t>1990-09-06</t>
        </is>
      </c>
      <c r="X31" t="inlineStr">
        <is>
          <t>1990-09-06</t>
        </is>
      </c>
      <c r="Y31" t="n">
        <v>240</v>
      </c>
      <c r="Z31" t="n">
        <v>193</v>
      </c>
      <c r="AA31" t="n">
        <v>201</v>
      </c>
      <c r="AB31" t="n">
        <v>1</v>
      </c>
      <c r="AC31" t="n">
        <v>1</v>
      </c>
      <c r="AD31" t="n">
        <v>6</v>
      </c>
      <c r="AE31" t="n">
        <v>6</v>
      </c>
      <c r="AF31" t="n">
        <v>1</v>
      </c>
      <c r="AG31" t="n">
        <v>1</v>
      </c>
      <c r="AH31" t="n">
        <v>4</v>
      </c>
      <c r="AI31" t="n">
        <v>4</v>
      </c>
      <c r="AJ31" t="n">
        <v>4</v>
      </c>
      <c r="AK31" t="n">
        <v>4</v>
      </c>
      <c r="AL31" t="n">
        <v>0</v>
      </c>
      <c r="AM31" t="n">
        <v>0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HYPERLINK("https://creighton-primo.hosted.exlibrisgroup.com/primo-explore/search?tab=default_tab&amp;search_scope=EVERYTHING&amp;vid=01CRU&amp;lang=en_US&amp;offset=0&amp;query=any,contains,991001604059702656","Catalog Record")</f>
        <v/>
      </c>
      <c r="AT31">
        <f>HYPERLINK("http://www.worldcat.org/oclc/20690340","WorldCat Record")</f>
        <v/>
      </c>
      <c r="AU31" t="inlineStr">
        <is>
          <t>155026244:eng</t>
        </is>
      </c>
      <c r="AV31" t="inlineStr">
        <is>
          <t>20690340</t>
        </is>
      </c>
      <c r="AW31" t="inlineStr">
        <is>
          <t>991001604059702656</t>
        </is>
      </c>
      <c r="AX31" t="inlineStr">
        <is>
          <t>991001604059702656</t>
        </is>
      </c>
      <c r="AY31" t="inlineStr">
        <is>
          <t>2258026670002656</t>
        </is>
      </c>
      <c r="AZ31" t="inlineStr">
        <is>
          <t>BOOK</t>
        </is>
      </c>
      <c r="BB31" t="inlineStr">
        <is>
          <t>9780306433962</t>
        </is>
      </c>
      <c r="BC31" t="inlineStr">
        <is>
          <t>32285000276708</t>
        </is>
      </c>
      <c r="BD31" t="inlineStr">
        <is>
          <t>893703118</t>
        </is>
      </c>
    </row>
    <row r="32">
      <c r="A32" t="inlineStr">
        <is>
          <t>No</t>
        </is>
      </c>
      <c r="B32" t="inlineStr">
        <is>
          <t>QR185.5 .K48 1998</t>
        </is>
      </c>
      <c r="C32" t="inlineStr">
        <is>
          <t>0                      QR 0185500K  48          1998</t>
        </is>
      </c>
      <c r="D32" t="inlineStr">
        <is>
          <t>The Baltimore case : a trial of politics, science, and character / Daniel J. Kevles.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Kevles, Daniel J.</t>
        </is>
      </c>
      <c r="L32" t="inlineStr">
        <is>
          <t>New York : Norton, c1998.</t>
        </is>
      </c>
      <c r="M32" t="inlineStr">
        <is>
          <t>1998</t>
        </is>
      </c>
      <c r="N32" t="inlineStr">
        <is>
          <t>1st ed.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QR </t>
        </is>
      </c>
      <c r="S32" t="n">
        <v>6</v>
      </c>
      <c r="T32" t="n">
        <v>6</v>
      </c>
      <c r="U32" t="inlineStr">
        <is>
          <t>2001-04-03</t>
        </is>
      </c>
      <c r="V32" t="inlineStr">
        <is>
          <t>2001-04-03</t>
        </is>
      </c>
      <c r="W32" t="inlineStr">
        <is>
          <t>1999-04-27</t>
        </is>
      </c>
      <c r="X32" t="inlineStr">
        <is>
          <t>1999-04-27</t>
        </is>
      </c>
      <c r="Y32" t="n">
        <v>720</v>
      </c>
      <c r="Z32" t="n">
        <v>637</v>
      </c>
      <c r="AA32" t="n">
        <v>666</v>
      </c>
      <c r="AB32" t="n">
        <v>3</v>
      </c>
      <c r="AC32" t="n">
        <v>3</v>
      </c>
      <c r="AD32" t="n">
        <v>31</v>
      </c>
      <c r="AE32" t="n">
        <v>31</v>
      </c>
      <c r="AF32" t="n">
        <v>12</v>
      </c>
      <c r="AG32" t="n">
        <v>12</v>
      </c>
      <c r="AH32" t="n">
        <v>6</v>
      </c>
      <c r="AI32" t="n">
        <v>6</v>
      </c>
      <c r="AJ32" t="n">
        <v>14</v>
      </c>
      <c r="AK32" t="n">
        <v>14</v>
      </c>
      <c r="AL32" t="n">
        <v>2</v>
      </c>
      <c r="AM32" t="n">
        <v>2</v>
      </c>
      <c r="AN32" t="n">
        <v>4</v>
      </c>
      <c r="AO32" t="n">
        <v>4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HYPERLINK("https://creighton-primo.hosted.exlibrisgroup.com/primo-explore/search?tab=default_tab&amp;search_scope=EVERYTHING&amp;vid=01CRU&amp;lang=en_US&amp;offset=0&amp;query=any,contains,991002894549702656","Catalog Record")</f>
        <v/>
      </c>
      <c r="AT32">
        <f>HYPERLINK("http://www.worldcat.org/oclc/38130670","WorldCat Record")</f>
        <v/>
      </c>
      <c r="AU32" t="inlineStr">
        <is>
          <t>836962282:eng</t>
        </is>
      </c>
      <c r="AV32" t="inlineStr">
        <is>
          <t>38130670</t>
        </is>
      </c>
      <c r="AW32" t="inlineStr">
        <is>
          <t>991002894549702656</t>
        </is>
      </c>
      <c r="AX32" t="inlineStr">
        <is>
          <t>991002894549702656</t>
        </is>
      </c>
      <c r="AY32" t="inlineStr">
        <is>
          <t>2262292180002656</t>
        </is>
      </c>
      <c r="AZ32" t="inlineStr">
        <is>
          <t>BOOK</t>
        </is>
      </c>
      <c r="BB32" t="inlineStr">
        <is>
          <t>9780393041033</t>
        </is>
      </c>
      <c r="BC32" t="inlineStr">
        <is>
          <t>32285003556320</t>
        </is>
      </c>
      <c r="BD32" t="inlineStr">
        <is>
          <t>893428181</t>
        </is>
      </c>
    </row>
    <row r="33">
      <c r="A33" t="inlineStr">
        <is>
          <t>No</t>
        </is>
      </c>
      <c r="B33" t="inlineStr">
        <is>
          <t>QR185.8.A59 A97 1989</t>
        </is>
      </c>
      <c r="C33" t="inlineStr">
        <is>
          <t>0                      QR 0185800A  59                 A  97          1989</t>
        </is>
      </c>
      <c r="D33" t="inlineStr">
        <is>
          <t>Antigen-presenting cells / Jonathan M. Austyn.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Austyn, Jonathan M.</t>
        </is>
      </c>
      <c r="L33" t="inlineStr">
        <is>
          <t>Oxford ; New York : IRL Press, 1989.</t>
        </is>
      </c>
      <c r="M33" t="inlineStr">
        <is>
          <t>1989</t>
        </is>
      </c>
      <c r="O33" t="inlineStr">
        <is>
          <t>eng</t>
        </is>
      </c>
      <c r="P33" t="inlineStr">
        <is>
          <t>enk</t>
        </is>
      </c>
      <c r="Q33" t="inlineStr">
        <is>
          <t>In focus</t>
        </is>
      </c>
      <c r="R33" t="inlineStr">
        <is>
          <t xml:space="preserve">QR </t>
        </is>
      </c>
      <c r="S33" t="n">
        <v>4</v>
      </c>
      <c r="T33" t="n">
        <v>4</v>
      </c>
      <c r="U33" t="inlineStr">
        <is>
          <t>1993-06-02</t>
        </is>
      </c>
      <c r="V33" t="inlineStr">
        <is>
          <t>1993-06-02</t>
        </is>
      </c>
      <c r="W33" t="inlineStr">
        <is>
          <t>1989-12-29</t>
        </is>
      </c>
      <c r="X33" t="inlineStr">
        <is>
          <t>1989-12-29</t>
        </is>
      </c>
      <c r="Y33" t="n">
        <v>149</v>
      </c>
      <c r="Z33" t="n">
        <v>70</v>
      </c>
      <c r="AA33" t="n">
        <v>74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0</v>
      </c>
      <c r="AI33" t="n">
        <v>0</v>
      </c>
      <c r="AJ33" t="n">
        <v>1</v>
      </c>
      <c r="AK33" t="n">
        <v>1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HYPERLINK("http://catalog.hathitrust.org/Record/012275735","HathiTrust Record")</f>
        <v/>
      </c>
      <c r="AS33">
        <f>HYPERLINK("https://creighton-primo.hosted.exlibrisgroup.com/primo-explore/search?tab=default_tab&amp;search_scope=EVERYTHING&amp;vid=01CRU&amp;lang=en_US&amp;offset=0&amp;query=any,contains,991001455019702656","Catalog Record")</f>
        <v/>
      </c>
      <c r="AT33">
        <f>HYPERLINK("http://www.worldcat.org/oclc/19354039","WorldCat Record")</f>
        <v/>
      </c>
      <c r="AU33" t="inlineStr">
        <is>
          <t>21150956:eng</t>
        </is>
      </c>
      <c r="AV33" t="inlineStr">
        <is>
          <t>19354039</t>
        </is>
      </c>
      <c r="AW33" t="inlineStr">
        <is>
          <t>991001455019702656</t>
        </is>
      </c>
      <c r="AX33" t="inlineStr">
        <is>
          <t>991001455019702656</t>
        </is>
      </c>
      <c r="AY33" t="inlineStr">
        <is>
          <t>2270248570002656</t>
        </is>
      </c>
      <c r="AZ33" t="inlineStr">
        <is>
          <t>BOOK</t>
        </is>
      </c>
      <c r="BB33" t="inlineStr">
        <is>
          <t>9780199630059</t>
        </is>
      </c>
      <c r="BC33" t="inlineStr">
        <is>
          <t>32285000026038</t>
        </is>
      </c>
      <c r="BD33" t="inlineStr">
        <is>
          <t>893509632</t>
        </is>
      </c>
    </row>
    <row r="34">
      <c r="A34" t="inlineStr">
        <is>
          <t>No</t>
        </is>
      </c>
      <c r="B34" t="inlineStr">
        <is>
          <t>QR185.8.C95 C54 1991</t>
        </is>
      </c>
      <c r="C34" t="inlineStr">
        <is>
          <t>0                      QR 0185800C  95                 C  54          1991</t>
        </is>
      </c>
      <c r="D34" t="inlineStr">
        <is>
          <t>Cytokines / M.J. Clemens.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Clemens, Michael J.</t>
        </is>
      </c>
      <c r="L34" t="inlineStr">
        <is>
          <t>Oxford : BIOS Scientific Publishers, 1991.</t>
        </is>
      </c>
      <c r="M34" t="inlineStr">
        <is>
          <t>1991</t>
        </is>
      </c>
      <c r="O34" t="inlineStr">
        <is>
          <t>eng</t>
        </is>
      </c>
      <c r="P34" t="inlineStr">
        <is>
          <t>enk</t>
        </is>
      </c>
      <c r="Q34" t="inlineStr">
        <is>
          <t>Medical perspectives series</t>
        </is>
      </c>
      <c r="R34" t="inlineStr">
        <is>
          <t xml:space="preserve">QR </t>
        </is>
      </c>
      <c r="S34" t="n">
        <v>7</v>
      </c>
      <c r="T34" t="n">
        <v>7</v>
      </c>
      <c r="U34" t="inlineStr">
        <is>
          <t>2010-04-18</t>
        </is>
      </c>
      <c r="V34" t="inlineStr">
        <is>
          <t>2010-04-18</t>
        </is>
      </c>
      <c r="W34" t="inlineStr">
        <is>
          <t>1992-12-10</t>
        </is>
      </c>
      <c r="X34" t="inlineStr">
        <is>
          <t>1992-12-10</t>
        </is>
      </c>
      <c r="Y34" t="n">
        <v>137</v>
      </c>
      <c r="Z34" t="n">
        <v>63</v>
      </c>
      <c r="AA34" t="n">
        <v>64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0</v>
      </c>
      <c r="AI34" t="n">
        <v>0</v>
      </c>
      <c r="AJ34" t="n">
        <v>1</v>
      </c>
      <c r="AK34" t="n">
        <v>1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HYPERLINK("https://creighton-primo.hosted.exlibrisgroup.com/primo-explore/search?tab=default_tab&amp;search_scope=EVERYTHING&amp;vid=01CRU&amp;lang=en_US&amp;offset=0&amp;query=any,contains,991002078459702656","Catalog Record")</f>
        <v/>
      </c>
      <c r="AT34">
        <f>HYPERLINK("http://www.worldcat.org/oclc/26636406","WorldCat Record")</f>
        <v/>
      </c>
      <c r="AU34" t="inlineStr">
        <is>
          <t>144011062:eng</t>
        </is>
      </c>
      <c r="AV34" t="inlineStr">
        <is>
          <t>26636406</t>
        </is>
      </c>
      <c r="AW34" t="inlineStr">
        <is>
          <t>991002078459702656</t>
        </is>
      </c>
      <c r="AX34" t="inlineStr">
        <is>
          <t>991002078459702656</t>
        </is>
      </c>
      <c r="AY34" t="inlineStr">
        <is>
          <t>2263205720002656</t>
        </is>
      </c>
      <c r="AZ34" t="inlineStr">
        <is>
          <t>BOOK</t>
        </is>
      </c>
      <c r="BB34" t="inlineStr">
        <is>
          <t>9781872748702</t>
        </is>
      </c>
      <c r="BC34" t="inlineStr">
        <is>
          <t>32285001401974</t>
        </is>
      </c>
      <c r="BD34" t="inlineStr">
        <is>
          <t>893244738</t>
        </is>
      </c>
    </row>
    <row r="35">
      <c r="A35" t="inlineStr">
        <is>
          <t>No</t>
        </is>
      </c>
      <c r="B35" t="inlineStr">
        <is>
          <t>QR185.8.I56 I58 1992</t>
        </is>
      </c>
      <c r="C35" t="inlineStr">
        <is>
          <t>0                      QR 0185800I  56                 I  58          1992</t>
        </is>
      </c>
      <c r="D35" t="inlineStr">
        <is>
          <t>Interleukin-2 / edited by Jonathan Waxman, Frances Balkwill.</t>
        </is>
      </c>
      <c r="F35" t="inlineStr">
        <is>
          <t>No</t>
        </is>
      </c>
      <c r="G35" t="inlineStr">
        <is>
          <t>1</t>
        </is>
      </c>
      <c r="H35" t="inlineStr">
        <is>
          <t>Yes</t>
        </is>
      </c>
      <c r="I35" t="inlineStr">
        <is>
          <t>No</t>
        </is>
      </c>
      <c r="J35" t="inlineStr">
        <is>
          <t>0</t>
        </is>
      </c>
      <c r="L35" t="inlineStr">
        <is>
          <t>Oxford ; Boston : Blackwell Scientific Publications, 1992.</t>
        </is>
      </c>
      <c r="M35" t="inlineStr">
        <is>
          <t>1992</t>
        </is>
      </c>
      <c r="O35" t="inlineStr">
        <is>
          <t>eng</t>
        </is>
      </c>
      <c r="P35" t="inlineStr">
        <is>
          <t>enk</t>
        </is>
      </c>
      <c r="Q35" t="inlineStr">
        <is>
          <t>Frontiers in pharmacology &amp; therapeutics</t>
        </is>
      </c>
      <c r="R35" t="inlineStr">
        <is>
          <t xml:space="preserve">QR </t>
        </is>
      </c>
      <c r="S35" t="n">
        <v>4</v>
      </c>
      <c r="T35" t="n">
        <v>8</v>
      </c>
      <c r="U35" t="inlineStr">
        <is>
          <t>1996-03-08</t>
        </is>
      </c>
      <c r="V35" t="inlineStr">
        <is>
          <t>1996-03-08</t>
        </is>
      </c>
      <c r="W35" t="inlineStr">
        <is>
          <t>1994-01-13</t>
        </is>
      </c>
      <c r="X35" t="inlineStr">
        <is>
          <t>1994-01-13</t>
        </is>
      </c>
      <c r="Y35" t="n">
        <v>72</v>
      </c>
      <c r="Z35" t="n">
        <v>39</v>
      </c>
      <c r="AA35" t="n">
        <v>44</v>
      </c>
      <c r="AB35" t="n">
        <v>2</v>
      </c>
      <c r="AC35" t="n">
        <v>2</v>
      </c>
      <c r="AD35" t="n">
        <v>1</v>
      </c>
      <c r="AE35" t="n">
        <v>1</v>
      </c>
      <c r="AF35" t="n">
        <v>0</v>
      </c>
      <c r="AG35" t="n">
        <v>0</v>
      </c>
      <c r="AH35" t="n">
        <v>1</v>
      </c>
      <c r="AI35" t="n">
        <v>1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HYPERLINK("https://creighton-primo.hosted.exlibrisgroup.com/primo-explore/search?tab=default_tab&amp;search_scope=EVERYTHING&amp;vid=01CRU&amp;lang=en_US&amp;offset=0&amp;query=any,contains,991001804419702656","Catalog Record")</f>
        <v/>
      </c>
      <c r="AT35">
        <f>HYPERLINK("http://www.worldcat.org/oclc/27978373","WorldCat Record")</f>
        <v/>
      </c>
      <c r="AU35" t="inlineStr">
        <is>
          <t>353647675:eng</t>
        </is>
      </c>
      <c r="AV35" t="inlineStr">
        <is>
          <t>27978373</t>
        </is>
      </c>
      <c r="AW35" t="inlineStr">
        <is>
          <t>991001804419702656</t>
        </is>
      </c>
      <c r="AX35" t="inlineStr">
        <is>
          <t>991001804419702656</t>
        </is>
      </c>
      <c r="AY35" t="inlineStr">
        <is>
          <t>2259738220002656</t>
        </is>
      </c>
      <c r="AZ35" t="inlineStr">
        <is>
          <t>BOOK</t>
        </is>
      </c>
      <c r="BB35" t="inlineStr">
        <is>
          <t>9780632030422</t>
        </is>
      </c>
      <c r="BC35" t="inlineStr">
        <is>
          <t>32285001831303</t>
        </is>
      </c>
      <c r="BD35" t="inlineStr">
        <is>
          <t>893621639</t>
        </is>
      </c>
    </row>
    <row r="36">
      <c r="A36" t="inlineStr">
        <is>
          <t>No</t>
        </is>
      </c>
      <c r="B36" t="inlineStr">
        <is>
          <t>QR185.8.I56 T35 1995</t>
        </is>
      </c>
      <c r="C36" t="inlineStr">
        <is>
          <t>0                      QR 0185800I  56                 T  35          1995</t>
        </is>
      </c>
      <c r="D36" t="inlineStr">
        <is>
          <t>Interleukin-5 and its receptor system : from genes to disease / Kiyoshi Takatsu.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Takatsu, Kiyoshi, 1944-</t>
        </is>
      </c>
      <c r="L36" t="inlineStr">
        <is>
          <t>New York : Springer-Verlag ; Austin : R.G. Landes, 1995.</t>
        </is>
      </c>
      <c r="M36" t="inlineStr">
        <is>
          <t>1995</t>
        </is>
      </c>
      <c r="O36" t="inlineStr">
        <is>
          <t>eng</t>
        </is>
      </c>
      <c r="P36" t="inlineStr">
        <is>
          <t>nyu</t>
        </is>
      </c>
      <c r="Q36" t="inlineStr">
        <is>
          <t>Molecular biology intelligence unit</t>
        </is>
      </c>
      <c r="R36" t="inlineStr">
        <is>
          <t xml:space="preserve">QR </t>
        </is>
      </c>
      <c r="S36" t="n">
        <v>2</v>
      </c>
      <c r="T36" t="n">
        <v>2</v>
      </c>
      <c r="U36" t="inlineStr">
        <is>
          <t>2001-09-28</t>
        </is>
      </c>
      <c r="V36" t="inlineStr">
        <is>
          <t>2001-09-28</t>
        </is>
      </c>
      <c r="W36" t="inlineStr">
        <is>
          <t>1996-11-22</t>
        </is>
      </c>
      <c r="X36" t="inlineStr">
        <is>
          <t>1996-11-22</t>
        </is>
      </c>
      <c r="Y36" t="n">
        <v>62</v>
      </c>
      <c r="Z36" t="n">
        <v>46</v>
      </c>
      <c r="AA36" t="n">
        <v>47</v>
      </c>
      <c r="AB36" t="n">
        <v>1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HYPERLINK("https://creighton-primo.hosted.exlibrisgroup.com/primo-explore/search?tab=default_tab&amp;search_scope=EVERYTHING&amp;vid=01CRU&amp;lang=en_US&amp;offset=0&amp;query=any,contains,991002463649702656","Catalog Record")</f>
        <v/>
      </c>
      <c r="AT36">
        <f>HYPERLINK("http://www.worldcat.org/oclc/32094125","WorldCat Record")</f>
        <v/>
      </c>
      <c r="AU36" t="inlineStr">
        <is>
          <t>46049962:eng</t>
        </is>
      </c>
      <c r="AV36" t="inlineStr">
        <is>
          <t>32094125</t>
        </is>
      </c>
      <c r="AW36" t="inlineStr">
        <is>
          <t>991002463649702656</t>
        </is>
      </c>
      <c r="AX36" t="inlineStr">
        <is>
          <t>991002463649702656</t>
        </is>
      </c>
      <c r="AY36" t="inlineStr">
        <is>
          <t>2262821370002656</t>
        </is>
      </c>
      <c r="AZ36" t="inlineStr">
        <is>
          <t>BOOK</t>
        </is>
      </c>
      <c r="BB36" t="inlineStr">
        <is>
          <t>9781570592331</t>
        </is>
      </c>
      <c r="BC36" t="inlineStr">
        <is>
          <t>32285002385531</t>
        </is>
      </c>
      <c r="BD36" t="inlineStr">
        <is>
          <t>893226868</t>
        </is>
      </c>
    </row>
    <row r="37">
      <c r="A37" t="inlineStr">
        <is>
          <t>No</t>
        </is>
      </c>
      <c r="B37" t="inlineStr">
        <is>
          <t>QR185.8.K54 N365 1992</t>
        </is>
      </c>
      <c r="C37" t="inlineStr">
        <is>
          <t>0                      QR 0185800K  54                 N  365         1992</t>
        </is>
      </c>
      <c r="D37" t="inlineStr">
        <is>
          <t>The Natural killer cell / edited by Claire E. Lewis and James O'D. McGee.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Oxford ; New York : IRL Press at Oxford University Press, c1992.</t>
        </is>
      </c>
      <c r="M37" t="inlineStr">
        <is>
          <t>1992</t>
        </is>
      </c>
      <c r="O37" t="inlineStr">
        <is>
          <t>eng</t>
        </is>
      </c>
      <c r="P37" t="inlineStr">
        <is>
          <t>enk</t>
        </is>
      </c>
      <c r="Q37" t="inlineStr">
        <is>
          <t>The Natural immune system</t>
        </is>
      </c>
      <c r="R37" t="inlineStr">
        <is>
          <t xml:space="preserve">QR </t>
        </is>
      </c>
      <c r="S37" t="n">
        <v>9</v>
      </c>
      <c r="T37" t="n">
        <v>9</v>
      </c>
      <c r="U37" t="inlineStr">
        <is>
          <t>2007-02-19</t>
        </is>
      </c>
      <c r="V37" t="inlineStr">
        <is>
          <t>2007-02-19</t>
        </is>
      </c>
      <c r="W37" t="inlineStr">
        <is>
          <t>1993-03-04</t>
        </is>
      </c>
      <c r="X37" t="inlineStr">
        <is>
          <t>1993-03-04</t>
        </is>
      </c>
      <c r="Y37" t="n">
        <v>199</v>
      </c>
      <c r="Z37" t="n">
        <v>141</v>
      </c>
      <c r="AA37" t="n">
        <v>148</v>
      </c>
      <c r="AB37" t="n">
        <v>2</v>
      </c>
      <c r="AC37" t="n">
        <v>2</v>
      </c>
      <c r="AD37" t="n">
        <v>3</v>
      </c>
      <c r="AE37" t="n">
        <v>3</v>
      </c>
      <c r="AF37" t="n">
        <v>0</v>
      </c>
      <c r="AG37" t="n">
        <v>0</v>
      </c>
      <c r="AH37" t="n">
        <v>1</v>
      </c>
      <c r="AI37" t="n">
        <v>1</v>
      </c>
      <c r="AJ37" t="n">
        <v>2</v>
      </c>
      <c r="AK37" t="n">
        <v>2</v>
      </c>
      <c r="AL37" t="n">
        <v>1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HYPERLINK("http://catalog.hathitrust.org/Record/002574822","HathiTrust Record")</f>
        <v/>
      </c>
      <c r="AS37">
        <f>HYPERLINK("https://creighton-primo.hosted.exlibrisgroup.com/primo-explore/search?tab=default_tab&amp;search_scope=EVERYTHING&amp;vid=01CRU&amp;lang=en_US&amp;offset=0&amp;query=any,contains,991001936569702656","Catalog Record")</f>
        <v/>
      </c>
      <c r="AT37">
        <f>HYPERLINK("http://www.worldcat.org/oclc/24467919","WorldCat Record")</f>
        <v/>
      </c>
      <c r="AU37" t="inlineStr">
        <is>
          <t>350455344:eng</t>
        </is>
      </c>
      <c r="AV37" t="inlineStr">
        <is>
          <t>24467919</t>
        </is>
      </c>
      <c r="AW37" t="inlineStr">
        <is>
          <t>991001936569702656</t>
        </is>
      </c>
      <c r="AX37" t="inlineStr">
        <is>
          <t>991001936569702656</t>
        </is>
      </c>
      <c r="AY37" t="inlineStr">
        <is>
          <t>2269978810002656</t>
        </is>
      </c>
      <c r="AZ37" t="inlineStr">
        <is>
          <t>BOOK</t>
        </is>
      </c>
      <c r="BB37" t="inlineStr">
        <is>
          <t>9780199632329</t>
        </is>
      </c>
      <c r="BC37" t="inlineStr">
        <is>
          <t>32285001497030</t>
        </is>
      </c>
      <c r="BD37" t="inlineStr">
        <is>
          <t>893516707</t>
        </is>
      </c>
    </row>
    <row r="38">
      <c r="A38" t="inlineStr">
        <is>
          <t>No</t>
        </is>
      </c>
      <c r="B38" t="inlineStr">
        <is>
          <t>QR185.8.L9 A66 1995</t>
        </is>
      </c>
      <c r="C38" t="inlineStr">
        <is>
          <t>0                      QR 0185800L  9                  A  66          1995</t>
        </is>
      </c>
      <c r="D38" t="inlineStr">
        <is>
          <t>Apoptosis and the immune response / editor, Christopher D. Gregory.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New York : Wiley-Liss, c1995.</t>
        </is>
      </c>
      <c r="M38" t="inlineStr">
        <is>
          <t>1995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QR </t>
        </is>
      </c>
      <c r="S38" t="n">
        <v>16</v>
      </c>
      <c r="T38" t="n">
        <v>16</v>
      </c>
      <c r="U38" t="inlineStr">
        <is>
          <t>2010-04-18</t>
        </is>
      </c>
      <c r="V38" t="inlineStr">
        <is>
          <t>2010-04-18</t>
        </is>
      </c>
      <c r="W38" t="inlineStr">
        <is>
          <t>1996-05-06</t>
        </is>
      </c>
      <c r="X38" t="inlineStr">
        <is>
          <t>1996-05-06</t>
        </is>
      </c>
      <c r="Y38" t="n">
        <v>200</v>
      </c>
      <c r="Z38" t="n">
        <v>141</v>
      </c>
      <c r="AA38" t="n">
        <v>148</v>
      </c>
      <c r="AB38" t="n">
        <v>2</v>
      </c>
      <c r="AC38" t="n">
        <v>2</v>
      </c>
      <c r="AD38" t="n">
        <v>6</v>
      </c>
      <c r="AE38" t="n">
        <v>6</v>
      </c>
      <c r="AF38" t="n">
        <v>1</v>
      </c>
      <c r="AG38" t="n">
        <v>1</v>
      </c>
      <c r="AH38" t="n">
        <v>1</v>
      </c>
      <c r="AI38" t="n">
        <v>1</v>
      </c>
      <c r="AJ38" t="n">
        <v>4</v>
      </c>
      <c r="AK38" t="n">
        <v>4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HYPERLINK("http://catalog.hathitrust.org/Record/002976260","HathiTrust Record")</f>
        <v/>
      </c>
      <c r="AS38">
        <f>HYPERLINK("https://creighton-primo.hosted.exlibrisgroup.com/primo-explore/search?tab=default_tab&amp;search_scope=EVERYTHING&amp;vid=01CRU&amp;lang=en_US&amp;offset=0&amp;query=any,contains,991002422519702656","Catalog Record")</f>
        <v/>
      </c>
      <c r="AT38">
        <f>HYPERLINK("http://www.worldcat.org/oclc/31604665","WorldCat Record")</f>
        <v/>
      </c>
      <c r="AU38" t="inlineStr">
        <is>
          <t>33265821:eng</t>
        </is>
      </c>
      <c r="AV38" t="inlineStr">
        <is>
          <t>31604665</t>
        </is>
      </c>
      <c r="AW38" t="inlineStr">
        <is>
          <t>991002422519702656</t>
        </is>
      </c>
      <c r="AX38" t="inlineStr">
        <is>
          <t>991002422519702656</t>
        </is>
      </c>
      <c r="AY38" t="inlineStr">
        <is>
          <t>2270958200002656</t>
        </is>
      </c>
      <c r="AZ38" t="inlineStr">
        <is>
          <t>BOOK</t>
        </is>
      </c>
      <c r="BB38" t="inlineStr">
        <is>
          <t>9780471012511</t>
        </is>
      </c>
      <c r="BC38" t="inlineStr">
        <is>
          <t>32285002159522</t>
        </is>
      </c>
      <c r="BD38" t="inlineStr">
        <is>
          <t>893529961</t>
        </is>
      </c>
    </row>
    <row r="39">
      <c r="A39" t="inlineStr">
        <is>
          <t>No</t>
        </is>
      </c>
      <c r="B39" t="inlineStr">
        <is>
          <t>QR185.B4 C65 1966</t>
        </is>
      </c>
      <c r="C39" t="inlineStr">
        <is>
          <t>0                      QR 0185000B  4                  C  65          1966</t>
        </is>
      </c>
      <c r="D39" t="inlineStr">
        <is>
          <t>Phage and the origins of molecular biology : [essays] / Edited by John Cairns, Gunther S. Stent [and] James D. Watson.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Cold Spring Harbor Laboratory of Quantitative Biology.</t>
        </is>
      </c>
      <c r="M39" t="inlineStr">
        <is>
          <t>1966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QR </t>
        </is>
      </c>
      <c r="S39" t="n">
        <v>3</v>
      </c>
      <c r="T39" t="n">
        <v>3</v>
      </c>
      <c r="U39" t="inlineStr">
        <is>
          <t>2002-02-24</t>
        </is>
      </c>
      <c r="V39" t="inlineStr">
        <is>
          <t>2002-02-24</t>
        </is>
      </c>
      <c r="W39" t="inlineStr">
        <is>
          <t>2000-11-21</t>
        </is>
      </c>
      <c r="X39" t="inlineStr">
        <is>
          <t>2000-11-21</t>
        </is>
      </c>
      <c r="Y39" t="n">
        <v>645</v>
      </c>
      <c r="Z39" t="n">
        <v>560</v>
      </c>
      <c r="AA39" t="n">
        <v>706</v>
      </c>
      <c r="AB39" t="n">
        <v>4</v>
      </c>
      <c r="AC39" t="n">
        <v>4</v>
      </c>
      <c r="AD39" t="n">
        <v>26</v>
      </c>
      <c r="AE39" t="n">
        <v>33</v>
      </c>
      <c r="AF39" t="n">
        <v>9</v>
      </c>
      <c r="AG39" t="n">
        <v>12</v>
      </c>
      <c r="AH39" t="n">
        <v>7</v>
      </c>
      <c r="AI39" t="n">
        <v>9</v>
      </c>
      <c r="AJ39" t="n">
        <v>14</v>
      </c>
      <c r="AK39" t="n">
        <v>17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HYPERLINK("http://catalog.hathitrust.org/Record/000139178","HathiTrust Record")</f>
        <v/>
      </c>
      <c r="AS39">
        <f>HYPERLINK("https://creighton-primo.hosted.exlibrisgroup.com/primo-explore/search?tab=default_tab&amp;search_scope=EVERYTHING&amp;vid=01CRU&amp;lang=en_US&amp;offset=0&amp;query=any,contains,991003341089702656","Catalog Record")</f>
        <v/>
      </c>
      <c r="AT39">
        <f>HYPERLINK("http://www.worldcat.org/oclc/712215","WorldCat Record")</f>
        <v/>
      </c>
      <c r="AU39" t="inlineStr">
        <is>
          <t>364458376:eng</t>
        </is>
      </c>
      <c r="AV39" t="inlineStr">
        <is>
          <t>712215</t>
        </is>
      </c>
      <c r="AW39" t="inlineStr">
        <is>
          <t>991003341089702656</t>
        </is>
      </c>
      <c r="AX39" t="inlineStr">
        <is>
          <t>991003341089702656</t>
        </is>
      </c>
      <c r="AY39" t="inlineStr">
        <is>
          <t>2256681050002656</t>
        </is>
      </c>
      <c r="AZ39" t="inlineStr">
        <is>
          <t>BOOK</t>
        </is>
      </c>
      <c r="BC39" t="inlineStr">
        <is>
          <t>32285004267166</t>
        </is>
      </c>
      <c r="BD39" t="inlineStr">
        <is>
          <t>893342479</t>
        </is>
      </c>
    </row>
    <row r="40">
      <c r="A40" t="inlineStr">
        <is>
          <t>No</t>
        </is>
      </c>
      <c r="B40" t="inlineStr">
        <is>
          <t>QR186.7 .S57 1991</t>
        </is>
      </c>
      <c r="C40" t="inlineStr">
        <is>
          <t>0                      QR 0186700S  57          1991</t>
        </is>
      </c>
      <c r="D40" t="inlineStr">
        <is>
          <t>Somatic hypermutation in V-regions / editor, Edward J. Steele.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Boca Raton : CRC Press, c1991.</t>
        </is>
      </c>
      <c r="M40" t="inlineStr">
        <is>
          <t>1991</t>
        </is>
      </c>
      <c r="O40" t="inlineStr">
        <is>
          <t>eng</t>
        </is>
      </c>
      <c r="P40" t="inlineStr">
        <is>
          <t>flu</t>
        </is>
      </c>
      <c r="R40" t="inlineStr">
        <is>
          <t xml:space="preserve">QR </t>
        </is>
      </c>
      <c r="S40" t="n">
        <v>1</v>
      </c>
      <c r="T40" t="n">
        <v>1</v>
      </c>
      <c r="U40" t="inlineStr">
        <is>
          <t>1992-10-30</t>
        </is>
      </c>
      <c r="V40" t="inlineStr">
        <is>
          <t>1992-10-30</t>
        </is>
      </c>
      <c r="W40" t="inlineStr">
        <is>
          <t>1991-05-22</t>
        </is>
      </c>
      <c r="X40" t="inlineStr">
        <is>
          <t>1991-05-22</t>
        </is>
      </c>
      <c r="Y40" t="n">
        <v>96</v>
      </c>
      <c r="Z40" t="n">
        <v>71</v>
      </c>
      <c r="AA40" t="n">
        <v>76</v>
      </c>
      <c r="AB40" t="n">
        <v>1</v>
      </c>
      <c r="AC40" t="n">
        <v>1</v>
      </c>
      <c r="AD40" t="n">
        <v>1</v>
      </c>
      <c r="AE40" t="n">
        <v>1</v>
      </c>
      <c r="AF40" t="n">
        <v>0</v>
      </c>
      <c r="AG40" t="n">
        <v>0</v>
      </c>
      <c r="AH40" t="n">
        <v>1</v>
      </c>
      <c r="AI40" t="n">
        <v>1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HYPERLINK("https://creighton-primo.hosted.exlibrisgroup.com/primo-explore/search?tab=default_tab&amp;search_scope=EVERYTHING&amp;vid=01CRU&amp;lang=en_US&amp;offset=0&amp;query=any,contains,991001761989702656","Catalog Record")</f>
        <v/>
      </c>
      <c r="AT40">
        <f>HYPERLINK("http://www.worldcat.org/oclc/22276332","WorldCat Record")</f>
        <v/>
      </c>
      <c r="AU40" t="inlineStr">
        <is>
          <t>24300676:eng</t>
        </is>
      </c>
      <c r="AV40" t="inlineStr">
        <is>
          <t>22276332</t>
        </is>
      </c>
      <c r="AW40" t="inlineStr">
        <is>
          <t>991001761989702656</t>
        </is>
      </c>
      <c r="AX40" t="inlineStr">
        <is>
          <t>991001761989702656</t>
        </is>
      </c>
      <c r="AY40" t="inlineStr">
        <is>
          <t>2263193870002656</t>
        </is>
      </c>
      <c r="AZ40" t="inlineStr">
        <is>
          <t>BOOK</t>
        </is>
      </c>
      <c r="BB40" t="inlineStr">
        <is>
          <t>9780849353482</t>
        </is>
      </c>
      <c r="BC40" t="inlineStr">
        <is>
          <t>32285000574342</t>
        </is>
      </c>
      <c r="BD40" t="inlineStr">
        <is>
          <t>893261935</t>
        </is>
      </c>
    </row>
    <row r="41">
      <c r="A41" t="inlineStr">
        <is>
          <t>No</t>
        </is>
      </c>
      <c r="B41" t="inlineStr">
        <is>
          <t>QR186.85 .M6623 1995</t>
        </is>
      </c>
      <c r="C41" t="inlineStr">
        <is>
          <t>0                      QR 0186850M  6623        1995</t>
        </is>
      </c>
      <c r="D41" t="inlineStr">
        <is>
          <t>Monoclonal antibodies : production, engineering, and clinical application / edited by Mary A. Ritter and Heather M. Ladyman.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Cambridge [Egland] ; New York, NY : Published in association with the Royal Postgraduate Medical School, University of London by Cambridge University Press, 1995.</t>
        </is>
      </c>
      <c r="M41" t="inlineStr">
        <is>
          <t>1995</t>
        </is>
      </c>
      <c r="O41" t="inlineStr">
        <is>
          <t>eng</t>
        </is>
      </c>
      <c r="P41" t="inlineStr">
        <is>
          <t>enk</t>
        </is>
      </c>
      <c r="Q41" t="inlineStr">
        <is>
          <t>Postgraduate medical science</t>
        </is>
      </c>
      <c r="R41" t="inlineStr">
        <is>
          <t xml:space="preserve">QR </t>
        </is>
      </c>
      <c r="S41" t="n">
        <v>6</v>
      </c>
      <c r="T41" t="n">
        <v>6</v>
      </c>
      <c r="U41" t="inlineStr">
        <is>
          <t>2000-04-03</t>
        </is>
      </c>
      <c r="V41" t="inlineStr">
        <is>
          <t>2000-04-03</t>
        </is>
      </c>
      <c r="W41" t="inlineStr">
        <is>
          <t>1995-07-21</t>
        </is>
      </c>
      <c r="X41" t="inlineStr">
        <is>
          <t>1995-07-21</t>
        </is>
      </c>
      <c r="Y41" t="n">
        <v>174</v>
      </c>
      <c r="Z41" t="n">
        <v>114</v>
      </c>
      <c r="AA41" t="n">
        <v>119</v>
      </c>
      <c r="AB41" t="n">
        <v>1</v>
      </c>
      <c r="AC41" t="n">
        <v>1</v>
      </c>
      <c r="AD41" t="n">
        <v>2</v>
      </c>
      <c r="AE41" t="n">
        <v>2</v>
      </c>
      <c r="AF41" t="n">
        <v>1</v>
      </c>
      <c r="AG41" t="n">
        <v>1</v>
      </c>
      <c r="AH41" t="n">
        <v>0</v>
      </c>
      <c r="AI41" t="n">
        <v>0</v>
      </c>
      <c r="AJ41" t="n">
        <v>2</v>
      </c>
      <c r="AK41" t="n">
        <v>2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HYPERLINK("https://creighton-primo.hosted.exlibrisgroup.com/primo-explore/search?tab=default_tab&amp;search_scope=EVERYTHING&amp;vid=01CRU&amp;lang=en_US&amp;offset=0&amp;query=any,contains,991002315389702656","Catalog Record")</f>
        <v/>
      </c>
      <c r="AT41">
        <f>HYPERLINK("http://www.worldcat.org/oclc/30036676","WorldCat Record")</f>
        <v/>
      </c>
      <c r="AU41" t="inlineStr">
        <is>
          <t>795780720:eng</t>
        </is>
      </c>
      <c r="AV41" t="inlineStr">
        <is>
          <t>30036676</t>
        </is>
      </c>
      <c r="AW41" t="inlineStr">
        <is>
          <t>991002315389702656</t>
        </is>
      </c>
      <c r="AX41" t="inlineStr">
        <is>
          <t>991002315389702656</t>
        </is>
      </c>
      <c r="AY41" t="inlineStr">
        <is>
          <t>2271013630002656</t>
        </is>
      </c>
      <c r="AZ41" t="inlineStr">
        <is>
          <t>BOOK</t>
        </is>
      </c>
      <c r="BB41" t="inlineStr">
        <is>
          <t>9780521425032</t>
        </is>
      </c>
      <c r="BC41" t="inlineStr">
        <is>
          <t>32285002054871</t>
        </is>
      </c>
      <c r="BD41" t="inlineStr">
        <is>
          <t>893504276</t>
        </is>
      </c>
    </row>
    <row r="42">
      <c r="A42" t="inlineStr">
        <is>
          <t>No</t>
        </is>
      </c>
      <c r="B42" t="inlineStr">
        <is>
          <t>QR186.87 .R43 1999</t>
        </is>
      </c>
      <c r="C42" t="inlineStr">
        <is>
          <t>0                      QR 0186870R  43          1999</t>
        </is>
      </c>
      <c r="D42" t="inlineStr">
        <is>
          <t>Recombinant antibodies / [edited by] Frank Breitling, Stefan Dübel.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John Wiley, c1999.</t>
        </is>
      </c>
      <c r="M42" t="inlineStr">
        <is>
          <t>1999</t>
        </is>
      </c>
      <c r="N42" t="inlineStr">
        <is>
          <t>English ed.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QR </t>
        </is>
      </c>
      <c r="S42" t="n">
        <v>1</v>
      </c>
      <c r="T42" t="n">
        <v>1</v>
      </c>
      <c r="U42" t="inlineStr">
        <is>
          <t>2000-10-24</t>
        </is>
      </c>
      <c r="V42" t="inlineStr">
        <is>
          <t>2000-10-24</t>
        </is>
      </c>
      <c r="W42" t="inlineStr">
        <is>
          <t>2000-10-24</t>
        </is>
      </c>
      <c r="X42" t="inlineStr">
        <is>
          <t>2000-10-24</t>
        </is>
      </c>
      <c r="Y42" t="n">
        <v>184</v>
      </c>
      <c r="Z42" t="n">
        <v>135</v>
      </c>
      <c r="AA42" t="n">
        <v>145</v>
      </c>
      <c r="AB42" t="n">
        <v>1</v>
      </c>
      <c r="AC42" t="n">
        <v>1</v>
      </c>
      <c r="AD42" t="n">
        <v>5</v>
      </c>
      <c r="AE42" t="n">
        <v>5</v>
      </c>
      <c r="AF42" t="n">
        <v>0</v>
      </c>
      <c r="AG42" t="n">
        <v>0</v>
      </c>
      <c r="AH42" t="n">
        <v>3</v>
      </c>
      <c r="AI42" t="n">
        <v>3</v>
      </c>
      <c r="AJ42" t="n">
        <v>4</v>
      </c>
      <c r="AK42" t="n">
        <v>4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HYPERLINK("http://catalog.hathitrust.org/Record/004063174","HathiTrust Record")</f>
        <v/>
      </c>
      <c r="AS42">
        <f>HYPERLINK("https://creighton-primo.hosted.exlibrisgroup.com/primo-explore/search?tab=default_tab&amp;search_scope=EVERYTHING&amp;vid=01CRU&amp;lang=en_US&amp;offset=0&amp;query=any,contains,991003292879702656","Catalog Record")</f>
        <v/>
      </c>
      <c r="AT42">
        <f>HYPERLINK("http://www.worldcat.org/oclc/40964704","WorldCat Record")</f>
        <v/>
      </c>
      <c r="AU42" t="inlineStr">
        <is>
          <t>364160590:eng</t>
        </is>
      </c>
      <c r="AV42" t="inlineStr">
        <is>
          <t>40964704</t>
        </is>
      </c>
      <c r="AW42" t="inlineStr">
        <is>
          <t>991003292879702656</t>
        </is>
      </c>
      <c r="AX42" t="inlineStr">
        <is>
          <t>991003292879702656</t>
        </is>
      </c>
      <c r="AY42" t="inlineStr">
        <is>
          <t>2268208560002656</t>
        </is>
      </c>
      <c r="AZ42" t="inlineStr">
        <is>
          <t>BOOK</t>
        </is>
      </c>
      <c r="BB42" t="inlineStr">
        <is>
          <t>9780471178477</t>
        </is>
      </c>
      <c r="BC42" t="inlineStr">
        <is>
          <t>32285003769998</t>
        </is>
      </c>
      <c r="BD42" t="inlineStr">
        <is>
          <t>893874624</t>
        </is>
      </c>
    </row>
    <row r="43">
      <c r="A43" t="inlineStr">
        <is>
          <t>No</t>
        </is>
      </c>
      <c r="B43" t="inlineStr">
        <is>
          <t>QR187.5 .P36 1984</t>
        </is>
      </c>
      <c r="C43" t="inlineStr">
        <is>
          <t>0                      QR 0187500P  36          1984</t>
        </is>
      </c>
      <c r="D43" t="inlineStr">
        <is>
          <t>The interferon crusade / Sandra Panem.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Panem, Sandra, 1946-</t>
        </is>
      </c>
      <c r="L43" t="inlineStr">
        <is>
          <t>Washington, D.C. : Brookings Institution, c1984.</t>
        </is>
      </c>
      <c r="M43" t="inlineStr">
        <is>
          <t>1984</t>
        </is>
      </c>
      <c r="O43" t="inlineStr">
        <is>
          <t>eng</t>
        </is>
      </c>
      <c r="P43" t="inlineStr">
        <is>
          <t>dcu</t>
        </is>
      </c>
      <c r="R43" t="inlineStr">
        <is>
          <t xml:space="preserve">QR </t>
        </is>
      </c>
      <c r="S43" t="n">
        <v>5</v>
      </c>
      <c r="T43" t="n">
        <v>5</v>
      </c>
      <c r="U43" t="inlineStr">
        <is>
          <t>2004-04-07</t>
        </is>
      </c>
      <c r="V43" t="inlineStr">
        <is>
          <t>2004-04-07</t>
        </is>
      </c>
      <c r="W43" t="inlineStr">
        <is>
          <t>1993-03-05</t>
        </is>
      </c>
      <c r="X43" t="inlineStr">
        <is>
          <t>1993-03-05</t>
        </is>
      </c>
      <c r="Y43" t="n">
        <v>722</v>
      </c>
      <c r="Z43" t="n">
        <v>671</v>
      </c>
      <c r="AA43" t="n">
        <v>677</v>
      </c>
      <c r="AB43" t="n">
        <v>4</v>
      </c>
      <c r="AC43" t="n">
        <v>4</v>
      </c>
      <c r="AD43" t="n">
        <v>21</v>
      </c>
      <c r="AE43" t="n">
        <v>21</v>
      </c>
      <c r="AF43" t="n">
        <v>5</v>
      </c>
      <c r="AG43" t="n">
        <v>5</v>
      </c>
      <c r="AH43" t="n">
        <v>5</v>
      </c>
      <c r="AI43" t="n">
        <v>5</v>
      </c>
      <c r="AJ43" t="n">
        <v>13</v>
      </c>
      <c r="AK43" t="n">
        <v>13</v>
      </c>
      <c r="AL43" t="n">
        <v>3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HYPERLINK("http://catalog.hathitrust.org/Record/000248444","HathiTrust Record")</f>
        <v/>
      </c>
      <c r="AS43">
        <f>HYPERLINK("https://creighton-primo.hosted.exlibrisgroup.com/primo-explore/search?tab=default_tab&amp;search_scope=EVERYTHING&amp;vid=01CRU&amp;lang=en_US&amp;offset=0&amp;query=any,contains,991000487439702656","Catalog Record")</f>
        <v/>
      </c>
      <c r="AT43">
        <f>HYPERLINK("http://www.worldcat.org/oclc/11089751","WorldCat Record")</f>
        <v/>
      </c>
      <c r="AU43" t="inlineStr">
        <is>
          <t>4046780:eng</t>
        </is>
      </c>
      <c r="AV43" t="inlineStr">
        <is>
          <t>11089751</t>
        </is>
      </c>
      <c r="AW43" t="inlineStr">
        <is>
          <t>991000487439702656</t>
        </is>
      </c>
      <c r="AX43" t="inlineStr">
        <is>
          <t>991000487439702656</t>
        </is>
      </c>
      <c r="AY43" t="inlineStr">
        <is>
          <t>2265293830002656</t>
        </is>
      </c>
      <c r="AZ43" t="inlineStr">
        <is>
          <t>BOOK</t>
        </is>
      </c>
      <c r="BB43" t="inlineStr">
        <is>
          <t>9780815768999</t>
        </is>
      </c>
      <c r="BC43" t="inlineStr">
        <is>
          <t>32285001564136</t>
        </is>
      </c>
      <c r="BD43" t="inlineStr">
        <is>
          <t>893351543</t>
        </is>
      </c>
    </row>
    <row r="44">
      <c r="A44" t="inlineStr">
        <is>
          <t>No</t>
        </is>
      </c>
      <c r="B44" t="inlineStr">
        <is>
          <t>QR188.4 .C45 1995</t>
        </is>
      </c>
      <c r="C44" t="inlineStr">
        <is>
          <t>0                      QR 0188400C  45          1995</t>
        </is>
      </c>
      <c r="D44" t="inlineStr">
        <is>
          <t>Chimerism and tolerance / [edited by] Suzanne T. Ildstad.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New York : Springer-Verlag ; Austin : R.G. Landes, c1995.</t>
        </is>
      </c>
      <c r="M44" t="inlineStr">
        <is>
          <t>1995</t>
        </is>
      </c>
      <c r="O44" t="inlineStr">
        <is>
          <t>eng</t>
        </is>
      </c>
      <c r="P44" t="inlineStr">
        <is>
          <t>nyu</t>
        </is>
      </c>
      <c r="Q44" t="inlineStr">
        <is>
          <t>Medical intelligence unit</t>
        </is>
      </c>
      <c r="R44" t="inlineStr">
        <is>
          <t xml:space="preserve">QR </t>
        </is>
      </c>
      <c r="S44" t="n">
        <v>2</v>
      </c>
      <c r="T44" t="n">
        <v>2</v>
      </c>
      <c r="U44" t="inlineStr">
        <is>
          <t>1997-11-02</t>
        </is>
      </c>
      <c r="V44" t="inlineStr">
        <is>
          <t>1997-11-02</t>
        </is>
      </c>
      <c r="W44" t="inlineStr">
        <is>
          <t>1996-06-06</t>
        </is>
      </c>
      <c r="X44" t="inlineStr">
        <is>
          <t>1996-06-06</t>
        </is>
      </c>
      <c r="Y44" t="n">
        <v>57</v>
      </c>
      <c r="Z44" t="n">
        <v>42</v>
      </c>
      <c r="AA44" t="n">
        <v>42</v>
      </c>
      <c r="AB44" t="n">
        <v>1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HYPERLINK("https://creighton-primo.hosted.exlibrisgroup.com/primo-explore/search?tab=default_tab&amp;search_scope=EVERYTHING&amp;vid=01CRU&amp;lang=en_US&amp;offset=0&amp;query=any,contains,991002449999702656","Catalog Record")</f>
        <v/>
      </c>
      <c r="AT44">
        <f>HYPERLINK("http://www.worldcat.org/oclc/31940361","WorldCat Record")</f>
        <v/>
      </c>
      <c r="AU44" t="inlineStr">
        <is>
          <t>34493163:eng</t>
        </is>
      </c>
      <c r="AV44" t="inlineStr">
        <is>
          <t>31940361</t>
        </is>
      </c>
      <c r="AW44" t="inlineStr">
        <is>
          <t>991002449999702656</t>
        </is>
      </c>
      <c r="AX44" t="inlineStr">
        <is>
          <t>991002449999702656</t>
        </is>
      </c>
      <c r="AY44" t="inlineStr">
        <is>
          <t>2258460940002656</t>
        </is>
      </c>
      <c r="AZ44" t="inlineStr">
        <is>
          <t>BOOK</t>
        </is>
      </c>
      <c r="BB44" t="inlineStr">
        <is>
          <t>9781879702936</t>
        </is>
      </c>
      <c r="BC44" t="inlineStr">
        <is>
          <t>32285002188943</t>
        </is>
      </c>
      <c r="BD44" t="inlineStr">
        <is>
          <t>893804625</t>
        </is>
      </c>
    </row>
    <row r="45">
      <c r="A45" t="inlineStr">
        <is>
          <t>No</t>
        </is>
      </c>
      <c r="B45" t="inlineStr">
        <is>
          <t>QR189.5.A33 C64 2001</t>
        </is>
      </c>
      <c r="C45" t="inlineStr">
        <is>
          <t>0                      QR 0189500A  33                 C  64          2001</t>
        </is>
      </c>
      <c r="D45" t="inlineStr">
        <is>
          <t>Shots in the dark : the wayward search for an AIDS vaccine / Jon Cohen.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Cohen, Jon, 1958-</t>
        </is>
      </c>
      <c r="L45" t="inlineStr">
        <is>
          <t>New York : Norton, c2001.</t>
        </is>
      </c>
      <c r="M45" t="inlineStr">
        <is>
          <t>2001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QR </t>
        </is>
      </c>
      <c r="S45" t="n">
        <v>5</v>
      </c>
      <c r="T45" t="n">
        <v>5</v>
      </c>
      <c r="U45" t="inlineStr">
        <is>
          <t>2002-03-22</t>
        </is>
      </c>
      <c r="V45" t="inlineStr">
        <is>
          <t>2002-03-22</t>
        </is>
      </c>
      <c r="W45" t="inlineStr">
        <is>
          <t>2001-09-25</t>
        </is>
      </c>
      <c r="X45" t="inlineStr">
        <is>
          <t>2001-09-25</t>
        </is>
      </c>
      <c r="Y45" t="n">
        <v>899</v>
      </c>
      <c r="Z45" t="n">
        <v>812</v>
      </c>
      <c r="AA45" t="n">
        <v>826</v>
      </c>
      <c r="AB45" t="n">
        <v>5</v>
      </c>
      <c r="AC45" t="n">
        <v>5</v>
      </c>
      <c r="AD45" t="n">
        <v>26</v>
      </c>
      <c r="AE45" t="n">
        <v>26</v>
      </c>
      <c r="AF45" t="n">
        <v>9</v>
      </c>
      <c r="AG45" t="n">
        <v>9</v>
      </c>
      <c r="AH45" t="n">
        <v>6</v>
      </c>
      <c r="AI45" t="n">
        <v>6</v>
      </c>
      <c r="AJ45" t="n">
        <v>14</v>
      </c>
      <c r="AK45" t="n">
        <v>14</v>
      </c>
      <c r="AL45" t="n">
        <v>4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HYPERLINK("https://creighton-primo.hosted.exlibrisgroup.com/primo-explore/search?tab=default_tab&amp;search_scope=EVERYTHING&amp;vid=01CRU&amp;lang=en_US&amp;offset=0&amp;query=any,contains,991003604899702656","Catalog Record")</f>
        <v/>
      </c>
      <c r="AT45">
        <f>HYPERLINK("http://www.worldcat.org/oclc/44803079","WorldCat Record")</f>
        <v/>
      </c>
      <c r="AU45" t="inlineStr">
        <is>
          <t>838268090:eng</t>
        </is>
      </c>
      <c r="AV45" t="inlineStr">
        <is>
          <t>44803079</t>
        </is>
      </c>
      <c r="AW45" t="inlineStr">
        <is>
          <t>991003604899702656</t>
        </is>
      </c>
      <c r="AX45" t="inlineStr">
        <is>
          <t>991003604899702656</t>
        </is>
      </c>
      <c r="AY45" t="inlineStr">
        <is>
          <t>2272761610002656</t>
        </is>
      </c>
      <c r="AZ45" t="inlineStr">
        <is>
          <t>BOOK</t>
        </is>
      </c>
      <c r="BB45" t="inlineStr">
        <is>
          <t>9780393050271</t>
        </is>
      </c>
      <c r="BC45" t="inlineStr">
        <is>
          <t>32285004392865</t>
        </is>
      </c>
      <c r="BD45" t="inlineStr">
        <is>
          <t>893342744</t>
        </is>
      </c>
    </row>
    <row r="46">
      <c r="A46" t="inlineStr">
        <is>
          <t>No</t>
        </is>
      </c>
      <c r="B46" t="inlineStr">
        <is>
          <t>QR201.A37 M6613 2000</t>
        </is>
      </c>
      <c r="C46" t="inlineStr">
        <is>
          <t>0                      QR 0201000A  37                 M  6613        2000</t>
        </is>
      </c>
      <c r="D46" t="inlineStr">
        <is>
          <t>Virus : the co-discoverer of HIV tracks its rampage and charts the future / Luc Montagnier ; translated from the French by Stephen Sartarelli.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Montagnier, Luc.</t>
        </is>
      </c>
      <c r="L46" t="inlineStr">
        <is>
          <t>New York : W.W. Norton, c2000.</t>
        </is>
      </c>
      <c r="M46" t="inlineStr">
        <is>
          <t>2000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QR </t>
        </is>
      </c>
      <c r="S46" t="n">
        <v>3</v>
      </c>
      <c r="T46" t="n">
        <v>3</v>
      </c>
      <c r="U46" t="inlineStr">
        <is>
          <t>2008-02-25</t>
        </is>
      </c>
      <c r="V46" t="inlineStr">
        <is>
          <t>2008-02-25</t>
        </is>
      </c>
      <c r="W46" t="inlineStr">
        <is>
          <t>2000-11-01</t>
        </is>
      </c>
      <c r="X46" t="inlineStr">
        <is>
          <t>2000-11-01</t>
        </is>
      </c>
      <c r="Y46" t="n">
        <v>861</v>
      </c>
      <c r="Z46" t="n">
        <v>774</v>
      </c>
      <c r="AA46" t="n">
        <v>790</v>
      </c>
      <c r="AB46" t="n">
        <v>5</v>
      </c>
      <c r="AC46" t="n">
        <v>5</v>
      </c>
      <c r="AD46" t="n">
        <v>27</v>
      </c>
      <c r="AE46" t="n">
        <v>27</v>
      </c>
      <c r="AF46" t="n">
        <v>8</v>
      </c>
      <c r="AG46" t="n">
        <v>8</v>
      </c>
      <c r="AH46" t="n">
        <v>7</v>
      </c>
      <c r="AI46" t="n">
        <v>7</v>
      </c>
      <c r="AJ46" t="n">
        <v>11</v>
      </c>
      <c r="AK46" t="n">
        <v>11</v>
      </c>
      <c r="AL46" t="n">
        <v>4</v>
      </c>
      <c r="AM46" t="n">
        <v>4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HYPERLINK("https://creighton-primo.hosted.exlibrisgroup.com/primo-explore/search?tab=default_tab&amp;search_scope=EVERYTHING&amp;vid=01CRU&amp;lang=en_US&amp;offset=0&amp;query=any,contains,991003292789702656","Catalog Record")</f>
        <v/>
      </c>
      <c r="AT46">
        <f>HYPERLINK("http://www.worldcat.org/oclc/40762839","WorldCat Record")</f>
        <v/>
      </c>
      <c r="AU46" t="inlineStr">
        <is>
          <t>4160319215:eng</t>
        </is>
      </c>
      <c r="AV46" t="inlineStr">
        <is>
          <t>40762839</t>
        </is>
      </c>
      <c r="AW46" t="inlineStr">
        <is>
          <t>991003292789702656</t>
        </is>
      </c>
      <c r="AX46" t="inlineStr">
        <is>
          <t>991003292789702656</t>
        </is>
      </c>
      <c r="AY46" t="inlineStr">
        <is>
          <t>2267118870002656</t>
        </is>
      </c>
      <c r="AZ46" t="inlineStr">
        <is>
          <t>BOOK</t>
        </is>
      </c>
      <c r="BB46" t="inlineStr">
        <is>
          <t>9780393039238</t>
        </is>
      </c>
      <c r="BC46" t="inlineStr">
        <is>
          <t>32285004261789</t>
        </is>
      </c>
      <c r="BD46" t="inlineStr">
        <is>
          <t>893336341</t>
        </is>
      </c>
    </row>
    <row r="47">
      <c r="A47" t="inlineStr">
        <is>
          <t>No</t>
        </is>
      </c>
      <c r="B47" t="inlineStr">
        <is>
          <t>QR201.H48 H86 1993</t>
        </is>
      </c>
      <c r="C47" t="inlineStr">
        <is>
          <t>0                      QR 0201000H  48                 H  86          1993</t>
        </is>
      </c>
      <c r="D47" t="inlineStr">
        <is>
          <t>The Human herpesviruses / editors, Bernard Roizman, Richard J. Whitley, Carlos Lopez.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New York : Raven Press, c1993.</t>
        </is>
      </c>
      <c r="M47" t="inlineStr">
        <is>
          <t>1993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QR </t>
        </is>
      </c>
      <c r="S47" t="n">
        <v>7</v>
      </c>
      <c r="T47" t="n">
        <v>7</v>
      </c>
      <c r="U47" t="inlineStr">
        <is>
          <t>2009-02-20</t>
        </is>
      </c>
      <c r="V47" t="inlineStr">
        <is>
          <t>2009-02-20</t>
        </is>
      </c>
      <c r="W47" t="inlineStr">
        <is>
          <t>1994-06-02</t>
        </is>
      </c>
      <c r="X47" t="inlineStr">
        <is>
          <t>1994-06-02</t>
        </is>
      </c>
      <c r="Y47" t="n">
        <v>198</v>
      </c>
      <c r="Z47" t="n">
        <v>141</v>
      </c>
      <c r="AA47" t="n">
        <v>143</v>
      </c>
      <c r="AB47" t="n">
        <v>2</v>
      </c>
      <c r="AC47" t="n">
        <v>2</v>
      </c>
      <c r="AD47" t="n">
        <v>6</v>
      </c>
      <c r="AE47" t="n">
        <v>6</v>
      </c>
      <c r="AF47" t="n">
        <v>1</v>
      </c>
      <c r="AG47" t="n">
        <v>1</v>
      </c>
      <c r="AH47" t="n">
        <v>2</v>
      </c>
      <c r="AI47" t="n">
        <v>2</v>
      </c>
      <c r="AJ47" t="n">
        <v>2</v>
      </c>
      <c r="AK47" t="n">
        <v>2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HYPERLINK("http://catalog.hathitrust.org/Record/002738131","HathiTrust Record")</f>
        <v/>
      </c>
      <c r="AS47">
        <f>HYPERLINK("https://creighton-primo.hosted.exlibrisgroup.com/primo-explore/search?tab=default_tab&amp;search_scope=EVERYTHING&amp;vid=01CRU&amp;lang=en_US&amp;offset=0&amp;query=any,contains,991002144969702656","Catalog Record")</f>
        <v/>
      </c>
      <c r="AT47">
        <f>HYPERLINK("http://www.worldcat.org/oclc/27640768","WorldCat Record")</f>
        <v/>
      </c>
      <c r="AU47" t="inlineStr">
        <is>
          <t>509332313:eng</t>
        </is>
      </c>
      <c r="AV47" t="inlineStr">
        <is>
          <t>27640768</t>
        </is>
      </c>
      <c r="AW47" t="inlineStr">
        <is>
          <t>991002144969702656</t>
        </is>
      </c>
      <c r="AX47" t="inlineStr">
        <is>
          <t>991002144969702656</t>
        </is>
      </c>
      <c r="AY47" t="inlineStr">
        <is>
          <t>2256640240002656</t>
        </is>
      </c>
      <c r="AZ47" t="inlineStr">
        <is>
          <t>BOOK</t>
        </is>
      </c>
      <c r="BB47" t="inlineStr">
        <is>
          <t>9780781700245</t>
        </is>
      </c>
      <c r="BC47" t="inlineStr">
        <is>
          <t>32285001920601</t>
        </is>
      </c>
      <c r="BD47" t="inlineStr">
        <is>
          <t>893316445</t>
        </is>
      </c>
    </row>
    <row r="48">
      <c r="A48" t="inlineStr">
        <is>
          <t>No</t>
        </is>
      </c>
      <c r="B48" t="inlineStr">
        <is>
          <t>QR201.L88 K37 2000</t>
        </is>
      </c>
      <c r="C48" t="inlineStr">
        <is>
          <t>0                      QR 0201000L  88                 K  37          2000</t>
        </is>
      </c>
      <c r="D48" t="inlineStr">
        <is>
          <t>Biography of a germ / Arno Karlen.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Karlen, Arno.</t>
        </is>
      </c>
      <c r="L48" t="inlineStr">
        <is>
          <t>New York : Pantheon Books, c2000.</t>
        </is>
      </c>
      <c r="M48" t="inlineStr">
        <is>
          <t>2000</t>
        </is>
      </c>
      <c r="N48" t="inlineStr">
        <is>
          <t>1st ed.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QR </t>
        </is>
      </c>
      <c r="S48" t="n">
        <v>1</v>
      </c>
      <c r="T48" t="n">
        <v>1</v>
      </c>
      <c r="U48" t="inlineStr">
        <is>
          <t>2000-10-05</t>
        </is>
      </c>
      <c r="V48" t="inlineStr">
        <is>
          <t>2000-10-05</t>
        </is>
      </c>
      <c r="W48" t="inlineStr">
        <is>
          <t>2000-10-05</t>
        </is>
      </c>
      <c r="X48" t="inlineStr">
        <is>
          <t>2000-10-05</t>
        </is>
      </c>
      <c r="Y48" t="n">
        <v>659</v>
      </c>
      <c r="Z48" t="n">
        <v>630</v>
      </c>
      <c r="AA48" t="n">
        <v>700</v>
      </c>
      <c r="AB48" t="n">
        <v>6</v>
      </c>
      <c r="AC48" t="n">
        <v>6</v>
      </c>
      <c r="AD48" t="n">
        <v>21</v>
      </c>
      <c r="AE48" t="n">
        <v>21</v>
      </c>
      <c r="AF48" t="n">
        <v>6</v>
      </c>
      <c r="AG48" t="n">
        <v>6</v>
      </c>
      <c r="AH48" t="n">
        <v>4</v>
      </c>
      <c r="AI48" t="n">
        <v>4</v>
      </c>
      <c r="AJ48" t="n">
        <v>12</v>
      </c>
      <c r="AK48" t="n">
        <v>12</v>
      </c>
      <c r="AL48" t="n">
        <v>4</v>
      </c>
      <c r="AM48" t="n">
        <v>4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HYPERLINK("https://creighton-primo.hosted.exlibrisgroup.com/primo-explore/search?tab=default_tab&amp;search_scope=EVERYTHING&amp;vid=01CRU&amp;lang=en_US&amp;offset=0&amp;query=any,contains,991003292759702656","Catalog Record")</f>
        <v/>
      </c>
      <c r="AT48">
        <f>HYPERLINK("http://www.worldcat.org/oclc/42889718","WorldCat Record")</f>
        <v/>
      </c>
      <c r="AU48" t="inlineStr">
        <is>
          <t>17307338:eng</t>
        </is>
      </c>
      <c r="AV48" t="inlineStr">
        <is>
          <t>42889718</t>
        </is>
      </c>
      <c r="AW48" t="inlineStr">
        <is>
          <t>991003292759702656</t>
        </is>
      </c>
      <c r="AX48" t="inlineStr">
        <is>
          <t>991003292759702656</t>
        </is>
      </c>
      <c r="AY48" t="inlineStr">
        <is>
          <t>2260776490002656</t>
        </is>
      </c>
      <c r="AZ48" t="inlineStr">
        <is>
          <t>BOOK</t>
        </is>
      </c>
      <c r="BB48" t="inlineStr">
        <is>
          <t>9780375401992</t>
        </is>
      </c>
      <c r="BC48" t="inlineStr">
        <is>
          <t>32285003766986</t>
        </is>
      </c>
      <c r="BD48" t="inlineStr">
        <is>
          <t>893893573</t>
        </is>
      </c>
    </row>
    <row r="49">
      <c r="A49" t="inlineStr">
        <is>
          <t>No</t>
        </is>
      </c>
      <c r="B49" t="inlineStr">
        <is>
          <t>QR201.P27 M65 1995</t>
        </is>
      </c>
      <c r="C49" t="inlineStr">
        <is>
          <t>0                      QR 0201000P  27                 M  65          1995</t>
        </is>
      </c>
      <c r="D49" t="inlineStr">
        <is>
          <t>Molecular approaches to parasitology / editors, John C. Boothroyd and Richard Komuniecki.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New York : Wiley-Liss, 1995.</t>
        </is>
      </c>
      <c r="M49" t="inlineStr">
        <is>
          <t>1995</t>
        </is>
      </c>
      <c r="O49" t="inlineStr">
        <is>
          <t>eng</t>
        </is>
      </c>
      <c r="P49" t="inlineStr">
        <is>
          <t>nyu</t>
        </is>
      </c>
      <c r="Q49" t="inlineStr">
        <is>
          <t>MBL lectures in biology ; 12</t>
        </is>
      </c>
      <c r="R49" t="inlineStr">
        <is>
          <t xml:space="preserve">QR </t>
        </is>
      </c>
      <c r="S49" t="n">
        <v>1</v>
      </c>
      <c r="T49" t="n">
        <v>1</v>
      </c>
      <c r="U49" t="inlineStr">
        <is>
          <t>2009-02-09</t>
        </is>
      </c>
      <c r="V49" t="inlineStr">
        <is>
          <t>2009-02-09</t>
        </is>
      </c>
      <c r="W49" t="inlineStr">
        <is>
          <t>1995-04-05</t>
        </is>
      </c>
      <c r="X49" t="inlineStr">
        <is>
          <t>1995-04-05</t>
        </is>
      </c>
      <c r="Y49" t="n">
        <v>275</v>
      </c>
      <c r="Z49" t="n">
        <v>185</v>
      </c>
      <c r="AA49" t="n">
        <v>191</v>
      </c>
      <c r="AB49" t="n">
        <v>2</v>
      </c>
      <c r="AC49" t="n">
        <v>2</v>
      </c>
      <c r="AD49" t="n">
        <v>11</v>
      </c>
      <c r="AE49" t="n">
        <v>11</v>
      </c>
      <c r="AF49" t="n">
        <v>4</v>
      </c>
      <c r="AG49" t="n">
        <v>4</v>
      </c>
      <c r="AH49" t="n">
        <v>2</v>
      </c>
      <c r="AI49" t="n">
        <v>2</v>
      </c>
      <c r="AJ49" t="n">
        <v>6</v>
      </c>
      <c r="AK49" t="n">
        <v>6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HYPERLINK("http://catalog.hathitrust.org/Record/002973277","HathiTrust Record")</f>
        <v/>
      </c>
      <c r="AS49">
        <f>HYPERLINK("https://creighton-primo.hosted.exlibrisgroup.com/primo-explore/search?tab=default_tab&amp;search_scope=EVERYTHING&amp;vid=01CRU&amp;lang=en_US&amp;offset=0&amp;query=any,contains,991002423909702656","Catalog Record")</f>
        <v/>
      </c>
      <c r="AT49">
        <f>HYPERLINK("http://www.worldcat.org/oclc/31606281","WorldCat Record")</f>
        <v/>
      </c>
      <c r="AU49" t="inlineStr">
        <is>
          <t>355860104:eng</t>
        </is>
      </c>
      <c r="AV49" t="inlineStr">
        <is>
          <t>31606281</t>
        </is>
      </c>
      <c r="AW49" t="inlineStr">
        <is>
          <t>991002423909702656</t>
        </is>
      </c>
      <c r="AX49" t="inlineStr">
        <is>
          <t>991002423909702656</t>
        </is>
      </c>
      <c r="AY49" t="inlineStr">
        <is>
          <t>2262744610002656</t>
        </is>
      </c>
      <c r="AZ49" t="inlineStr">
        <is>
          <t>BOOK</t>
        </is>
      </c>
      <c r="BB49" t="inlineStr">
        <is>
          <t>9780471103417</t>
        </is>
      </c>
      <c r="BC49" t="inlineStr">
        <is>
          <t>32285002016433</t>
        </is>
      </c>
      <c r="BD49" t="inlineStr">
        <is>
          <t>893262276</t>
        </is>
      </c>
    </row>
    <row r="50">
      <c r="A50" t="inlineStr">
        <is>
          <t>No</t>
        </is>
      </c>
      <c r="B50" t="inlineStr">
        <is>
          <t>QR251 .A35</t>
        </is>
      </c>
      <c r="C50" t="inlineStr">
        <is>
          <t>0                      QR 0251000A  35</t>
        </is>
      </c>
      <c r="D50" t="inlineStr">
        <is>
          <t>Intracellular parasitic protozoa [by] Masamichi Aikawa [and] Charles R. Sterling.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Aikawa, Masamichi.</t>
        </is>
      </c>
      <c r="L50" t="inlineStr">
        <is>
          <t>New York, Academic Press [1974]</t>
        </is>
      </c>
      <c r="M50" t="inlineStr">
        <is>
          <t>1974</t>
        </is>
      </c>
      <c r="O50" t="inlineStr">
        <is>
          <t>eng</t>
        </is>
      </c>
      <c r="P50" t="inlineStr">
        <is>
          <t>nyu</t>
        </is>
      </c>
      <c r="Q50" t="inlineStr">
        <is>
          <t>Ultrastructure of cells and organisms</t>
        </is>
      </c>
      <c r="R50" t="inlineStr">
        <is>
          <t xml:space="preserve">QR </t>
        </is>
      </c>
      <c r="S50" t="n">
        <v>2</v>
      </c>
      <c r="T50" t="n">
        <v>2</v>
      </c>
      <c r="U50" t="inlineStr">
        <is>
          <t>1998-02-22</t>
        </is>
      </c>
      <c r="V50" t="inlineStr">
        <is>
          <t>1998-02-22</t>
        </is>
      </c>
      <c r="W50" t="inlineStr">
        <is>
          <t>1997-08-07</t>
        </is>
      </c>
      <c r="X50" t="inlineStr">
        <is>
          <t>1997-08-07</t>
        </is>
      </c>
      <c r="Y50" t="n">
        <v>285</v>
      </c>
      <c r="Z50" t="n">
        <v>198</v>
      </c>
      <c r="AA50" t="n">
        <v>250</v>
      </c>
      <c r="AB50" t="n">
        <v>1</v>
      </c>
      <c r="AC50" t="n">
        <v>1</v>
      </c>
      <c r="AD50" t="n">
        <v>5</v>
      </c>
      <c r="AE50" t="n">
        <v>8</v>
      </c>
      <c r="AF50" t="n">
        <v>2</v>
      </c>
      <c r="AG50" t="n">
        <v>4</v>
      </c>
      <c r="AH50" t="n">
        <v>2</v>
      </c>
      <c r="AI50" t="n">
        <v>4</v>
      </c>
      <c r="AJ50" t="n">
        <v>3</v>
      </c>
      <c r="AK50" t="n">
        <v>3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HYPERLINK("http://catalog.hathitrust.org/Record/001556700","HathiTrust Record")</f>
        <v/>
      </c>
      <c r="AS50">
        <f>HYPERLINK("https://creighton-primo.hosted.exlibrisgroup.com/primo-explore/search?tab=default_tab&amp;search_scope=EVERYTHING&amp;vid=01CRU&amp;lang=en_US&amp;offset=0&amp;query=any,contains,991003367639702656","Catalog Record")</f>
        <v/>
      </c>
      <c r="AT50">
        <f>HYPERLINK("http://www.worldcat.org/oclc/902802","WorldCat Record")</f>
        <v/>
      </c>
      <c r="AU50" t="inlineStr">
        <is>
          <t>1837491:eng</t>
        </is>
      </c>
      <c r="AV50" t="inlineStr">
        <is>
          <t>902802</t>
        </is>
      </c>
      <c r="AW50" t="inlineStr">
        <is>
          <t>991003367639702656</t>
        </is>
      </c>
      <c r="AX50" t="inlineStr">
        <is>
          <t>991003367639702656</t>
        </is>
      </c>
      <c r="AY50" t="inlineStr">
        <is>
          <t>2262612640002656</t>
        </is>
      </c>
      <c r="AZ50" t="inlineStr">
        <is>
          <t>BOOK</t>
        </is>
      </c>
      <c r="BB50" t="inlineStr">
        <is>
          <t>9780120453504</t>
        </is>
      </c>
      <c r="BC50" t="inlineStr">
        <is>
          <t>32285003082251</t>
        </is>
      </c>
      <c r="BD50" t="inlineStr">
        <is>
          <t>893252311</t>
        </is>
      </c>
    </row>
    <row r="51">
      <c r="A51" t="inlineStr">
        <is>
          <t>No</t>
        </is>
      </c>
      <c r="B51" t="inlineStr">
        <is>
          <t>QR251 .B56 1991</t>
        </is>
      </c>
      <c r="C51" t="inlineStr">
        <is>
          <t>0                      QR 0251000B  56          1991</t>
        </is>
      </c>
      <c r="D51" t="inlineStr">
        <is>
          <t>Biochemical protozoology / edited by Graham H. Coombs, Michael J. North.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London ; Washington, D.C. : Taylor &amp; Francis, 1991.</t>
        </is>
      </c>
      <c r="M51" t="inlineStr">
        <is>
          <t>1991</t>
        </is>
      </c>
      <c r="O51" t="inlineStr">
        <is>
          <t>eng</t>
        </is>
      </c>
      <c r="P51" t="inlineStr">
        <is>
          <t>enk</t>
        </is>
      </c>
      <c r="R51" t="inlineStr">
        <is>
          <t xml:space="preserve">QR </t>
        </is>
      </c>
      <c r="S51" t="n">
        <v>3</v>
      </c>
      <c r="T51" t="n">
        <v>3</v>
      </c>
      <c r="U51" t="inlineStr">
        <is>
          <t>2003-09-03</t>
        </is>
      </c>
      <c r="V51" t="inlineStr">
        <is>
          <t>2003-09-03</t>
        </is>
      </c>
      <c r="W51" t="inlineStr">
        <is>
          <t>1992-09-23</t>
        </is>
      </c>
      <c r="X51" t="inlineStr">
        <is>
          <t>1992-09-23</t>
        </is>
      </c>
      <c r="Y51" t="n">
        <v>108</v>
      </c>
      <c r="Z51" t="n">
        <v>59</v>
      </c>
      <c r="AA51" t="n">
        <v>699</v>
      </c>
      <c r="AB51" t="n">
        <v>2</v>
      </c>
      <c r="AC51" t="n">
        <v>28</v>
      </c>
      <c r="AD51" t="n">
        <v>3</v>
      </c>
      <c r="AE51" t="n">
        <v>20</v>
      </c>
      <c r="AF51" t="n">
        <v>1</v>
      </c>
      <c r="AG51" t="n">
        <v>5</v>
      </c>
      <c r="AH51" t="n">
        <v>1</v>
      </c>
      <c r="AI51" t="n">
        <v>1</v>
      </c>
      <c r="AJ51" t="n">
        <v>1</v>
      </c>
      <c r="AK51" t="n">
        <v>4</v>
      </c>
      <c r="AL51" t="n">
        <v>1</v>
      </c>
      <c r="AM51" t="n">
        <v>13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HYPERLINK("https://creighton-primo.hosted.exlibrisgroup.com/primo-explore/search?tab=default_tab&amp;search_scope=EVERYTHING&amp;vid=01CRU&amp;lang=en_US&amp;offset=0&amp;query=any,contains,991002058899702656","Catalog Record")</f>
        <v/>
      </c>
      <c r="AT51">
        <f>HYPERLINK("http://www.worldcat.org/oclc/28159700","WorldCat Record")</f>
        <v/>
      </c>
      <c r="AU51" t="inlineStr">
        <is>
          <t>350238611:eng</t>
        </is>
      </c>
      <c r="AV51" t="inlineStr">
        <is>
          <t>28159700</t>
        </is>
      </c>
      <c r="AW51" t="inlineStr">
        <is>
          <t>991002058899702656</t>
        </is>
      </c>
      <c r="AX51" t="inlineStr">
        <is>
          <t>991002058899702656</t>
        </is>
      </c>
      <c r="AY51" t="inlineStr">
        <is>
          <t>2265598280002656</t>
        </is>
      </c>
      <c r="AZ51" t="inlineStr">
        <is>
          <t>BOOK</t>
        </is>
      </c>
      <c r="BB51" t="inlineStr">
        <is>
          <t>9780748400003</t>
        </is>
      </c>
      <c r="BC51" t="inlineStr">
        <is>
          <t>32285001289015</t>
        </is>
      </c>
      <c r="BD51" t="inlineStr">
        <is>
          <t>893703618</t>
        </is>
      </c>
    </row>
    <row r="52">
      <c r="A52" t="inlineStr">
        <is>
          <t>No</t>
        </is>
      </c>
      <c r="B52" t="inlineStr">
        <is>
          <t>QR251 .K74 1987</t>
        </is>
      </c>
      <c r="C52" t="inlineStr">
        <is>
          <t>0                      QR 0251000K  74          1987</t>
        </is>
      </c>
      <c r="D52" t="inlineStr">
        <is>
          <t>Parasitic protozoa / J.P. Kreier and J.R. Baker.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Kreier, Julius P.</t>
        </is>
      </c>
      <c r="L52" t="inlineStr">
        <is>
          <t>Boston : Allen &amp; Unwin, 1987.</t>
        </is>
      </c>
      <c r="M52" t="inlineStr">
        <is>
          <t>1987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QR </t>
        </is>
      </c>
      <c r="S52" t="n">
        <v>10</v>
      </c>
      <c r="T52" t="n">
        <v>10</v>
      </c>
      <c r="U52" t="inlineStr">
        <is>
          <t>2005-02-27</t>
        </is>
      </c>
      <c r="V52" t="inlineStr">
        <is>
          <t>2005-02-27</t>
        </is>
      </c>
      <c r="W52" t="inlineStr">
        <is>
          <t>1993-03-05</t>
        </is>
      </c>
      <c r="X52" t="inlineStr">
        <is>
          <t>1993-03-05</t>
        </is>
      </c>
      <c r="Y52" t="n">
        <v>346</v>
      </c>
      <c r="Z52" t="n">
        <v>250</v>
      </c>
      <c r="AA52" t="n">
        <v>303</v>
      </c>
      <c r="AB52" t="n">
        <v>3</v>
      </c>
      <c r="AC52" t="n">
        <v>3</v>
      </c>
      <c r="AD52" t="n">
        <v>11</v>
      </c>
      <c r="AE52" t="n">
        <v>13</v>
      </c>
      <c r="AF52" t="n">
        <v>5</v>
      </c>
      <c r="AG52" t="n">
        <v>7</v>
      </c>
      <c r="AH52" t="n">
        <v>3</v>
      </c>
      <c r="AI52" t="n">
        <v>4</v>
      </c>
      <c r="AJ52" t="n">
        <v>4</v>
      </c>
      <c r="AK52" t="n">
        <v>5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HYPERLINK("https://creighton-primo.hosted.exlibrisgroup.com/primo-explore/search?tab=default_tab&amp;search_scope=EVERYTHING&amp;vid=01CRU&amp;lang=en_US&amp;offset=0&amp;query=any,contains,991001022899702656","Catalog Record")</f>
        <v/>
      </c>
      <c r="AT52">
        <f>HYPERLINK("http://www.worldcat.org/oclc/15414965","WorldCat Record")</f>
        <v/>
      </c>
      <c r="AU52" t="inlineStr">
        <is>
          <t>363763657:eng</t>
        </is>
      </c>
      <c r="AV52" t="inlineStr">
        <is>
          <t>15414965</t>
        </is>
      </c>
      <c r="AW52" t="inlineStr">
        <is>
          <t>991001022899702656</t>
        </is>
      </c>
      <c r="AX52" t="inlineStr">
        <is>
          <t>991001022899702656</t>
        </is>
      </c>
      <c r="AY52" t="inlineStr">
        <is>
          <t>2266649590002656</t>
        </is>
      </c>
      <c r="AZ52" t="inlineStr">
        <is>
          <t>BOOK</t>
        </is>
      </c>
      <c r="BB52" t="inlineStr">
        <is>
          <t>9780045910229</t>
        </is>
      </c>
      <c r="BC52" t="inlineStr">
        <is>
          <t>32285001564144</t>
        </is>
      </c>
      <c r="BD52" t="inlineStr">
        <is>
          <t>893778484</t>
        </is>
      </c>
    </row>
    <row r="53">
      <c r="A53" t="inlineStr">
        <is>
          <t>No</t>
        </is>
      </c>
      <c r="B53" t="inlineStr">
        <is>
          <t>QR251 .K74 1991</t>
        </is>
      </c>
      <c r="C53" t="inlineStr">
        <is>
          <t>0                      QR 0251000K  74          1991</t>
        </is>
      </c>
      <c r="D53" t="inlineStr">
        <is>
          <t>Parasitic protozoa / edited by Julius P. Kreier, John R. Baker.</t>
        </is>
      </c>
      <c r="E53" t="inlineStr">
        <is>
          <t>V.6</t>
        </is>
      </c>
      <c r="F53" t="inlineStr">
        <is>
          <t>Yes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Kreier, Julius P.</t>
        </is>
      </c>
      <c r="L53" t="inlineStr">
        <is>
          <t>San Diego : Academic Press, 1991-</t>
        </is>
      </c>
      <c r="M53" t="inlineStr">
        <is>
          <t>1991</t>
        </is>
      </c>
      <c r="N53" t="inlineStr">
        <is>
          <t>2nd ed.</t>
        </is>
      </c>
      <c r="O53" t="inlineStr">
        <is>
          <t>eng</t>
        </is>
      </c>
      <c r="P53" t="inlineStr">
        <is>
          <t>cau</t>
        </is>
      </c>
      <c r="R53" t="inlineStr">
        <is>
          <t xml:space="preserve">QR </t>
        </is>
      </c>
      <c r="S53" t="n">
        <v>4</v>
      </c>
      <c r="T53" t="n">
        <v>10</v>
      </c>
      <c r="U53" t="inlineStr">
        <is>
          <t>2005-02-27</t>
        </is>
      </c>
      <c r="V53" t="inlineStr">
        <is>
          <t>2005-02-27</t>
        </is>
      </c>
      <c r="W53" t="inlineStr">
        <is>
          <t>1994-05-26</t>
        </is>
      </c>
      <c r="X53" t="inlineStr">
        <is>
          <t>1994-05-26</t>
        </is>
      </c>
      <c r="Y53" t="n">
        <v>278</v>
      </c>
      <c r="Z53" t="n">
        <v>222</v>
      </c>
      <c r="AA53" t="n">
        <v>257</v>
      </c>
      <c r="AB53" t="n">
        <v>3</v>
      </c>
      <c r="AC53" t="n">
        <v>3</v>
      </c>
      <c r="AD53" t="n">
        <v>8</v>
      </c>
      <c r="AE53" t="n">
        <v>10</v>
      </c>
      <c r="AF53" t="n">
        <v>1</v>
      </c>
      <c r="AG53" t="n">
        <v>2</v>
      </c>
      <c r="AH53" t="n">
        <v>3</v>
      </c>
      <c r="AI53" t="n">
        <v>4</v>
      </c>
      <c r="AJ53" t="n">
        <v>5</v>
      </c>
      <c r="AK53" t="n">
        <v>5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HYPERLINK("http://catalog.hathitrust.org/Record/002503524","HathiTrust Record")</f>
        <v/>
      </c>
      <c r="AS53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T53">
        <f>HYPERLINK("http://www.worldcat.org/oclc/23868964","WorldCat Record")</f>
        <v/>
      </c>
      <c r="AU53" t="inlineStr">
        <is>
          <t>5577163551:eng</t>
        </is>
      </c>
      <c r="AV53" t="inlineStr">
        <is>
          <t>23868964</t>
        </is>
      </c>
      <c r="AW53" t="inlineStr">
        <is>
          <t>991001890729702656</t>
        </is>
      </c>
      <c r="AX53" t="inlineStr">
        <is>
          <t>991001890729702656</t>
        </is>
      </c>
      <c r="AY53" t="inlineStr">
        <is>
          <t>2269699750002656</t>
        </is>
      </c>
      <c r="AZ53" t="inlineStr">
        <is>
          <t>BOOK</t>
        </is>
      </c>
      <c r="BB53" t="inlineStr">
        <is>
          <t>9780124260115</t>
        </is>
      </c>
      <c r="BC53" t="inlineStr">
        <is>
          <t>32285001913549</t>
        </is>
      </c>
      <c r="BD53" t="inlineStr">
        <is>
          <t>893522938</t>
        </is>
      </c>
    </row>
    <row r="54">
      <c r="A54" t="inlineStr">
        <is>
          <t>No</t>
        </is>
      </c>
      <c r="B54" t="inlineStr">
        <is>
          <t>QR251 .K74 1991</t>
        </is>
      </c>
      <c r="C54" t="inlineStr">
        <is>
          <t>0                      QR 0251000K  74          1991</t>
        </is>
      </c>
      <c r="D54" t="inlineStr">
        <is>
          <t>Parasitic protozoa / edited by Julius P. Kreier, John R. Baker.</t>
        </is>
      </c>
      <c r="E54" t="inlineStr">
        <is>
          <t>V.1</t>
        </is>
      </c>
      <c r="F54" t="inlineStr">
        <is>
          <t>Yes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Kreier, Julius P.</t>
        </is>
      </c>
      <c r="L54" t="inlineStr">
        <is>
          <t>San Diego : Academic Press, 1991-</t>
        </is>
      </c>
      <c r="M54" t="inlineStr">
        <is>
          <t>1991</t>
        </is>
      </c>
      <c r="N54" t="inlineStr">
        <is>
          <t>2nd ed.</t>
        </is>
      </c>
      <c r="O54" t="inlineStr">
        <is>
          <t>eng</t>
        </is>
      </c>
      <c r="P54" t="inlineStr">
        <is>
          <t>cau</t>
        </is>
      </c>
      <c r="R54" t="inlineStr">
        <is>
          <t xml:space="preserve">QR </t>
        </is>
      </c>
      <c r="S54" t="n">
        <v>6</v>
      </c>
      <c r="T54" t="n">
        <v>10</v>
      </c>
      <c r="U54" t="inlineStr">
        <is>
          <t>1998-02-22</t>
        </is>
      </c>
      <c r="V54" t="inlineStr">
        <is>
          <t>2005-02-27</t>
        </is>
      </c>
      <c r="W54" t="inlineStr">
        <is>
          <t>1992-06-22</t>
        </is>
      </c>
      <c r="X54" t="inlineStr">
        <is>
          <t>1994-05-26</t>
        </is>
      </c>
      <c r="Y54" t="n">
        <v>278</v>
      </c>
      <c r="Z54" t="n">
        <v>222</v>
      </c>
      <c r="AA54" t="n">
        <v>257</v>
      </c>
      <c r="AB54" t="n">
        <v>3</v>
      </c>
      <c r="AC54" t="n">
        <v>3</v>
      </c>
      <c r="AD54" t="n">
        <v>8</v>
      </c>
      <c r="AE54" t="n">
        <v>10</v>
      </c>
      <c r="AF54" t="n">
        <v>1</v>
      </c>
      <c r="AG54" t="n">
        <v>2</v>
      </c>
      <c r="AH54" t="n">
        <v>3</v>
      </c>
      <c r="AI54" t="n">
        <v>4</v>
      </c>
      <c r="AJ54" t="n">
        <v>5</v>
      </c>
      <c r="AK54" t="n">
        <v>5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HYPERLINK("http://catalog.hathitrust.org/Record/002503524","HathiTrust Record")</f>
        <v/>
      </c>
      <c r="AS54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T54">
        <f>HYPERLINK("http://www.worldcat.org/oclc/23868964","WorldCat Record")</f>
        <v/>
      </c>
      <c r="AU54" t="inlineStr">
        <is>
          <t>5577163551:eng</t>
        </is>
      </c>
      <c r="AV54" t="inlineStr">
        <is>
          <t>23868964</t>
        </is>
      </c>
      <c r="AW54" t="inlineStr">
        <is>
          <t>991001890729702656</t>
        </is>
      </c>
      <c r="AX54" t="inlineStr">
        <is>
          <t>991001890729702656</t>
        </is>
      </c>
      <c r="AY54" t="inlineStr">
        <is>
          <t>2269699750002656</t>
        </is>
      </c>
      <c r="AZ54" t="inlineStr">
        <is>
          <t>BOOK</t>
        </is>
      </c>
      <c r="BB54" t="inlineStr">
        <is>
          <t>9780124260115</t>
        </is>
      </c>
      <c r="BC54" t="inlineStr">
        <is>
          <t>32285001155083</t>
        </is>
      </c>
      <c r="BD54" t="inlineStr">
        <is>
          <t>893510039</t>
        </is>
      </c>
    </row>
    <row r="55">
      <c r="A55" t="inlineStr">
        <is>
          <t>No</t>
        </is>
      </c>
      <c r="B55" t="inlineStr">
        <is>
          <t>QR251 .M66 1993</t>
        </is>
      </c>
      <c r="C55" t="inlineStr">
        <is>
          <t>0                      QR 0251000M  66          1993</t>
        </is>
      </c>
      <c r="D55" t="inlineStr">
        <is>
          <t>Modern parasitology : a textbook of parasitology / edited by F.E.G. Cox.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Oxford ; Boston ; Blackwell Scientific Publications, 1993.</t>
        </is>
      </c>
      <c r="M55" t="inlineStr">
        <is>
          <t>1993</t>
        </is>
      </c>
      <c r="N55" t="inlineStr">
        <is>
          <t>2nd ed.</t>
        </is>
      </c>
      <c r="O55" t="inlineStr">
        <is>
          <t>eng</t>
        </is>
      </c>
      <c r="P55" t="inlineStr">
        <is>
          <t>enk</t>
        </is>
      </c>
      <c r="R55" t="inlineStr">
        <is>
          <t xml:space="preserve">QR </t>
        </is>
      </c>
      <c r="S55" t="n">
        <v>8</v>
      </c>
      <c r="T55" t="n">
        <v>8</v>
      </c>
      <c r="U55" t="inlineStr">
        <is>
          <t>2009-02-12</t>
        </is>
      </c>
      <c r="V55" t="inlineStr">
        <is>
          <t>2009-02-12</t>
        </is>
      </c>
      <c r="W55" t="inlineStr">
        <is>
          <t>1994-05-11</t>
        </is>
      </c>
      <c r="X55" t="inlineStr">
        <is>
          <t>1994-05-11</t>
        </is>
      </c>
      <c r="Y55" t="n">
        <v>290</v>
      </c>
      <c r="Z55" t="n">
        <v>132</v>
      </c>
      <c r="AA55" t="n">
        <v>310</v>
      </c>
      <c r="AB55" t="n">
        <v>5</v>
      </c>
      <c r="AC55" t="n">
        <v>6</v>
      </c>
      <c r="AD55" t="n">
        <v>3</v>
      </c>
      <c r="AE55" t="n">
        <v>10</v>
      </c>
      <c r="AF55" t="n">
        <v>1</v>
      </c>
      <c r="AG55" t="n">
        <v>3</v>
      </c>
      <c r="AH55" t="n">
        <v>1</v>
      </c>
      <c r="AI55" t="n">
        <v>2</v>
      </c>
      <c r="AJ55" t="n">
        <v>2</v>
      </c>
      <c r="AK55" t="n">
        <v>7</v>
      </c>
      <c r="AL55" t="n">
        <v>1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HYPERLINK("https://creighton-primo.hosted.exlibrisgroup.com/primo-explore/search?tab=default_tab&amp;search_scope=EVERYTHING&amp;vid=01CRU&amp;lang=en_US&amp;offset=0&amp;query=any,contains,991005416629702656","Catalog Record")</f>
        <v/>
      </c>
      <c r="AT55">
        <f>HYPERLINK("http://www.worldcat.org/oclc/27729119","WorldCat Record")</f>
        <v/>
      </c>
      <c r="AU55" t="inlineStr">
        <is>
          <t>802155631:eng</t>
        </is>
      </c>
      <c r="AV55" t="inlineStr">
        <is>
          <t>27729119</t>
        </is>
      </c>
      <c r="AW55" t="inlineStr">
        <is>
          <t>991005416629702656</t>
        </is>
      </c>
      <c r="AX55" t="inlineStr">
        <is>
          <t>991005416629702656</t>
        </is>
      </c>
      <c r="AY55" t="inlineStr">
        <is>
          <t>2265828300002656</t>
        </is>
      </c>
      <c r="AZ55" t="inlineStr">
        <is>
          <t>BOOK</t>
        </is>
      </c>
      <c r="BB55" t="inlineStr">
        <is>
          <t>9780632025855</t>
        </is>
      </c>
      <c r="BC55" t="inlineStr">
        <is>
          <t>32285001895183</t>
        </is>
      </c>
      <c r="BD55" t="inlineStr">
        <is>
          <t>893242712</t>
        </is>
      </c>
    </row>
    <row r="56">
      <c r="A56" t="inlineStr">
        <is>
          <t>No</t>
        </is>
      </c>
      <c r="B56" t="inlineStr">
        <is>
          <t>QR30 .K76 2008</t>
        </is>
      </c>
      <c r="C56" t="inlineStr">
        <is>
          <t>0                      QR 0030000K  76          2008</t>
        </is>
      </c>
      <c r="D56" t="inlineStr">
        <is>
          <t>20th century microbe hunters : their lives, accomplishments, and legacies Robert I. Krasner.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Krasner, Robert I.</t>
        </is>
      </c>
      <c r="L56" t="inlineStr">
        <is>
          <t>Sudbury, MA : Jones and Bartlett Publishers, c2008.</t>
        </is>
      </c>
      <c r="M56" t="inlineStr">
        <is>
          <t>2008</t>
        </is>
      </c>
      <c r="O56" t="inlineStr">
        <is>
          <t>eng</t>
        </is>
      </c>
      <c r="P56" t="inlineStr">
        <is>
          <t>mau</t>
        </is>
      </c>
      <c r="R56" t="inlineStr">
        <is>
          <t xml:space="preserve">QR </t>
        </is>
      </c>
      <c r="S56" t="n">
        <v>1</v>
      </c>
      <c r="T56" t="n">
        <v>1</v>
      </c>
      <c r="U56" t="inlineStr">
        <is>
          <t>2008-11-25</t>
        </is>
      </c>
      <c r="V56" t="inlineStr">
        <is>
          <t>2008-11-25</t>
        </is>
      </c>
      <c r="W56" t="inlineStr">
        <is>
          <t>2008-11-25</t>
        </is>
      </c>
      <c r="X56" t="inlineStr">
        <is>
          <t>2008-11-25</t>
        </is>
      </c>
      <c r="Y56" t="n">
        <v>182</v>
      </c>
      <c r="Z56" t="n">
        <v>149</v>
      </c>
      <c r="AA56" t="n">
        <v>158</v>
      </c>
      <c r="AB56" t="n">
        <v>2</v>
      </c>
      <c r="AC56" t="n">
        <v>3</v>
      </c>
      <c r="AD56" t="n">
        <v>7</v>
      </c>
      <c r="AE56" t="n">
        <v>8</v>
      </c>
      <c r="AF56" t="n">
        <v>3</v>
      </c>
      <c r="AG56" t="n">
        <v>3</v>
      </c>
      <c r="AH56" t="n">
        <v>3</v>
      </c>
      <c r="AI56" t="n">
        <v>3</v>
      </c>
      <c r="AJ56" t="n">
        <v>2</v>
      </c>
      <c r="AK56" t="n">
        <v>2</v>
      </c>
      <c r="AL56" t="n">
        <v>1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HYPERLINK("https://creighton-primo.hosted.exlibrisgroup.com/primo-explore/search?tab=default_tab&amp;search_scope=EVERYTHING&amp;vid=01CRU&amp;lang=en_US&amp;offset=0&amp;query=any,contains,991005278929702656","Catalog Record")</f>
        <v/>
      </c>
      <c r="AT56">
        <f>HYPERLINK("http://www.worldcat.org/oclc/136316476","WorldCat Record")</f>
        <v/>
      </c>
      <c r="AU56" t="inlineStr">
        <is>
          <t>155128692:eng</t>
        </is>
      </c>
      <c r="AV56" t="inlineStr">
        <is>
          <t>136316476</t>
        </is>
      </c>
      <c r="AW56" t="inlineStr">
        <is>
          <t>991005278929702656</t>
        </is>
      </c>
      <c r="AX56" t="inlineStr">
        <is>
          <t>991005278929702656</t>
        </is>
      </c>
      <c r="AY56" t="inlineStr">
        <is>
          <t>2264392040002656</t>
        </is>
      </c>
      <c r="AZ56" t="inlineStr">
        <is>
          <t>BOOK</t>
        </is>
      </c>
      <c r="BB56" t="inlineStr">
        <is>
          <t>9780763742010</t>
        </is>
      </c>
      <c r="BC56" t="inlineStr">
        <is>
          <t>32285005468896</t>
        </is>
      </c>
      <c r="BD56" t="inlineStr">
        <is>
          <t>893883614</t>
        </is>
      </c>
    </row>
    <row r="57">
      <c r="A57" t="inlineStr">
        <is>
          <t>No</t>
        </is>
      </c>
      <c r="B57" t="inlineStr">
        <is>
          <t>QR342 .P82 1986</t>
        </is>
      </c>
      <c r="C57" t="inlineStr">
        <is>
          <t>0                      QR 0342000P  82          1986</t>
        </is>
      </c>
      <c r="D57" t="inlineStr">
        <is>
          <t>A genetic switch : gene control and phage [lambda] / by Mark Ptashne.</t>
        </is>
      </c>
      <c r="F57" t="inlineStr">
        <is>
          <t>No</t>
        </is>
      </c>
      <c r="G57" t="inlineStr">
        <is>
          <t>1</t>
        </is>
      </c>
      <c r="H57" t="inlineStr">
        <is>
          <t>Yes</t>
        </is>
      </c>
      <c r="I57" t="inlineStr">
        <is>
          <t>No</t>
        </is>
      </c>
      <c r="J57" t="inlineStr">
        <is>
          <t>0</t>
        </is>
      </c>
      <c r="K57" t="inlineStr">
        <is>
          <t>Ptashne, Mark.</t>
        </is>
      </c>
      <c r="L57" t="inlineStr">
        <is>
          <t>Cambridge, Mass. : Cell Press &amp; Blackwell Scientific Publications, c1986.</t>
        </is>
      </c>
      <c r="M57" t="inlineStr">
        <is>
          <t>1986</t>
        </is>
      </c>
      <c r="O57" t="inlineStr">
        <is>
          <t>eng</t>
        </is>
      </c>
      <c r="P57" t="inlineStr">
        <is>
          <t>mau</t>
        </is>
      </c>
      <c r="R57" t="inlineStr">
        <is>
          <t xml:space="preserve">QR </t>
        </is>
      </c>
      <c r="S57" t="n">
        <v>3</v>
      </c>
      <c r="T57" t="n">
        <v>10</v>
      </c>
      <c r="U57" t="inlineStr">
        <is>
          <t>2009-02-16</t>
        </is>
      </c>
      <c r="V57" t="inlineStr">
        <is>
          <t>2009-02-16</t>
        </is>
      </c>
      <c r="W57" t="inlineStr">
        <is>
          <t>1993-03-05</t>
        </is>
      </c>
      <c r="X57" t="inlineStr">
        <is>
          <t>1993-03-05</t>
        </is>
      </c>
      <c r="Y57" t="n">
        <v>525</v>
      </c>
      <c r="Z57" t="n">
        <v>424</v>
      </c>
      <c r="AA57" t="n">
        <v>446</v>
      </c>
      <c r="AB57" t="n">
        <v>3</v>
      </c>
      <c r="AC57" t="n">
        <v>3</v>
      </c>
      <c r="AD57" t="n">
        <v>15</v>
      </c>
      <c r="AE57" t="n">
        <v>16</v>
      </c>
      <c r="AF57" t="n">
        <v>6</v>
      </c>
      <c r="AG57" t="n">
        <v>7</v>
      </c>
      <c r="AH57" t="n">
        <v>5</v>
      </c>
      <c r="AI57" t="n">
        <v>5</v>
      </c>
      <c r="AJ57" t="n">
        <v>8</v>
      </c>
      <c r="AK57" t="n">
        <v>9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HYPERLINK("https://creighton-primo.hosted.exlibrisgroup.com/primo-explore/search?tab=default_tab&amp;search_scope=EVERYTHING&amp;vid=01CRU&amp;lang=en_US&amp;offset=0&amp;query=any,contains,991001802049702656","Catalog Record")</f>
        <v/>
      </c>
      <c r="AT57">
        <f>HYPERLINK("http://www.worldcat.org/oclc/14719427","WorldCat Record")</f>
        <v/>
      </c>
      <c r="AU57" t="inlineStr">
        <is>
          <t>365829421:eng</t>
        </is>
      </c>
      <c r="AV57" t="inlineStr">
        <is>
          <t>14719427</t>
        </is>
      </c>
      <c r="AW57" t="inlineStr">
        <is>
          <t>991001802049702656</t>
        </is>
      </c>
      <c r="AX57" t="inlineStr">
        <is>
          <t>991001802049702656</t>
        </is>
      </c>
      <c r="AY57" t="inlineStr">
        <is>
          <t>2256893870002656</t>
        </is>
      </c>
      <c r="AZ57" t="inlineStr">
        <is>
          <t>BOOK</t>
        </is>
      </c>
      <c r="BB57" t="inlineStr">
        <is>
          <t>9780865423152</t>
        </is>
      </c>
      <c r="BC57" t="inlineStr">
        <is>
          <t>32285001564151</t>
        </is>
      </c>
      <c r="BD57" t="inlineStr">
        <is>
          <t>893609158</t>
        </is>
      </c>
    </row>
    <row r="58">
      <c r="A58" t="inlineStr">
        <is>
          <t>No</t>
        </is>
      </c>
      <c r="B58" t="inlineStr">
        <is>
          <t>QR342 .R18</t>
        </is>
      </c>
      <c r="C58" t="inlineStr">
        <is>
          <t>0                      QR 0342000R  18</t>
        </is>
      </c>
      <c r="D58" t="inlineStr">
        <is>
          <t>RNA phages / edited by Norton D. Zinder.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[Cold Spring Harbor, N.Y.] : Cold Spring Harbor Laboratory, [1975].</t>
        </is>
      </c>
      <c r="M58" t="inlineStr">
        <is>
          <t>1975</t>
        </is>
      </c>
      <c r="O58" t="inlineStr">
        <is>
          <t>eng</t>
        </is>
      </c>
      <c r="P58" t="inlineStr">
        <is>
          <t>nyu</t>
        </is>
      </c>
      <c r="Q58" t="inlineStr">
        <is>
          <t>Cold Spring Harbor monograph series</t>
        </is>
      </c>
      <c r="R58" t="inlineStr">
        <is>
          <t xml:space="preserve">QR </t>
        </is>
      </c>
      <c r="S58" t="n">
        <v>1</v>
      </c>
      <c r="T58" t="n">
        <v>1</v>
      </c>
      <c r="U58" t="inlineStr">
        <is>
          <t>2002-02-23</t>
        </is>
      </c>
      <c r="V58" t="inlineStr">
        <is>
          <t>2002-02-23</t>
        </is>
      </c>
      <c r="W58" t="inlineStr">
        <is>
          <t>1997-08-07</t>
        </is>
      </c>
      <c r="X58" t="inlineStr">
        <is>
          <t>1997-08-07</t>
        </is>
      </c>
      <c r="Y58" t="n">
        <v>371</v>
      </c>
      <c r="Z58" t="n">
        <v>268</v>
      </c>
      <c r="AA58" t="n">
        <v>274</v>
      </c>
      <c r="AB58" t="n">
        <v>1</v>
      </c>
      <c r="AC58" t="n">
        <v>1</v>
      </c>
      <c r="AD58" t="n">
        <v>9</v>
      </c>
      <c r="AE58" t="n">
        <v>9</v>
      </c>
      <c r="AF58" t="n">
        <v>3</v>
      </c>
      <c r="AG58" t="n">
        <v>3</v>
      </c>
      <c r="AH58" t="n">
        <v>3</v>
      </c>
      <c r="AI58" t="n">
        <v>3</v>
      </c>
      <c r="AJ58" t="n">
        <v>5</v>
      </c>
      <c r="AK58" t="n">
        <v>5</v>
      </c>
      <c r="AL58" t="n">
        <v>0</v>
      </c>
      <c r="AM58" t="n">
        <v>0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HYPERLINK("http://catalog.hathitrust.org/Record/000032781","HathiTrust Record")</f>
        <v/>
      </c>
      <c r="AS58">
        <f>HYPERLINK("https://creighton-primo.hosted.exlibrisgroup.com/primo-explore/search?tab=default_tab&amp;search_scope=EVERYTHING&amp;vid=01CRU&amp;lang=en_US&amp;offset=0&amp;query=any,contains,991003828349702656","Catalog Record")</f>
        <v/>
      </c>
      <c r="AT58">
        <f>HYPERLINK("http://www.worldcat.org/oclc/1582488","WorldCat Record")</f>
        <v/>
      </c>
      <c r="AU58" t="inlineStr">
        <is>
          <t>2462001:eng</t>
        </is>
      </c>
      <c r="AV58" t="inlineStr">
        <is>
          <t>1582488</t>
        </is>
      </c>
      <c r="AW58" t="inlineStr">
        <is>
          <t>991003828349702656</t>
        </is>
      </c>
      <c r="AX58" t="inlineStr">
        <is>
          <t>991003828349702656</t>
        </is>
      </c>
      <c r="AY58" t="inlineStr">
        <is>
          <t>2270683170002656</t>
        </is>
      </c>
      <c r="AZ58" t="inlineStr">
        <is>
          <t>BOOK</t>
        </is>
      </c>
      <c r="BB58" t="inlineStr">
        <is>
          <t>9780879691097</t>
        </is>
      </c>
      <c r="BC58" t="inlineStr">
        <is>
          <t>32285003082269</t>
        </is>
      </c>
      <c r="BD58" t="inlineStr">
        <is>
          <t>893228516</t>
        </is>
      </c>
    </row>
    <row r="59">
      <c r="A59" t="inlineStr">
        <is>
          <t>No</t>
        </is>
      </c>
      <c r="B59" t="inlineStr">
        <is>
          <t>QR351 .V5 1990</t>
        </is>
      </c>
      <c r="C59" t="inlineStr">
        <is>
          <t>0                      QR 0351000V  5           1990</t>
        </is>
      </c>
      <c r="D59" t="inlineStr">
        <is>
          <t>Viral genes and plant pathogenesis / Thomas P. Pirone, John G. Shaw, editors.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New York : Springer-Verlag, c1990.</t>
        </is>
      </c>
      <c r="M59" t="inlineStr">
        <is>
          <t>1990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QR </t>
        </is>
      </c>
      <c r="S59" t="n">
        <v>1</v>
      </c>
      <c r="T59" t="n">
        <v>1</v>
      </c>
      <c r="U59" t="inlineStr">
        <is>
          <t>1998-02-20</t>
        </is>
      </c>
      <c r="V59" t="inlineStr">
        <is>
          <t>1998-02-20</t>
        </is>
      </c>
      <c r="W59" t="inlineStr">
        <is>
          <t>1991-06-18</t>
        </is>
      </c>
      <c r="X59" t="inlineStr">
        <is>
          <t>1991-06-18</t>
        </is>
      </c>
      <c r="Y59" t="n">
        <v>152</v>
      </c>
      <c r="Z59" t="n">
        <v>100</v>
      </c>
      <c r="AA59" t="n">
        <v>126</v>
      </c>
      <c r="AB59" t="n">
        <v>1</v>
      </c>
      <c r="AC59" t="n">
        <v>1</v>
      </c>
      <c r="AD59" t="n">
        <v>3</v>
      </c>
      <c r="AE59" t="n">
        <v>4</v>
      </c>
      <c r="AF59" t="n">
        <v>0</v>
      </c>
      <c r="AG59" t="n">
        <v>1</v>
      </c>
      <c r="AH59" t="n">
        <v>2</v>
      </c>
      <c r="AI59" t="n">
        <v>2</v>
      </c>
      <c r="AJ59" t="n">
        <v>1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HYPERLINK("http://catalog.hathitrust.org/Record/002473522","HathiTrust Record")</f>
        <v/>
      </c>
      <c r="AS59">
        <f>HYPERLINK("https://creighton-primo.hosted.exlibrisgroup.com/primo-explore/search?tab=default_tab&amp;search_scope=EVERYTHING&amp;vid=01CRU&amp;lang=en_US&amp;offset=0&amp;query=any,contains,991001688769702656","Catalog Record")</f>
        <v/>
      </c>
      <c r="AT59">
        <f>HYPERLINK("http://www.worldcat.org/oclc/21411432","WorldCat Record")</f>
        <v/>
      </c>
      <c r="AU59" t="inlineStr">
        <is>
          <t>355640517:eng</t>
        </is>
      </c>
      <c r="AV59" t="inlineStr">
        <is>
          <t>21411432</t>
        </is>
      </c>
      <c r="AW59" t="inlineStr">
        <is>
          <t>991001688769702656</t>
        </is>
      </c>
      <c r="AX59" t="inlineStr">
        <is>
          <t>991001688769702656</t>
        </is>
      </c>
      <c r="AY59" t="inlineStr">
        <is>
          <t>2255283860002656</t>
        </is>
      </c>
      <c r="AZ59" t="inlineStr">
        <is>
          <t>BOOK</t>
        </is>
      </c>
      <c r="BB59" t="inlineStr">
        <is>
          <t>9780387973135</t>
        </is>
      </c>
      <c r="BC59" t="inlineStr">
        <is>
          <t>32285000656636</t>
        </is>
      </c>
      <c r="BD59" t="inlineStr">
        <is>
          <t>893261910</t>
        </is>
      </c>
    </row>
    <row r="60">
      <c r="A60" t="inlineStr">
        <is>
          <t>No</t>
        </is>
      </c>
      <c r="B60" t="inlineStr">
        <is>
          <t>QR357 .F72 v.17</t>
        </is>
      </c>
      <c r="C60" t="inlineStr">
        <is>
          <t>0                      QR 0357000F  72                                                      v.17</t>
        </is>
      </c>
      <c r="D60" t="inlineStr">
        <is>
          <t>Methods used in the study of viruses / edited by Heinz Fraenkel-Conrat and Robert R. Wagner.</t>
        </is>
      </c>
      <c r="E60" t="inlineStr">
        <is>
          <t>V.17</t>
        </is>
      </c>
      <c r="F60" t="inlineStr">
        <is>
          <t>No</t>
        </is>
      </c>
      <c r="G60" t="inlineStr">
        <is>
          <t>1</t>
        </is>
      </c>
      <c r="H60" t="inlineStr">
        <is>
          <t>Yes</t>
        </is>
      </c>
      <c r="I60" t="inlineStr">
        <is>
          <t>No</t>
        </is>
      </c>
      <c r="J60" t="inlineStr">
        <is>
          <t>0</t>
        </is>
      </c>
      <c r="K60" t="inlineStr">
        <is>
          <t>Fraenkel-Conrat, Heinz, 1910-1999.</t>
        </is>
      </c>
      <c r="L60" t="inlineStr">
        <is>
          <t>New York : Plenum Press, c1981.</t>
        </is>
      </c>
      <c r="M60" t="inlineStr">
        <is>
          <t>1981</t>
        </is>
      </c>
      <c r="O60" t="inlineStr">
        <is>
          <t>eng</t>
        </is>
      </c>
      <c r="P60" t="inlineStr">
        <is>
          <t>nyu</t>
        </is>
      </c>
      <c r="Q60" t="inlineStr">
        <is>
          <t>Comprehensive virology ; v. 17</t>
        </is>
      </c>
      <c r="R60" t="inlineStr">
        <is>
          <t xml:space="preserve">QR </t>
        </is>
      </c>
      <c r="S60" t="n">
        <v>2</v>
      </c>
      <c r="T60" t="n">
        <v>2</v>
      </c>
      <c r="U60" t="inlineStr">
        <is>
          <t>2007-03-23</t>
        </is>
      </c>
      <c r="V60" t="inlineStr">
        <is>
          <t>2007-03-23</t>
        </is>
      </c>
      <c r="W60" t="inlineStr">
        <is>
          <t>1993-03-05</t>
        </is>
      </c>
      <c r="X60" t="inlineStr">
        <is>
          <t>1993-03-05</t>
        </is>
      </c>
      <c r="Y60" t="n">
        <v>247</v>
      </c>
      <c r="Z60" t="n">
        <v>177</v>
      </c>
      <c r="AA60" t="n">
        <v>183</v>
      </c>
      <c r="AB60" t="n">
        <v>2</v>
      </c>
      <c r="AC60" t="n">
        <v>2</v>
      </c>
      <c r="AD60" t="n">
        <v>5</v>
      </c>
      <c r="AE60" t="n">
        <v>5</v>
      </c>
      <c r="AF60" t="n">
        <v>1</v>
      </c>
      <c r="AG60" t="n">
        <v>1</v>
      </c>
      <c r="AH60" t="n">
        <v>2</v>
      </c>
      <c r="AI60" t="n">
        <v>2</v>
      </c>
      <c r="AJ60" t="n">
        <v>3</v>
      </c>
      <c r="AK60" t="n">
        <v>3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HYPERLINK("http://catalog.hathitrust.org/Record/010517334","HathiTrust Record")</f>
        <v/>
      </c>
      <c r="AS60">
        <f>HYPERLINK("https://creighton-primo.hosted.exlibrisgroup.com/primo-explore/search?tab=default_tab&amp;search_scope=EVERYTHING&amp;vid=01CRU&amp;lang=en_US&amp;offset=0&amp;query=any,contains,991001779719702656","Catalog Record")</f>
        <v/>
      </c>
      <c r="AT60">
        <f>HYPERLINK("http://www.worldcat.org/oclc/6708497","WorldCat Record")</f>
        <v/>
      </c>
      <c r="AU60" t="inlineStr">
        <is>
          <t>3769173413:eng</t>
        </is>
      </c>
      <c r="AV60" t="inlineStr">
        <is>
          <t>6708497</t>
        </is>
      </c>
      <c r="AW60" t="inlineStr">
        <is>
          <t>991001779719702656</t>
        </is>
      </c>
      <c r="AX60" t="inlineStr">
        <is>
          <t>991001779719702656</t>
        </is>
      </c>
      <c r="AY60" t="inlineStr">
        <is>
          <t>2255094990002656</t>
        </is>
      </c>
      <c r="AZ60" t="inlineStr">
        <is>
          <t>BOOK</t>
        </is>
      </c>
      <c r="BB60" t="inlineStr">
        <is>
          <t>9780306404184</t>
        </is>
      </c>
      <c r="BC60" t="inlineStr">
        <is>
          <t>32285001564219</t>
        </is>
      </c>
      <c r="BD60" t="inlineStr">
        <is>
          <t>893238333</t>
        </is>
      </c>
    </row>
    <row r="61">
      <c r="A61" t="inlineStr">
        <is>
          <t>No</t>
        </is>
      </c>
      <c r="B61" t="inlineStr">
        <is>
          <t>QR357 .P58 1985, v.1</t>
        </is>
      </c>
      <c r="C61" t="inlineStr">
        <is>
          <t>0                      QR 0357000P  58          1985                                        v.1</t>
        </is>
      </c>
      <c r="D61" t="inlineStr">
        <is>
          <t>Polyhedral virions with tripartite genomes / edited by R.I.B. Francki.</t>
        </is>
      </c>
      <c r="E61" t="inlineStr">
        <is>
          <t>V.1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L61" t="inlineStr">
        <is>
          <t>New York : Plenum Press, c1985.</t>
        </is>
      </c>
      <c r="M61" t="inlineStr">
        <is>
          <t>1985</t>
        </is>
      </c>
      <c r="O61" t="inlineStr">
        <is>
          <t>eng</t>
        </is>
      </c>
      <c r="P61" t="inlineStr">
        <is>
          <t>nyu</t>
        </is>
      </c>
      <c r="Q61" t="inlineStr">
        <is>
          <t>The Plant viruses ; v. 1</t>
        </is>
      </c>
      <c r="R61" t="inlineStr">
        <is>
          <t xml:space="preserve">QR </t>
        </is>
      </c>
      <c r="S61" t="n">
        <v>2</v>
      </c>
      <c r="T61" t="n">
        <v>2</v>
      </c>
      <c r="U61" t="inlineStr">
        <is>
          <t>1998-02-20</t>
        </is>
      </c>
      <c r="V61" t="inlineStr">
        <is>
          <t>1998-02-20</t>
        </is>
      </c>
      <c r="W61" t="inlineStr">
        <is>
          <t>1993-03-05</t>
        </is>
      </c>
      <c r="X61" t="inlineStr">
        <is>
          <t>1993-03-05</t>
        </is>
      </c>
      <c r="Y61" t="n">
        <v>123</v>
      </c>
      <c r="Z61" t="n">
        <v>97</v>
      </c>
      <c r="AA61" t="n">
        <v>97</v>
      </c>
      <c r="AB61" t="n">
        <v>1</v>
      </c>
      <c r="AC61" t="n">
        <v>1</v>
      </c>
      <c r="AD61" t="n">
        <v>2</v>
      </c>
      <c r="AE61" t="n">
        <v>2</v>
      </c>
      <c r="AF61" t="n">
        <v>0</v>
      </c>
      <c r="AG61" t="n">
        <v>0</v>
      </c>
      <c r="AH61" t="n">
        <v>1</v>
      </c>
      <c r="AI61" t="n">
        <v>1</v>
      </c>
      <c r="AJ61" t="n">
        <v>1</v>
      </c>
      <c r="AK61" t="n">
        <v>1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HYPERLINK("https://creighton-primo.hosted.exlibrisgroup.com/primo-explore/search?tab=default_tab&amp;search_scope=EVERYTHING&amp;vid=01CRU&amp;lang=en_US&amp;offset=0&amp;query=any,contains,991000592199702656","Catalog Record")</f>
        <v/>
      </c>
      <c r="AT61">
        <f>HYPERLINK("http://www.worldcat.org/oclc/11785696","WorldCat Record")</f>
        <v/>
      </c>
      <c r="AU61" t="inlineStr">
        <is>
          <t>8907064929:eng</t>
        </is>
      </c>
      <c r="AV61" t="inlineStr">
        <is>
          <t>11785696</t>
        </is>
      </c>
      <c r="AW61" t="inlineStr">
        <is>
          <t>991000592199702656</t>
        </is>
      </c>
      <c r="AX61" t="inlineStr">
        <is>
          <t>991000592199702656</t>
        </is>
      </c>
      <c r="AY61" t="inlineStr">
        <is>
          <t>2255773500002656</t>
        </is>
      </c>
      <c r="AZ61" t="inlineStr">
        <is>
          <t>BOOK</t>
        </is>
      </c>
      <c r="BB61" t="inlineStr">
        <is>
          <t>9780306419584</t>
        </is>
      </c>
      <c r="BC61" t="inlineStr">
        <is>
          <t>32285001564227</t>
        </is>
      </c>
      <c r="BD61" t="inlineStr">
        <is>
          <t>893432097</t>
        </is>
      </c>
    </row>
    <row r="62">
      <c r="A62" t="inlineStr">
        <is>
          <t>No</t>
        </is>
      </c>
      <c r="B62" t="inlineStr">
        <is>
          <t>QR358 .H85 1989</t>
        </is>
      </c>
      <c r="C62" t="inlineStr">
        <is>
          <t>0                      QR 0358000H  85          1989</t>
        </is>
      </c>
      <c r="D62" t="inlineStr">
        <is>
          <t>Virology : directory &amp; dictionary of animal, bacterial, and plant viruses / Roger Hull, Fred Brown, Chris Payne.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Hull, Roger, 1937-</t>
        </is>
      </c>
      <c r="L62" t="inlineStr">
        <is>
          <t>London : Macmillan Press, 1989.</t>
        </is>
      </c>
      <c r="M62" t="inlineStr">
        <is>
          <t>1989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QR </t>
        </is>
      </c>
      <c r="S62" t="n">
        <v>4</v>
      </c>
      <c r="T62" t="n">
        <v>4</v>
      </c>
      <c r="U62" t="inlineStr">
        <is>
          <t>2000-10-07</t>
        </is>
      </c>
      <c r="V62" t="inlineStr">
        <is>
          <t>2000-10-07</t>
        </is>
      </c>
      <c r="W62" t="inlineStr">
        <is>
          <t>1992-04-23</t>
        </is>
      </c>
      <c r="X62" t="inlineStr">
        <is>
          <t>1992-04-23</t>
        </is>
      </c>
      <c r="Y62" t="n">
        <v>260</v>
      </c>
      <c r="Z62" t="n">
        <v>227</v>
      </c>
      <c r="AA62" t="n">
        <v>280</v>
      </c>
      <c r="AB62" t="n">
        <v>3</v>
      </c>
      <c r="AC62" t="n">
        <v>3</v>
      </c>
      <c r="AD62" t="n">
        <v>10</v>
      </c>
      <c r="AE62" t="n">
        <v>11</v>
      </c>
      <c r="AF62" t="n">
        <v>2</v>
      </c>
      <c r="AG62" t="n">
        <v>2</v>
      </c>
      <c r="AH62" t="n">
        <v>4</v>
      </c>
      <c r="AI62" t="n">
        <v>4</v>
      </c>
      <c r="AJ62" t="n">
        <v>4</v>
      </c>
      <c r="AK62" t="n">
        <v>5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HYPERLINK("http://catalog.hathitrust.org/Record/007474452","HathiTrust Record")</f>
        <v/>
      </c>
      <c r="AS62">
        <f>HYPERLINK("https://creighton-primo.hosted.exlibrisgroup.com/primo-explore/search?tab=default_tab&amp;search_scope=EVERYTHING&amp;vid=01CRU&amp;lang=en_US&amp;offset=0&amp;query=any,contains,991001394369702656","Catalog Record")</f>
        <v/>
      </c>
      <c r="AT62">
        <f>HYPERLINK("http://www.worldcat.org/oclc/18780386","WorldCat Record")</f>
        <v/>
      </c>
      <c r="AU62" t="inlineStr">
        <is>
          <t>4926885661:eng</t>
        </is>
      </c>
      <c r="AV62" t="inlineStr">
        <is>
          <t>18780386</t>
        </is>
      </c>
      <c r="AW62" t="inlineStr">
        <is>
          <t>991001394369702656</t>
        </is>
      </c>
      <c r="AX62" t="inlineStr">
        <is>
          <t>991001394369702656</t>
        </is>
      </c>
      <c r="AY62" t="inlineStr">
        <is>
          <t>2260424370002656</t>
        </is>
      </c>
      <c r="AZ62" t="inlineStr">
        <is>
          <t>BOOK</t>
        </is>
      </c>
      <c r="BB62" t="inlineStr">
        <is>
          <t>9780935859591</t>
        </is>
      </c>
      <c r="BC62" t="inlineStr">
        <is>
          <t>32285001085975</t>
        </is>
      </c>
      <c r="BD62" t="inlineStr">
        <is>
          <t>893785083</t>
        </is>
      </c>
    </row>
    <row r="63">
      <c r="A63" t="inlineStr">
        <is>
          <t>No</t>
        </is>
      </c>
      <c r="B63" t="inlineStr">
        <is>
          <t>QR359 .R33 1991</t>
        </is>
      </c>
      <c r="C63" t="inlineStr">
        <is>
          <t>0                      QR 0359000R  33          1991</t>
        </is>
      </c>
      <c r="D63" t="inlineStr">
        <is>
          <t>The invisible invaders : the story of the emerging age of viruses / by Peter Radetsky.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Radetsky, Peter.</t>
        </is>
      </c>
      <c r="L63" t="inlineStr">
        <is>
          <t>Boston : Little, Brown, c1991.</t>
        </is>
      </c>
      <c r="M63" t="inlineStr">
        <is>
          <t>1991</t>
        </is>
      </c>
      <c r="N63" t="inlineStr">
        <is>
          <t>1st ed.</t>
        </is>
      </c>
      <c r="O63" t="inlineStr">
        <is>
          <t>eng</t>
        </is>
      </c>
      <c r="P63" t="inlineStr">
        <is>
          <t>mau</t>
        </is>
      </c>
      <c r="R63" t="inlineStr">
        <is>
          <t xml:space="preserve">QR </t>
        </is>
      </c>
      <c r="S63" t="n">
        <v>14</v>
      </c>
      <c r="T63" t="n">
        <v>14</v>
      </c>
      <c r="U63" t="inlineStr">
        <is>
          <t>1998-02-26</t>
        </is>
      </c>
      <c r="V63" t="inlineStr">
        <is>
          <t>1998-02-26</t>
        </is>
      </c>
      <c r="W63" t="inlineStr">
        <is>
          <t>1991-02-14</t>
        </is>
      </c>
      <c r="X63" t="inlineStr">
        <is>
          <t>1991-02-14</t>
        </is>
      </c>
      <c r="Y63" t="n">
        <v>1346</v>
      </c>
      <c r="Z63" t="n">
        <v>1263</v>
      </c>
      <c r="AA63" t="n">
        <v>1268</v>
      </c>
      <c r="AB63" t="n">
        <v>10</v>
      </c>
      <c r="AC63" t="n">
        <v>10</v>
      </c>
      <c r="AD63" t="n">
        <v>37</v>
      </c>
      <c r="AE63" t="n">
        <v>37</v>
      </c>
      <c r="AF63" t="n">
        <v>16</v>
      </c>
      <c r="AG63" t="n">
        <v>16</v>
      </c>
      <c r="AH63" t="n">
        <v>6</v>
      </c>
      <c r="AI63" t="n">
        <v>6</v>
      </c>
      <c r="AJ63" t="n">
        <v>17</v>
      </c>
      <c r="AK63" t="n">
        <v>17</v>
      </c>
      <c r="AL63" t="n">
        <v>7</v>
      </c>
      <c r="AM63" t="n">
        <v>7</v>
      </c>
      <c r="AN63" t="n">
        <v>1</v>
      </c>
      <c r="AO63" t="n">
        <v>1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HYPERLINK("https://creighton-primo.hosted.exlibrisgroup.com/primo-explore/search?tab=default_tab&amp;search_scope=EVERYTHING&amp;vid=01CRU&amp;lang=en_US&amp;offset=0&amp;query=any,contains,991001744719702656","Catalog Record")</f>
        <v/>
      </c>
      <c r="AT63">
        <f>HYPERLINK("http://www.worldcat.org/oclc/22111009","WorldCat Record")</f>
        <v/>
      </c>
      <c r="AU63" t="inlineStr">
        <is>
          <t>20903162:eng</t>
        </is>
      </c>
      <c r="AV63" t="inlineStr">
        <is>
          <t>22111009</t>
        </is>
      </c>
      <c r="AW63" t="inlineStr">
        <is>
          <t>991001744719702656</t>
        </is>
      </c>
      <c r="AX63" t="inlineStr">
        <is>
          <t>991001744719702656</t>
        </is>
      </c>
      <c r="AY63" t="inlineStr">
        <is>
          <t>2266135930002656</t>
        </is>
      </c>
      <c r="AZ63" t="inlineStr">
        <is>
          <t>BOOK</t>
        </is>
      </c>
      <c r="BB63" t="inlineStr">
        <is>
          <t>9780316732161</t>
        </is>
      </c>
      <c r="BC63" t="inlineStr">
        <is>
          <t>32285000464767</t>
        </is>
      </c>
      <c r="BD63" t="inlineStr">
        <is>
          <t>893328340</t>
        </is>
      </c>
    </row>
    <row r="64">
      <c r="A64" t="inlineStr">
        <is>
          <t>No</t>
        </is>
      </c>
      <c r="B64" t="inlineStr">
        <is>
          <t>QR360 .A59 1967b</t>
        </is>
      </c>
      <c r="C64" t="inlineStr">
        <is>
          <t>0                      QR 0360000A  59          1967b</t>
        </is>
      </c>
      <c r="D64" t="inlineStr">
        <is>
          <t>The natural history of viruses [by] C. H. Andrewes.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Andrewes, C. H. (Christopher Howard), Sir.</t>
        </is>
      </c>
      <c r="L64" t="inlineStr">
        <is>
          <t>New York, W. W. Norton [1967]</t>
        </is>
      </c>
      <c r="M64" t="inlineStr">
        <is>
          <t>1967</t>
        </is>
      </c>
      <c r="O64" t="inlineStr">
        <is>
          <t>eng</t>
        </is>
      </c>
      <c r="P64" t="inlineStr">
        <is>
          <t>nyu</t>
        </is>
      </c>
      <c r="Q64" t="inlineStr">
        <is>
          <t>The World naturalist</t>
        </is>
      </c>
      <c r="R64" t="inlineStr">
        <is>
          <t xml:space="preserve">QR </t>
        </is>
      </c>
      <c r="S64" t="n">
        <v>3</v>
      </c>
      <c r="T64" t="n">
        <v>3</v>
      </c>
      <c r="U64" t="inlineStr">
        <is>
          <t>2002-02-28</t>
        </is>
      </c>
      <c r="V64" t="inlineStr">
        <is>
          <t>2002-02-28</t>
        </is>
      </c>
      <c r="W64" t="inlineStr">
        <is>
          <t>1997-08-07</t>
        </is>
      </c>
      <c r="X64" t="inlineStr">
        <is>
          <t>1997-08-07</t>
        </is>
      </c>
      <c r="Y64" t="n">
        <v>671</v>
      </c>
      <c r="Z64" t="n">
        <v>643</v>
      </c>
      <c r="AA64" t="n">
        <v>709</v>
      </c>
      <c r="AB64" t="n">
        <v>7</v>
      </c>
      <c r="AC64" t="n">
        <v>7</v>
      </c>
      <c r="AD64" t="n">
        <v>17</v>
      </c>
      <c r="AE64" t="n">
        <v>18</v>
      </c>
      <c r="AF64" t="n">
        <v>5</v>
      </c>
      <c r="AG64" t="n">
        <v>6</v>
      </c>
      <c r="AH64" t="n">
        <v>2</v>
      </c>
      <c r="AI64" t="n">
        <v>2</v>
      </c>
      <c r="AJ64" t="n">
        <v>8</v>
      </c>
      <c r="AK64" t="n">
        <v>8</v>
      </c>
      <c r="AL64" t="n">
        <v>5</v>
      </c>
      <c r="AM64" t="n">
        <v>5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HYPERLINK("https://creighton-primo.hosted.exlibrisgroup.com/primo-explore/search?tab=default_tab&amp;search_scope=EVERYTHING&amp;vid=01CRU&amp;lang=en_US&amp;offset=0&amp;query=any,contains,991002861259702656","Catalog Record")</f>
        <v/>
      </c>
      <c r="AT64">
        <f>HYPERLINK("http://www.worldcat.org/oclc/493155","WorldCat Record")</f>
        <v/>
      </c>
      <c r="AU64" t="inlineStr">
        <is>
          <t>460221:eng</t>
        </is>
      </c>
      <c r="AV64" t="inlineStr">
        <is>
          <t>493155</t>
        </is>
      </c>
      <c r="AW64" t="inlineStr">
        <is>
          <t>991002861259702656</t>
        </is>
      </c>
      <c r="AX64" t="inlineStr">
        <is>
          <t>991002861259702656</t>
        </is>
      </c>
      <c r="AY64" t="inlineStr">
        <is>
          <t>2254860090002656</t>
        </is>
      </c>
      <c r="AZ64" t="inlineStr">
        <is>
          <t>BOOK</t>
        </is>
      </c>
      <c r="BC64" t="inlineStr">
        <is>
          <t>32285003082277</t>
        </is>
      </c>
      <c r="BD64" t="inlineStr">
        <is>
          <t>893786649</t>
        </is>
      </c>
    </row>
    <row r="65">
      <c r="A65" t="inlineStr">
        <is>
          <t>No</t>
        </is>
      </c>
      <c r="B65" t="inlineStr">
        <is>
          <t>QR360 .A6 1967</t>
        </is>
      </c>
      <c r="C65" t="inlineStr">
        <is>
          <t>0                      QR 0360000A  6           1967</t>
        </is>
      </c>
      <c r="D65" t="inlineStr">
        <is>
          <t>Viruses of vertebrates [by] Sir Christopher Andrewes and H. G. Pereira.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Andrewes, C. H. (Christopher Howard), Sir.</t>
        </is>
      </c>
      <c r="L65" t="inlineStr">
        <is>
          <t>London, Baillière, Tindall and Cassell [1967]</t>
        </is>
      </c>
      <c r="M65" t="inlineStr">
        <is>
          <t>1967</t>
        </is>
      </c>
      <c r="N65" t="inlineStr">
        <is>
          <t>2d ed.</t>
        </is>
      </c>
      <c r="O65" t="inlineStr">
        <is>
          <t>eng</t>
        </is>
      </c>
      <c r="P65" t="inlineStr">
        <is>
          <t xml:space="preserve">xx </t>
        </is>
      </c>
      <c r="R65" t="inlineStr">
        <is>
          <t xml:space="preserve">QR </t>
        </is>
      </c>
      <c r="S65" t="n">
        <v>1</v>
      </c>
      <c r="T65" t="n">
        <v>1</v>
      </c>
      <c r="U65" t="inlineStr">
        <is>
          <t>2000-10-07</t>
        </is>
      </c>
      <c r="V65" t="inlineStr">
        <is>
          <t>2000-10-07</t>
        </is>
      </c>
      <c r="W65" t="inlineStr">
        <is>
          <t>1997-08-07</t>
        </is>
      </c>
      <c r="X65" t="inlineStr">
        <is>
          <t>1997-08-07</t>
        </is>
      </c>
      <c r="Y65" t="n">
        <v>105</v>
      </c>
      <c r="Z65" t="n">
        <v>54</v>
      </c>
      <c r="AA65" t="n">
        <v>431</v>
      </c>
      <c r="AB65" t="n">
        <v>1</v>
      </c>
      <c r="AC65" t="n">
        <v>3</v>
      </c>
      <c r="AD65" t="n">
        <v>2</v>
      </c>
      <c r="AE65" t="n">
        <v>16</v>
      </c>
      <c r="AF65" t="n">
        <v>1</v>
      </c>
      <c r="AG65" t="n">
        <v>6</v>
      </c>
      <c r="AH65" t="n">
        <v>1</v>
      </c>
      <c r="AI65" t="n">
        <v>5</v>
      </c>
      <c r="AJ65" t="n">
        <v>1</v>
      </c>
      <c r="AK65" t="n">
        <v>9</v>
      </c>
      <c r="AL65" t="n">
        <v>0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HYPERLINK("https://creighton-primo.hosted.exlibrisgroup.com/primo-explore/search?tab=default_tab&amp;search_scope=EVERYTHING&amp;vid=01CRU&amp;lang=en_US&amp;offset=0&amp;query=any,contains,991004570139702656","Catalog Record")</f>
        <v/>
      </c>
      <c r="AT65">
        <f>HYPERLINK("http://www.worldcat.org/oclc/4019489","WorldCat Record")</f>
        <v/>
      </c>
      <c r="AU65" t="inlineStr">
        <is>
          <t>1541502:eng</t>
        </is>
      </c>
      <c r="AV65" t="inlineStr">
        <is>
          <t>4019489</t>
        </is>
      </c>
      <c r="AW65" t="inlineStr">
        <is>
          <t>991004570139702656</t>
        </is>
      </c>
      <c r="AX65" t="inlineStr">
        <is>
          <t>991004570139702656</t>
        </is>
      </c>
      <c r="AY65" t="inlineStr">
        <is>
          <t>2265649470002656</t>
        </is>
      </c>
      <c r="AZ65" t="inlineStr">
        <is>
          <t>BOOK</t>
        </is>
      </c>
      <c r="BC65" t="inlineStr">
        <is>
          <t>32285003082285</t>
        </is>
      </c>
      <c r="BD65" t="inlineStr">
        <is>
          <t>893901380</t>
        </is>
      </c>
    </row>
    <row r="66">
      <c r="A66" t="inlineStr">
        <is>
          <t>No</t>
        </is>
      </c>
      <c r="B66" t="inlineStr">
        <is>
          <t>QR360 .B25</t>
        </is>
      </c>
      <c r="C66" t="inlineStr">
        <is>
          <t>0                      QR 0360000B  25</t>
        </is>
      </c>
      <c r="D66" t="inlineStr">
        <is>
          <t>The Bacteriophage lambda. Edited by A. D. Hershey.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[Cold Spring Harbor, N.Y.] Cold Spring Harbor Laboratory, 1971.</t>
        </is>
      </c>
      <c r="M66" t="inlineStr">
        <is>
          <t>1971</t>
        </is>
      </c>
      <c r="O66" t="inlineStr">
        <is>
          <t>eng</t>
        </is>
      </c>
      <c r="P66" t="inlineStr">
        <is>
          <t>nyu</t>
        </is>
      </c>
      <c r="Q66" t="inlineStr">
        <is>
          <t>Cold Spring Harbor monograph series</t>
        </is>
      </c>
      <c r="R66" t="inlineStr">
        <is>
          <t xml:space="preserve">QR </t>
        </is>
      </c>
      <c r="S66" t="n">
        <v>3</v>
      </c>
      <c r="T66" t="n">
        <v>3</v>
      </c>
      <c r="U66" t="inlineStr">
        <is>
          <t>2002-02-10</t>
        </is>
      </c>
      <c r="V66" t="inlineStr">
        <is>
          <t>2002-02-10</t>
        </is>
      </c>
      <c r="W66" t="inlineStr">
        <is>
          <t>1997-08-07</t>
        </is>
      </c>
      <c r="X66" t="inlineStr">
        <is>
          <t>1997-08-07</t>
        </is>
      </c>
      <c r="Y66" t="n">
        <v>448</v>
      </c>
      <c r="Z66" t="n">
        <v>337</v>
      </c>
      <c r="AA66" t="n">
        <v>349</v>
      </c>
      <c r="AB66" t="n">
        <v>1</v>
      </c>
      <c r="AC66" t="n">
        <v>1</v>
      </c>
      <c r="AD66" t="n">
        <v>11</v>
      </c>
      <c r="AE66" t="n">
        <v>11</v>
      </c>
      <c r="AF66" t="n">
        <v>3</v>
      </c>
      <c r="AG66" t="n">
        <v>3</v>
      </c>
      <c r="AH66" t="n">
        <v>5</v>
      </c>
      <c r="AI66" t="n">
        <v>5</v>
      </c>
      <c r="AJ66" t="n">
        <v>5</v>
      </c>
      <c r="AK66" t="n">
        <v>5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HYPERLINK("http://catalog.hathitrust.org/Record/001556720","HathiTrust Record")</f>
        <v/>
      </c>
      <c r="AS66">
        <f>HYPERLINK("https://creighton-primo.hosted.exlibrisgroup.com/primo-explore/search?tab=default_tab&amp;search_scope=EVERYTHING&amp;vid=01CRU&amp;lang=en_US&amp;offset=0&amp;query=any,contains,991005353819702656","Catalog Record")</f>
        <v/>
      </c>
      <c r="AT66">
        <f>HYPERLINK("http://www.worldcat.org/oclc/220264","WorldCat Record")</f>
        <v/>
      </c>
      <c r="AU66" t="inlineStr">
        <is>
          <t>1321371:eng</t>
        </is>
      </c>
      <c r="AV66" t="inlineStr">
        <is>
          <t>220264</t>
        </is>
      </c>
      <c r="AW66" t="inlineStr">
        <is>
          <t>991005353819702656</t>
        </is>
      </c>
      <c r="AX66" t="inlineStr">
        <is>
          <t>991005353819702656</t>
        </is>
      </c>
      <c r="AY66" t="inlineStr">
        <is>
          <t>2261538080002656</t>
        </is>
      </c>
      <c r="AZ66" t="inlineStr">
        <is>
          <t>BOOK</t>
        </is>
      </c>
      <c r="BC66" t="inlineStr">
        <is>
          <t>32285003082293</t>
        </is>
      </c>
      <c r="BD66" t="inlineStr">
        <is>
          <t>893424955</t>
        </is>
      </c>
    </row>
    <row r="67">
      <c r="A67" t="inlineStr">
        <is>
          <t>No</t>
        </is>
      </c>
      <c r="B67" t="inlineStr">
        <is>
          <t>QR360 .F68</t>
        </is>
      </c>
      <c r="C67" t="inlineStr">
        <is>
          <t>0                      QR 0360000F  68</t>
        </is>
      </c>
      <c r="D67" t="inlineStr">
        <is>
          <t>The chemistry and biology of viruses.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Fraenkel-Conrat, Heinz, 1910-1999.</t>
        </is>
      </c>
      <c r="L67" t="inlineStr">
        <is>
          <t>New York, Academic Press, 1969.</t>
        </is>
      </c>
      <c r="M67" t="inlineStr">
        <is>
          <t>1969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QR </t>
        </is>
      </c>
      <c r="S67" t="n">
        <v>4</v>
      </c>
      <c r="T67" t="n">
        <v>4</v>
      </c>
      <c r="U67" t="inlineStr">
        <is>
          <t>2005-08-30</t>
        </is>
      </c>
      <c r="V67" t="inlineStr">
        <is>
          <t>2005-08-30</t>
        </is>
      </c>
      <c r="W67" t="inlineStr">
        <is>
          <t>1997-08-07</t>
        </is>
      </c>
      <c r="X67" t="inlineStr">
        <is>
          <t>1997-08-07</t>
        </is>
      </c>
      <c r="Y67" t="n">
        <v>569</v>
      </c>
      <c r="Z67" t="n">
        <v>398</v>
      </c>
      <c r="AA67" t="n">
        <v>406</v>
      </c>
      <c r="AB67" t="n">
        <v>5</v>
      </c>
      <c r="AC67" t="n">
        <v>5</v>
      </c>
      <c r="AD67" t="n">
        <v>18</v>
      </c>
      <c r="AE67" t="n">
        <v>18</v>
      </c>
      <c r="AF67" t="n">
        <v>7</v>
      </c>
      <c r="AG67" t="n">
        <v>7</v>
      </c>
      <c r="AH67" t="n">
        <v>3</v>
      </c>
      <c r="AI67" t="n">
        <v>3</v>
      </c>
      <c r="AJ67" t="n">
        <v>9</v>
      </c>
      <c r="AK67" t="n">
        <v>9</v>
      </c>
      <c r="AL67" t="n">
        <v>4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HYPERLINK("http://catalog.hathitrust.org/Record/001556727","HathiTrust Record")</f>
        <v/>
      </c>
      <c r="AS67">
        <f>HYPERLINK("https://creighton-primo.hosted.exlibrisgroup.com/primo-explore/search?tab=default_tab&amp;search_scope=EVERYTHING&amp;vid=01CRU&amp;lang=en_US&amp;offset=0&amp;query=any,contains,991000083139702656","Catalog Record")</f>
        <v/>
      </c>
      <c r="AT67">
        <f>HYPERLINK("http://www.worldcat.org/oclc/32481","WorldCat Record")</f>
        <v/>
      </c>
      <c r="AU67" t="inlineStr">
        <is>
          <t>1186303:eng</t>
        </is>
      </c>
      <c r="AV67" t="inlineStr">
        <is>
          <t>32481</t>
        </is>
      </c>
      <c r="AW67" t="inlineStr">
        <is>
          <t>991000083139702656</t>
        </is>
      </c>
      <c r="AX67" t="inlineStr">
        <is>
          <t>991000083139702656</t>
        </is>
      </c>
      <c r="AY67" t="inlineStr">
        <is>
          <t>2258366840002656</t>
        </is>
      </c>
      <c r="AZ67" t="inlineStr">
        <is>
          <t>BOOK</t>
        </is>
      </c>
      <c r="BC67" t="inlineStr">
        <is>
          <t>32285003082319</t>
        </is>
      </c>
      <c r="BD67" t="inlineStr">
        <is>
          <t>893607604</t>
        </is>
      </c>
    </row>
    <row r="68">
      <c r="A68" t="inlineStr">
        <is>
          <t>No</t>
        </is>
      </c>
      <c r="B68" t="inlineStr">
        <is>
          <t>QR360 .F715 1985</t>
        </is>
      </c>
      <c r="C68" t="inlineStr">
        <is>
          <t>0                      QR 0360000F  715         1985</t>
        </is>
      </c>
      <c r="D68" t="inlineStr">
        <is>
          <t>The viruses : catalogue, characterization, and classification / Heinz Fraenkel-Conrat.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Fraenkel-Conrat, Heinz, 1910-1999.</t>
        </is>
      </c>
      <c r="L68" t="inlineStr">
        <is>
          <t>New York : Plenum Press, c1985.</t>
        </is>
      </c>
      <c r="M68" t="inlineStr">
        <is>
          <t>1985</t>
        </is>
      </c>
      <c r="O68" t="inlineStr">
        <is>
          <t>eng</t>
        </is>
      </c>
      <c r="P68" t="inlineStr">
        <is>
          <t>nyu</t>
        </is>
      </c>
      <c r="Q68" t="inlineStr">
        <is>
          <t>The Viruses</t>
        </is>
      </c>
      <c r="R68" t="inlineStr">
        <is>
          <t xml:space="preserve">QR </t>
        </is>
      </c>
      <c r="S68" t="n">
        <v>4</v>
      </c>
      <c r="T68" t="n">
        <v>4</v>
      </c>
      <c r="U68" t="inlineStr">
        <is>
          <t>1997-10-02</t>
        </is>
      </c>
      <c r="V68" t="inlineStr">
        <is>
          <t>1997-10-02</t>
        </is>
      </c>
      <c r="W68" t="inlineStr">
        <is>
          <t>1993-04-20</t>
        </is>
      </c>
      <c r="X68" t="inlineStr">
        <is>
          <t>1993-04-20</t>
        </is>
      </c>
      <c r="Y68" t="n">
        <v>460</v>
      </c>
      <c r="Z68" t="n">
        <v>370</v>
      </c>
      <c r="AA68" t="n">
        <v>387</v>
      </c>
      <c r="AB68" t="n">
        <v>3</v>
      </c>
      <c r="AC68" t="n">
        <v>3</v>
      </c>
      <c r="AD68" t="n">
        <v>14</v>
      </c>
      <c r="AE68" t="n">
        <v>15</v>
      </c>
      <c r="AF68" t="n">
        <v>5</v>
      </c>
      <c r="AG68" t="n">
        <v>6</v>
      </c>
      <c r="AH68" t="n">
        <v>4</v>
      </c>
      <c r="AI68" t="n">
        <v>4</v>
      </c>
      <c r="AJ68" t="n">
        <v>6</v>
      </c>
      <c r="AK68" t="n">
        <v>7</v>
      </c>
      <c r="AL68" t="n">
        <v>2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HYPERLINK("http://catalog.hathitrust.org/Record/000572806","HathiTrust Record")</f>
        <v/>
      </c>
      <c r="AS68">
        <f>HYPERLINK("https://creighton-primo.hosted.exlibrisgroup.com/primo-explore/search?tab=default_tab&amp;search_scope=EVERYTHING&amp;vid=01CRU&amp;lang=en_US&amp;offset=0&amp;query=any,contains,991000562559702656","Catalog Record")</f>
        <v/>
      </c>
      <c r="AT68">
        <f>HYPERLINK("http://www.worldcat.org/oclc/11599265","WorldCat Record")</f>
        <v/>
      </c>
      <c r="AU68" t="inlineStr">
        <is>
          <t>836698276:eng</t>
        </is>
      </c>
      <c r="AV68" t="inlineStr">
        <is>
          <t>11599265</t>
        </is>
      </c>
      <c r="AW68" t="inlineStr">
        <is>
          <t>991000562559702656</t>
        </is>
      </c>
      <c r="AX68" t="inlineStr">
        <is>
          <t>991000562559702656</t>
        </is>
      </c>
      <c r="AY68" t="inlineStr">
        <is>
          <t>2261540660002656</t>
        </is>
      </c>
      <c r="AZ68" t="inlineStr">
        <is>
          <t>BOOK</t>
        </is>
      </c>
      <c r="BB68" t="inlineStr">
        <is>
          <t>9780306417665</t>
        </is>
      </c>
      <c r="BC68" t="inlineStr">
        <is>
          <t>32285001621845</t>
        </is>
      </c>
      <c r="BD68" t="inlineStr">
        <is>
          <t>893315055</t>
        </is>
      </c>
    </row>
    <row r="69">
      <c r="A69" t="inlineStr">
        <is>
          <t>No</t>
        </is>
      </c>
      <c r="B69" t="inlineStr">
        <is>
          <t>QR360 .L38 1992</t>
        </is>
      </c>
      <c r="C69" t="inlineStr">
        <is>
          <t>0                      QR 0360000L  38          1992</t>
        </is>
      </c>
      <c r="D69" t="inlineStr">
        <is>
          <t>Viruses / Arnold J. Levine.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K69" t="inlineStr">
        <is>
          <t>Levine, Arnold J. (Arnold Jay), 1939-</t>
        </is>
      </c>
      <c r="L69" t="inlineStr">
        <is>
          <t>New York : Scientific American Library : Distributed by W.H. Freeman and Co., c1992.</t>
        </is>
      </c>
      <c r="M69" t="inlineStr">
        <is>
          <t>1992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QR </t>
        </is>
      </c>
      <c r="S69" t="n">
        <v>20</v>
      </c>
      <c r="T69" t="n">
        <v>32</v>
      </c>
      <c r="U69" t="inlineStr">
        <is>
          <t>2009-02-09</t>
        </is>
      </c>
      <c r="V69" t="inlineStr">
        <is>
          <t>2009-02-09</t>
        </is>
      </c>
      <c r="W69" t="inlineStr">
        <is>
          <t>1992-06-18</t>
        </is>
      </c>
      <c r="X69" t="inlineStr">
        <is>
          <t>1993-01-06</t>
        </is>
      </c>
      <c r="Y69" t="n">
        <v>1007</v>
      </c>
      <c r="Z69" t="n">
        <v>873</v>
      </c>
      <c r="AA69" t="n">
        <v>916</v>
      </c>
      <c r="AB69" t="n">
        <v>7</v>
      </c>
      <c r="AC69" t="n">
        <v>7</v>
      </c>
      <c r="AD69" t="n">
        <v>26</v>
      </c>
      <c r="AE69" t="n">
        <v>26</v>
      </c>
      <c r="AF69" t="n">
        <v>8</v>
      </c>
      <c r="AG69" t="n">
        <v>8</v>
      </c>
      <c r="AH69" t="n">
        <v>4</v>
      </c>
      <c r="AI69" t="n">
        <v>4</v>
      </c>
      <c r="AJ69" t="n">
        <v>16</v>
      </c>
      <c r="AK69" t="n">
        <v>16</v>
      </c>
      <c r="AL69" t="n">
        <v>4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HYPERLINK("https://creighton-primo.hosted.exlibrisgroup.com/primo-explore/search?tab=default_tab&amp;search_scope=EVERYTHING&amp;vid=01CRU&amp;lang=en_US&amp;offset=0&amp;query=any,contains,991001796729702656","Catalog Record")</f>
        <v/>
      </c>
      <c r="AT69">
        <f>HYPERLINK("http://www.worldcat.org/oclc/23868127","WorldCat Record")</f>
        <v/>
      </c>
      <c r="AU69" t="inlineStr">
        <is>
          <t>25089989:eng</t>
        </is>
      </c>
      <c r="AV69" t="inlineStr">
        <is>
          <t>23868127</t>
        </is>
      </c>
      <c r="AW69" t="inlineStr">
        <is>
          <t>991001796729702656</t>
        </is>
      </c>
      <c r="AX69" t="inlineStr">
        <is>
          <t>991001796729702656</t>
        </is>
      </c>
      <c r="AY69" t="inlineStr">
        <is>
          <t>2269111580002656</t>
        </is>
      </c>
      <c r="AZ69" t="inlineStr">
        <is>
          <t>BOOK</t>
        </is>
      </c>
      <c r="BB69" t="inlineStr">
        <is>
          <t>9780716750314</t>
        </is>
      </c>
      <c r="BC69" t="inlineStr">
        <is>
          <t>32285001129682</t>
        </is>
      </c>
      <c r="BD69" t="inlineStr">
        <is>
          <t>893328387</t>
        </is>
      </c>
    </row>
    <row r="70">
      <c r="A70" t="inlineStr">
        <is>
          <t>No</t>
        </is>
      </c>
      <c r="B70" t="inlineStr">
        <is>
          <t>QR360 .S56</t>
        </is>
      </c>
      <c r="C70" t="inlineStr">
        <is>
          <t>0                      QR 0360000S  56</t>
        </is>
      </c>
      <c r="D70" t="inlineStr">
        <is>
          <t>An introduction to the study of viruses.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Smith, Kenneth M. (Kenneth Manley), 1892-1981.</t>
        </is>
      </c>
      <c r="L70" t="inlineStr">
        <is>
          <t>New York, Pitman Pub. Corp. [1950]</t>
        </is>
      </c>
      <c r="M70" t="inlineStr">
        <is>
          <t>1950</t>
        </is>
      </c>
      <c r="O70" t="inlineStr">
        <is>
          <t>eng</t>
        </is>
      </c>
      <c r="P70" t="inlineStr">
        <is>
          <t xml:space="preserve">xx </t>
        </is>
      </c>
      <c r="Q70" t="inlineStr">
        <is>
          <t>Pitman "microbiology" series</t>
        </is>
      </c>
      <c r="R70" t="inlineStr">
        <is>
          <t xml:space="preserve">QR </t>
        </is>
      </c>
      <c r="S70" t="n">
        <v>2</v>
      </c>
      <c r="T70" t="n">
        <v>2</v>
      </c>
      <c r="U70" t="inlineStr">
        <is>
          <t>2007-03-22</t>
        </is>
      </c>
      <c r="V70" t="inlineStr">
        <is>
          <t>2007-03-22</t>
        </is>
      </c>
      <c r="W70" t="inlineStr">
        <is>
          <t>1997-08-07</t>
        </is>
      </c>
      <c r="X70" t="inlineStr">
        <is>
          <t>1997-08-07</t>
        </is>
      </c>
      <c r="Y70" t="n">
        <v>132</v>
      </c>
      <c r="Z70" t="n">
        <v>106</v>
      </c>
      <c r="AA70" t="n">
        <v>167</v>
      </c>
      <c r="AB70" t="n">
        <v>1</v>
      </c>
      <c r="AC70" t="n">
        <v>1</v>
      </c>
      <c r="AD70" t="n">
        <v>5</v>
      </c>
      <c r="AE70" t="n">
        <v>5</v>
      </c>
      <c r="AF70" t="n">
        <v>2</v>
      </c>
      <c r="AG70" t="n">
        <v>2</v>
      </c>
      <c r="AH70" t="n">
        <v>1</v>
      </c>
      <c r="AI70" t="n">
        <v>1</v>
      </c>
      <c r="AJ70" t="n">
        <v>4</v>
      </c>
      <c r="AK70" t="n">
        <v>4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R70">
        <f>HYPERLINK("http://catalog.hathitrust.org/Record/001556755","HathiTrust Record")</f>
        <v/>
      </c>
      <c r="AS70">
        <f>HYPERLINK("https://creighton-primo.hosted.exlibrisgroup.com/primo-explore/search?tab=default_tab&amp;search_scope=EVERYTHING&amp;vid=01CRU&amp;lang=en_US&amp;offset=0&amp;query=any,contains,991003295099702656","Catalog Record")</f>
        <v/>
      </c>
      <c r="AT70">
        <f>HYPERLINK("http://www.worldcat.org/oclc/14660074","WorldCat Record")</f>
        <v/>
      </c>
      <c r="AU70" t="inlineStr">
        <is>
          <t>477585684:eng</t>
        </is>
      </c>
      <c r="AV70" t="inlineStr">
        <is>
          <t>14660074</t>
        </is>
      </c>
      <c r="AW70" t="inlineStr">
        <is>
          <t>991003295099702656</t>
        </is>
      </c>
      <c r="AX70" t="inlineStr">
        <is>
          <t>991003295099702656</t>
        </is>
      </c>
      <c r="AY70" t="inlineStr">
        <is>
          <t>2269778580002656</t>
        </is>
      </c>
      <c r="AZ70" t="inlineStr">
        <is>
          <t>BOOK</t>
        </is>
      </c>
      <c r="BC70" t="inlineStr">
        <is>
          <t>32285003082350</t>
        </is>
      </c>
      <c r="BD70" t="inlineStr">
        <is>
          <t>893686413</t>
        </is>
      </c>
    </row>
    <row r="71">
      <c r="A71" t="inlineStr">
        <is>
          <t>No</t>
        </is>
      </c>
      <c r="B71" t="inlineStr">
        <is>
          <t>QR360 .S83 1966</t>
        </is>
      </c>
      <c r="C71" t="inlineStr">
        <is>
          <t>0                      QR 0360000S  83          1966</t>
        </is>
      </c>
      <c r="D71" t="inlineStr">
        <is>
          <t>The molecular biology of viruses; proceedings. Edited by John S. Colter and William Paranchych.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Symposium of the Molecular Biology of Viruses (1966 : University of Alberta)</t>
        </is>
      </c>
      <c r="L71" t="inlineStr">
        <is>
          <t>New York, Academic Press, 1967.</t>
        </is>
      </c>
      <c r="M71" t="inlineStr">
        <is>
          <t>1967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QR </t>
        </is>
      </c>
      <c r="S71" t="n">
        <v>3</v>
      </c>
      <c r="T71" t="n">
        <v>3</v>
      </c>
      <c r="U71" t="inlineStr">
        <is>
          <t>2002-02-24</t>
        </is>
      </c>
      <c r="V71" t="inlineStr">
        <is>
          <t>2002-02-24</t>
        </is>
      </c>
      <c r="W71" t="inlineStr">
        <is>
          <t>1997-08-07</t>
        </is>
      </c>
      <c r="X71" t="inlineStr">
        <is>
          <t>1997-08-07</t>
        </is>
      </c>
      <c r="Y71" t="n">
        <v>395</v>
      </c>
      <c r="Z71" t="n">
        <v>285</v>
      </c>
      <c r="AA71" t="n">
        <v>292</v>
      </c>
      <c r="AB71" t="n">
        <v>2</v>
      </c>
      <c r="AC71" t="n">
        <v>2</v>
      </c>
      <c r="AD71" t="n">
        <v>13</v>
      </c>
      <c r="AE71" t="n">
        <v>13</v>
      </c>
      <c r="AF71" t="n">
        <v>6</v>
      </c>
      <c r="AG71" t="n">
        <v>6</v>
      </c>
      <c r="AH71" t="n">
        <v>3</v>
      </c>
      <c r="AI71" t="n">
        <v>3</v>
      </c>
      <c r="AJ71" t="n">
        <v>6</v>
      </c>
      <c r="AK71" t="n">
        <v>6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HYPERLINK("http://catalog.hathitrust.org/Record/001556759","HathiTrust Record")</f>
        <v/>
      </c>
      <c r="AS71">
        <f>HYPERLINK("https://creighton-primo.hosted.exlibrisgroup.com/primo-explore/search?tab=default_tab&amp;search_scope=EVERYTHING&amp;vid=01CRU&amp;lang=en_US&amp;offset=0&amp;query=any,contains,991003247559702656","Catalog Record")</f>
        <v/>
      </c>
      <c r="AT71">
        <f>HYPERLINK("http://www.worldcat.org/oclc/772462","WorldCat Record")</f>
        <v/>
      </c>
      <c r="AU71" t="inlineStr">
        <is>
          <t>5619202059:eng</t>
        </is>
      </c>
      <c r="AV71" t="inlineStr">
        <is>
          <t>772462</t>
        </is>
      </c>
      <c r="AW71" t="inlineStr">
        <is>
          <t>991003247559702656</t>
        </is>
      </c>
      <c r="AX71" t="inlineStr">
        <is>
          <t>991003247559702656</t>
        </is>
      </c>
      <c r="AY71" t="inlineStr">
        <is>
          <t>2264357230002656</t>
        </is>
      </c>
      <c r="AZ71" t="inlineStr">
        <is>
          <t>BOOK</t>
        </is>
      </c>
      <c r="BC71" t="inlineStr">
        <is>
          <t>32285003082368</t>
        </is>
      </c>
      <c r="BD71" t="inlineStr">
        <is>
          <t>893246173</t>
        </is>
      </c>
    </row>
    <row r="72">
      <c r="A72" t="inlineStr">
        <is>
          <t>No</t>
        </is>
      </c>
      <c r="B72" t="inlineStr">
        <is>
          <t>QR360 .W5</t>
        </is>
      </c>
      <c r="C72" t="inlineStr">
        <is>
          <t>0                      QR 0360000W  5</t>
        </is>
      </c>
      <c r="D72" t="inlineStr">
        <is>
          <t>Virus hunters. --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Williams, Greer, 1909-1986.</t>
        </is>
      </c>
      <c r="L72" t="inlineStr">
        <is>
          <t>New York: Knopf, 1959.</t>
        </is>
      </c>
      <c r="M72" t="inlineStr">
        <is>
          <t>1959</t>
        </is>
      </c>
      <c r="N72" t="inlineStr">
        <is>
          <t>[1st ed.]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QR </t>
        </is>
      </c>
      <c r="S72" t="n">
        <v>9</v>
      </c>
      <c r="T72" t="n">
        <v>9</v>
      </c>
      <c r="U72" t="inlineStr">
        <is>
          <t>1998-04-05</t>
        </is>
      </c>
      <c r="V72" t="inlineStr">
        <is>
          <t>1998-04-05</t>
        </is>
      </c>
      <c r="W72" t="inlineStr">
        <is>
          <t>1990-03-01</t>
        </is>
      </c>
      <c r="X72" t="inlineStr">
        <is>
          <t>1990-03-01</t>
        </is>
      </c>
      <c r="Y72" t="n">
        <v>794</v>
      </c>
      <c r="Z72" t="n">
        <v>759</v>
      </c>
      <c r="AA72" t="n">
        <v>819</v>
      </c>
      <c r="AB72" t="n">
        <v>7</v>
      </c>
      <c r="AC72" t="n">
        <v>7</v>
      </c>
      <c r="AD72" t="n">
        <v>25</v>
      </c>
      <c r="AE72" t="n">
        <v>28</v>
      </c>
      <c r="AF72" t="n">
        <v>9</v>
      </c>
      <c r="AG72" t="n">
        <v>12</v>
      </c>
      <c r="AH72" t="n">
        <v>3</v>
      </c>
      <c r="AI72" t="n">
        <v>3</v>
      </c>
      <c r="AJ72" t="n">
        <v>10</v>
      </c>
      <c r="AK72" t="n">
        <v>12</v>
      </c>
      <c r="AL72" t="n">
        <v>6</v>
      </c>
      <c r="AM72" t="n">
        <v>6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HYPERLINK("http://catalog.hathitrust.org/Record/001556771","HathiTrust Record")</f>
        <v/>
      </c>
      <c r="AS72">
        <f>HYPERLINK("https://creighton-primo.hosted.exlibrisgroup.com/primo-explore/search?tab=default_tab&amp;search_scope=EVERYTHING&amp;vid=01CRU&amp;lang=en_US&amp;offset=0&amp;query=any,contains,991002834399702656","Catalog Record")</f>
        <v/>
      </c>
      <c r="AT72">
        <f>HYPERLINK("http://www.worldcat.org/oclc/479276","WorldCat Record")</f>
        <v/>
      </c>
      <c r="AU72" t="inlineStr">
        <is>
          <t>116489516:eng</t>
        </is>
      </c>
      <c r="AV72" t="inlineStr">
        <is>
          <t>479276</t>
        </is>
      </c>
      <c r="AW72" t="inlineStr">
        <is>
          <t>991002834399702656</t>
        </is>
      </c>
      <c r="AX72" t="inlineStr">
        <is>
          <t>991002834399702656</t>
        </is>
      </c>
      <c r="AY72" t="inlineStr">
        <is>
          <t>2263714440002656</t>
        </is>
      </c>
      <c r="AZ72" t="inlineStr">
        <is>
          <t>BOOK</t>
        </is>
      </c>
      <c r="BC72" t="inlineStr">
        <is>
          <t>32285000073360</t>
        </is>
      </c>
      <c r="BD72" t="inlineStr">
        <is>
          <t>893341906</t>
        </is>
      </c>
    </row>
    <row r="73">
      <c r="A73" t="inlineStr">
        <is>
          <t>No</t>
        </is>
      </c>
      <c r="B73" t="inlineStr">
        <is>
          <t>QR363 .A25 1995</t>
        </is>
      </c>
      <c r="C73" t="inlineStr">
        <is>
          <t>0                      QR 0363000A  25          1995</t>
        </is>
      </c>
      <c r="D73" t="inlineStr">
        <is>
          <t>Atlas of virus diagrams / Hans-W. Ackermann and Laurent Berthiaume.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Ackermann, Hans-Wolfgang, 1936-</t>
        </is>
      </c>
      <c r="L73" t="inlineStr">
        <is>
          <t>Boca Raton : CRC Press, c1995.</t>
        </is>
      </c>
      <c r="M73" t="inlineStr">
        <is>
          <t>1995</t>
        </is>
      </c>
      <c r="O73" t="inlineStr">
        <is>
          <t>eng</t>
        </is>
      </c>
      <c r="P73" t="inlineStr">
        <is>
          <t>flu</t>
        </is>
      </c>
      <c r="R73" t="inlineStr">
        <is>
          <t xml:space="preserve">QR </t>
        </is>
      </c>
      <c r="S73" t="n">
        <v>16</v>
      </c>
      <c r="T73" t="n">
        <v>16</v>
      </c>
      <c r="U73" t="inlineStr">
        <is>
          <t>2007-03-22</t>
        </is>
      </c>
      <c r="V73" t="inlineStr">
        <is>
          <t>2007-03-22</t>
        </is>
      </c>
      <c r="W73" t="inlineStr">
        <is>
          <t>1995-08-14</t>
        </is>
      </c>
      <c r="X73" t="inlineStr">
        <is>
          <t>1995-08-14</t>
        </is>
      </c>
      <c r="Y73" t="n">
        <v>309</v>
      </c>
      <c r="Z73" t="n">
        <v>247</v>
      </c>
      <c r="AA73" t="n">
        <v>248</v>
      </c>
      <c r="AB73" t="n">
        <v>3</v>
      </c>
      <c r="AC73" t="n">
        <v>3</v>
      </c>
      <c r="AD73" t="n">
        <v>9</v>
      </c>
      <c r="AE73" t="n">
        <v>9</v>
      </c>
      <c r="AF73" t="n">
        <v>3</v>
      </c>
      <c r="AG73" t="n">
        <v>3</v>
      </c>
      <c r="AH73" t="n">
        <v>0</v>
      </c>
      <c r="AI73" t="n">
        <v>0</v>
      </c>
      <c r="AJ73" t="n">
        <v>5</v>
      </c>
      <c r="AK73" t="n">
        <v>5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HYPERLINK("https://creighton-primo.hosted.exlibrisgroup.com/primo-explore/search?tab=default_tab&amp;search_scope=EVERYTHING&amp;vid=01CRU&amp;lang=en_US&amp;offset=0&amp;query=any,contains,991002441519702656","Catalog Record")</f>
        <v/>
      </c>
      <c r="AT73">
        <f>HYPERLINK("http://www.worldcat.org/oclc/31819705","WorldCat Record")</f>
        <v/>
      </c>
      <c r="AU73" t="inlineStr">
        <is>
          <t>33988758:eng</t>
        </is>
      </c>
      <c r="AV73" t="inlineStr">
        <is>
          <t>31819705</t>
        </is>
      </c>
      <c r="AW73" t="inlineStr">
        <is>
          <t>991002441519702656</t>
        </is>
      </c>
      <c r="AX73" t="inlineStr">
        <is>
          <t>991002441519702656</t>
        </is>
      </c>
      <c r="AY73" t="inlineStr">
        <is>
          <t>2259812710002656</t>
        </is>
      </c>
      <c r="AZ73" t="inlineStr">
        <is>
          <t>BOOK</t>
        </is>
      </c>
      <c r="BB73" t="inlineStr">
        <is>
          <t>9780849324574</t>
        </is>
      </c>
      <c r="BC73" t="inlineStr">
        <is>
          <t>32285002077245</t>
        </is>
      </c>
      <c r="BD73" t="inlineStr">
        <is>
          <t>893251235</t>
        </is>
      </c>
    </row>
    <row r="74">
      <c r="A74" t="inlineStr">
        <is>
          <t>No</t>
        </is>
      </c>
      <c r="B74" t="inlineStr">
        <is>
          <t>QR364 .C73 2000</t>
        </is>
      </c>
      <c r="C74" t="inlineStr">
        <is>
          <t>0                      QR 0364000C  73          2000</t>
        </is>
      </c>
      <c r="D74" t="inlineStr">
        <is>
          <t>The invisible enemy : a natural history of viruses / Dorothy H. Crawford.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Crawford, Dorothy H.</t>
        </is>
      </c>
      <c r="L74" t="inlineStr">
        <is>
          <t>Oxford ; New York : Oxford University Press, 2000.</t>
        </is>
      </c>
      <c r="M74" t="inlineStr">
        <is>
          <t>2000</t>
        </is>
      </c>
      <c r="O74" t="inlineStr">
        <is>
          <t>eng</t>
        </is>
      </c>
      <c r="P74" t="inlineStr">
        <is>
          <t>enk</t>
        </is>
      </c>
      <c r="R74" t="inlineStr">
        <is>
          <t xml:space="preserve">QR </t>
        </is>
      </c>
      <c r="S74" t="n">
        <v>4</v>
      </c>
      <c r="T74" t="n">
        <v>4</v>
      </c>
      <c r="U74" t="inlineStr">
        <is>
          <t>2007-03-22</t>
        </is>
      </c>
      <c r="V74" t="inlineStr">
        <is>
          <t>2007-03-22</t>
        </is>
      </c>
      <c r="W74" t="inlineStr">
        <is>
          <t>2001-12-04</t>
        </is>
      </c>
      <c r="X74" t="inlineStr">
        <is>
          <t>2001-12-04</t>
        </is>
      </c>
      <c r="Y74" t="n">
        <v>1145</v>
      </c>
      <c r="Z74" t="n">
        <v>968</v>
      </c>
      <c r="AA74" t="n">
        <v>1082</v>
      </c>
      <c r="AB74" t="n">
        <v>9</v>
      </c>
      <c r="AC74" t="n">
        <v>11</v>
      </c>
      <c r="AD74" t="n">
        <v>32</v>
      </c>
      <c r="AE74" t="n">
        <v>33</v>
      </c>
      <c r="AF74" t="n">
        <v>13</v>
      </c>
      <c r="AG74" t="n">
        <v>13</v>
      </c>
      <c r="AH74" t="n">
        <v>7</v>
      </c>
      <c r="AI74" t="n">
        <v>7</v>
      </c>
      <c r="AJ74" t="n">
        <v>13</v>
      </c>
      <c r="AK74" t="n">
        <v>13</v>
      </c>
      <c r="AL74" t="n">
        <v>7</v>
      </c>
      <c r="AM74" t="n">
        <v>8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HYPERLINK("http://catalog.hathitrust.org/Record/004200544","HathiTrust Record")</f>
        <v/>
      </c>
      <c r="AS74">
        <f>HYPERLINK("https://creighton-primo.hosted.exlibrisgroup.com/primo-explore/search?tab=default_tab&amp;search_scope=EVERYTHING&amp;vid=01CRU&amp;lang=en_US&amp;offset=0&amp;query=any,contains,991003666419702656","Catalog Record")</f>
        <v/>
      </c>
      <c r="AT74">
        <f>HYPERLINK("http://www.worldcat.org/oclc/44185293","WorldCat Record")</f>
        <v/>
      </c>
      <c r="AU74" t="inlineStr">
        <is>
          <t>43470:eng</t>
        </is>
      </c>
      <c r="AV74" t="inlineStr">
        <is>
          <t>44185293</t>
        </is>
      </c>
      <c r="AW74" t="inlineStr">
        <is>
          <t>991003666419702656</t>
        </is>
      </c>
      <c r="AX74" t="inlineStr">
        <is>
          <t>991003666419702656</t>
        </is>
      </c>
      <c r="AY74" t="inlineStr">
        <is>
          <t>2257065010002656</t>
        </is>
      </c>
      <c r="AZ74" t="inlineStr">
        <is>
          <t>BOOK</t>
        </is>
      </c>
      <c r="BB74" t="inlineStr">
        <is>
          <t>9780198503323</t>
        </is>
      </c>
      <c r="BC74" t="inlineStr">
        <is>
          <t>32285004425640</t>
        </is>
      </c>
      <c r="BD74" t="inlineStr">
        <is>
          <t>893330632</t>
        </is>
      </c>
    </row>
    <row r="75">
      <c r="A75" t="inlineStr">
        <is>
          <t>No</t>
        </is>
      </c>
      <c r="B75" t="inlineStr">
        <is>
          <t>QR364 .F48 1990</t>
        </is>
      </c>
      <c r="C75" t="inlineStr">
        <is>
          <t>0                      QR 0364000F  48          1990</t>
        </is>
      </c>
      <c r="D75" t="inlineStr">
        <is>
          <t>Viruses : agents of change / Ann Giudici Fettner.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Fettner, Ann Giudici.</t>
        </is>
      </c>
      <c r="L75" t="inlineStr">
        <is>
          <t>New York : McGraw-Hill Pub. Co., c1990.</t>
        </is>
      </c>
      <c r="M75" t="inlineStr">
        <is>
          <t>1990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QR </t>
        </is>
      </c>
      <c r="S75" t="n">
        <v>25</v>
      </c>
      <c r="T75" t="n">
        <v>25</v>
      </c>
      <c r="U75" t="inlineStr">
        <is>
          <t>2007-03-22</t>
        </is>
      </c>
      <c r="V75" t="inlineStr">
        <is>
          <t>2007-03-22</t>
        </is>
      </c>
      <c r="W75" t="inlineStr">
        <is>
          <t>1991-03-28</t>
        </is>
      </c>
      <c r="X75" t="inlineStr">
        <is>
          <t>1991-03-28</t>
        </is>
      </c>
      <c r="Y75" t="n">
        <v>518</v>
      </c>
      <c r="Z75" t="n">
        <v>486</v>
      </c>
      <c r="AA75" t="n">
        <v>491</v>
      </c>
      <c r="AB75" t="n">
        <v>3</v>
      </c>
      <c r="AC75" t="n">
        <v>3</v>
      </c>
      <c r="AD75" t="n">
        <v>10</v>
      </c>
      <c r="AE75" t="n">
        <v>10</v>
      </c>
      <c r="AF75" t="n">
        <v>4</v>
      </c>
      <c r="AG75" t="n">
        <v>4</v>
      </c>
      <c r="AH75" t="n">
        <v>2</v>
      </c>
      <c r="AI75" t="n">
        <v>2</v>
      </c>
      <c r="AJ75" t="n">
        <v>7</v>
      </c>
      <c r="AK75" t="n">
        <v>7</v>
      </c>
      <c r="AL75" t="n">
        <v>1</v>
      </c>
      <c r="AM75" t="n">
        <v>1</v>
      </c>
      <c r="AN75" t="n">
        <v>1</v>
      </c>
      <c r="AO75" t="n">
        <v>1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HYPERLINK("https://creighton-primo.hosted.exlibrisgroup.com/primo-explore/search?tab=default_tab&amp;search_scope=EVERYTHING&amp;vid=01CRU&amp;lang=en_US&amp;offset=0&amp;query=any,contains,991001655219702656","Catalog Record")</f>
        <v/>
      </c>
      <c r="AT75">
        <f>HYPERLINK("http://www.worldcat.org/oclc/21119105","WorldCat Record")</f>
        <v/>
      </c>
      <c r="AU75" t="inlineStr">
        <is>
          <t>5358546096:eng</t>
        </is>
      </c>
      <c r="AV75" t="inlineStr">
        <is>
          <t>21119105</t>
        </is>
      </c>
      <c r="AW75" t="inlineStr">
        <is>
          <t>991001655219702656</t>
        </is>
      </c>
      <c r="AX75" t="inlineStr">
        <is>
          <t>991001655219702656</t>
        </is>
      </c>
      <c r="AY75" t="inlineStr">
        <is>
          <t>2258250040002656</t>
        </is>
      </c>
      <c r="AZ75" t="inlineStr">
        <is>
          <t>BOOK</t>
        </is>
      </c>
      <c r="BB75" t="inlineStr">
        <is>
          <t>9780070206649</t>
        </is>
      </c>
      <c r="BC75" t="inlineStr">
        <is>
          <t>32285000514090</t>
        </is>
      </c>
      <c r="BD75" t="inlineStr">
        <is>
          <t>893420482</t>
        </is>
      </c>
    </row>
    <row r="76">
      <c r="A76" t="inlineStr">
        <is>
          <t>No</t>
        </is>
      </c>
      <c r="B76" t="inlineStr">
        <is>
          <t>QR364 .H46 1993</t>
        </is>
      </c>
      <c r="C76" t="inlineStr">
        <is>
          <t>0                      QR 0364000H  46          1993</t>
        </is>
      </c>
      <c r="D76" t="inlineStr">
        <is>
          <t>A dancing matrix : voyages along the viral frontier / by Robin Marantz Henig.</t>
        </is>
      </c>
      <c r="F76" t="inlineStr">
        <is>
          <t>No</t>
        </is>
      </c>
      <c r="G76" t="inlineStr">
        <is>
          <t>1</t>
        </is>
      </c>
      <c r="H76" t="inlineStr">
        <is>
          <t>Yes</t>
        </is>
      </c>
      <c r="I76" t="inlineStr">
        <is>
          <t>No</t>
        </is>
      </c>
      <c r="J76" t="inlineStr">
        <is>
          <t>0</t>
        </is>
      </c>
      <c r="K76" t="inlineStr">
        <is>
          <t>Henig, Robin Marantz.</t>
        </is>
      </c>
      <c r="L76" t="inlineStr">
        <is>
          <t>New York : A.A. Knopf, 1993.</t>
        </is>
      </c>
      <c r="M76" t="inlineStr">
        <is>
          <t>1993</t>
        </is>
      </c>
      <c r="N76" t="inlineStr">
        <is>
          <t>1st ed.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QR </t>
        </is>
      </c>
      <c r="S76" t="n">
        <v>11</v>
      </c>
      <c r="T76" t="n">
        <v>17</v>
      </c>
      <c r="U76" t="inlineStr">
        <is>
          <t>1997-10-01</t>
        </is>
      </c>
      <c r="V76" t="inlineStr">
        <is>
          <t>1998-02-02</t>
        </is>
      </c>
      <c r="W76" t="inlineStr">
        <is>
          <t>1993-09-01</t>
        </is>
      </c>
      <c r="X76" t="inlineStr">
        <is>
          <t>1993-09-01</t>
        </is>
      </c>
      <c r="Y76" t="n">
        <v>768</v>
      </c>
      <c r="Z76" t="n">
        <v>725</v>
      </c>
      <c r="AA76" t="n">
        <v>732</v>
      </c>
      <c r="AB76" t="n">
        <v>5</v>
      </c>
      <c r="AC76" t="n">
        <v>5</v>
      </c>
      <c r="AD76" t="n">
        <v>21</v>
      </c>
      <c r="AE76" t="n">
        <v>21</v>
      </c>
      <c r="AF76" t="n">
        <v>7</v>
      </c>
      <c r="AG76" t="n">
        <v>7</v>
      </c>
      <c r="AH76" t="n">
        <v>4</v>
      </c>
      <c r="AI76" t="n">
        <v>4</v>
      </c>
      <c r="AJ76" t="n">
        <v>12</v>
      </c>
      <c r="AK76" t="n">
        <v>12</v>
      </c>
      <c r="AL76" t="n">
        <v>2</v>
      </c>
      <c r="AM76" t="n">
        <v>2</v>
      </c>
      <c r="AN76" t="n">
        <v>1</v>
      </c>
      <c r="AO76" t="n">
        <v>1</v>
      </c>
      <c r="AP76" t="inlineStr">
        <is>
          <t>No</t>
        </is>
      </c>
      <c r="AQ76" t="inlineStr">
        <is>
          <t>Yes</t>
        </is>
      </c>
      <c r="AR76">
        <f>HYPERLINK("http://catalog.hathitrust.org/Record/002736425","HathiTrust Record")</f>
        <v/>
      </c>
      <c r="AS76">
        <f>HYPERLINK("https://creighton-primo.hosted.exlibrisgroup.com/primo-explore/search?tab=default_tab&amp;search_scope=EVERYTHING&amp;vid=01CRU&amp;lang=en_US&amp;offset=0&amp;query=any,contains,991001802569702656","Catalog Record")</f>
        <v/>
      </c>
      <c r="AT76">
        <f>HYPERLINK("http://www.worldcat.org/oclc/25914047","WorldCat Record")</f>
        <v/>
      </c>
      <c r="AU76" t="inlineStr">
        <is>
          <t>28525869:eng</t>
        </is>
      </c>
      <c r="AV76" t="inlineStr">
        <is>
          <t>25914047</t>
        </is>
      </c>
      <c r="AW76" t="inlineStr">
        <is>
          <t>991001802569702656</t>
        </is>
      </c>
      <c r="AX76" t="inlineStr">
        <is>
          <t>991001802569702656</t>
        </is>
      </c>
      <c r="AY76" t="inlineStr">
        <is>
          <t>2272088640002656</t>
        </is>
      </c>
      <c r="AZ76" t="inlineStr">
        <is>
          <t>BOOK</t>
        </is>
      </c>
      <c r="BB76" t="inlineStr">
        <is>
          <t>9780394588780</t>
        </is>
      </c>
      <c r="BC76" t="inlineStr">
        <is>
          <t>32285001729358</t>
        </is>
      </c>
      <c r="BD76" t="inlineStr">
        <is>
          <t>893420640</t>
        </is>
      </c>
    </row>
    <row r="77">
      <c r="A77" t="inlineStr">
        <is>
          <t>No</t>
        </is>
      </c>
      <c r="B77" t="inlineStr">
        <is>
          <t>QR372.O6 M64 1981, pt.3</t>
        </is>
      </c>
      <c r="C77" t="inlineStr">
        <is>
          <t>0                      QR 0372000O  6                  M  64          1981                  pt.3</t>
        </is>
      </c>
      <c r="D77" t="inlineStr">
        <is>
          <t>RNA tumor viruses / edited by Robin Weiss ... [et al.] ; contributors, A. Bernstein ... [et al.].</t>
        </is>
      </c>
      <c r="E77" t="inlineStr">
        <is>
          <t>pt.3*</t>
        </is>
      </c>
      <c r="F77" t="inlineStr">
        <is>
          <t>No</t>
        </is>
      </c>
      <c r="G77" t="inlineStr">
        <is>
          <t>1</t>
        </is>
      </c>
      <c r="H77" t="inlineStr">
        <is>
          <t>Yes</t>
        </is>
      </c>
      <c r="I77" t="inlineStr">
        <is>
          <t>No</t>
        </is>
      </c>
      <c r="J77" t="inlineStr">
        <is>
          <t>0</t>
        </is>
      </c>
      <c r="L77" t="inlineStr">
        <is>
          <t>Cold Spring Harbor, N.Y. : Cold Spring Harbor Laboratory, 1982.</t>
        </is>
      </c>
      <c r="M77" t="inlineStr">
        <is>
          <t>1982</t>
        </is>
      </c>
      <c r="N77" t="inlineStr">
        <is>
          <t>2nd ed.</t>
        </is>
      </c>
      <c r="O77" t="inlineStr">
        <is>
          <t>eng</t>
        </is>
      </c>
      <c r="P77" t="inlineStr">
        <is>
          <t>nyu</t>
        </is>
      </c>
      <c r="Q77" t="inlineStr">
        <is>
          <t>Cold Spring Harbor monograph series ; 10C</t>
        </is>
      </c>
      <c r="R77" t="inlineStr">
        <is>
          <t xml:space="preserve">QR </t>
        </is>
      </c>
      <c r="S77" t="n">
        <v>3</v>
      </c>
      <c r="T77" t="n">
        <v>4</v>
      </c>
      <c r="U77" t="inlineStr">
        <is>
          <t>2003-03-15</t>
        </is>
      </c>
      <c r="V77" t="inlineStr">
        <is>
          <t>2003-03-15</t>
        </is>
      </c>
      <c r="W77" t="inlineStr">
        <is>
          <t>1993-03-05</t>
        </is>
      </c>
      <c r="X77" t="inlineStr">
        <is>
          <t>1993-03-05</t>
        </is>
      </c>
      <c r="Y77" t="n">
        <v>203</v>
      </c>
      <c r="Z77" t="n">
        <v>149</v>
      </c>
      <c r="AA77" t="n">
        <v>156</v>
      </c>
      <c r="AB77" t="n">
        <v>2</v>
      </c>
      <c r="AC77" t="n">
        <v>2</v>
      </c>
      <c r="AD77" t="n">
        <v>5</v>
      </c>
      <c r="AE77" t="n">
        <v>5</v>
      </c>
      <c r="AF77" t="n">
        <v>1</v>
      </c>
      <c r="AG77" t="n">
        <v>1</v>
      </c>
      <c r="AH77" t="n">
        <v>2</v>
      </c>
      <c r="AI77" t="n">
        <v>2</v>
      </c>
      <c r="AJ77" t="n">
        <v>4</v>
      </c>
      <c r="AK77" t="n">
        <v>4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HYPERLINK("http://catalog.hathitrust.org/Record/000160387","HathiTrust Record")</f>
        <v/>
      </c>
      <c r="AS77">
        <f>HYPERLINK("https://creighton-primo.hosted.exlibrisgroup.com/primo-explore/search?tab=default_tab&amp;search_scope=EVERYTHING&amp;vid=01CRU&amp;lang=en_US&amp;offset=0&amp;query=any,contains,991001785939702656","Catalog Record")</f>
        <v/>
      </c>
      <c r="AT77">
        <f>HYPERLINK("http://www.worldcat.org/oclc/8431508","WorldCat Record")</f>
        <v/>
      </c>
      <c r="AU77" t="inlineStr">
        <is>
          <t>5218941286:eng</t>
        </is>
      </c>
      <c r="AV77" t="inlineStr">
        <is>
          <t>8431508</t>
        </is>
      </c>
      <c r="AW77" t="inlineStr">
        <is>
          <t>991001785939702656</t>
        </is>
      </c>
      <c r="AX77" t="inlineStr">
        <is>
          <t>991001785939702656</t>
        </is>
      </c>
      <c r="AY77" t="inlineStr">
        <is>
          <t>2261770990002656</t>
        </is>
      </c>
      <c r="AZ77" t="inlineStr">
        <is>
          <t>BOOK</t>
        </is>
      </c>
      <c r="BB77" t="inlineStr">
        <is>
          <t>9780879691325</t>
        </is>
      </c>
      <c r="BC77" t="inlineStr">
        <is>
          <t>32285001564276</t>
        </is>
      </c>
      <c r="BD77" t="inlineStr">
        <is>
          <t>893879171</t>
        </is>
      </c>
    </row>
    <row r="78">
      <c r="A78" t="inlineStr">
        <is>
          <t>No</t>
        </is>
      </c>
      <c r="B78" t="inlineStr">
        <is>
          <t>QR372.O6 T66</t>
        </is>
      </c>
      <c r="C78" t="inlineStr">
        <is>
          <t>0                      QR 0372000O  6                  T  66</t>
        </is>
      </c>
      <c r="D78" t="inlineStr">
        <is>
          <t>The molecular biology of tumour viruses, edited by John Tooze.</t>
        </is>
      </c>
      <c r="F78" t="inlineStr">
        <is>
          <t>No</t>
        </is>
      </c>
      <c r="G78" t="inlineStr">
        <is>
          <t>1</t>
        </is>
      </c>
      <c r="H78" t="inlineStr">
        <is>
          <t>Yes</t>
        </is>
      </c>
      <c r="I78" t="inlineStr">
        <is>
          <t>No</t>
        </is>
      </c>
      <c r="J78" t="inlineStr">
        <is>
          <t>0</t>
        </is>
      </c>
      <c r="K78" t="inlineStr">
        <is>
          <t>Tooze, John.</t>
        </is>
      </c>
      <c r="L78" t="inlineStr">
        <is>
          <t>[Cold Spring Harbor, N.Y.] Cold Spring Harbor Laboratory, 1973.</t>
        </is>
      </c>
      <c r="M78" t="inlineStr">
        <is>
          <t>1973</t>
        </is>
      </c>
      <c r="O78" t="inlineStr">
        <is>
          <t>eng</t>
        </is>
      </c>
      <c r="P78" t="inlineStr">
        <is>
          <t>nyu</t>
        </is>
      </c>
      <c r="Q78" t="inlineStr">
        <is>
          <t>Cold Spring Harbor monograph series</t>
        </is>
      </c>
      <c r="R78" t="inlineStr">
        <is>
          <t xml:space="preserve">QR </t>
        </is>
      </c>
      <c r="S78" t="n">
        <v>3</v>
      </c>
      <c r="T78" t="n">
        <v>4</v>
      </c>
      <c r="U78" t="inlineStr">
        <is>
          <t>2003-03-15</t>
        </is>
      </c>
      <c r="V78" t="inlineStr">
        <is>
          <t>2003-03-15</t>
        </is>
      </c>
      <c r="W78" t="inlineStr">
        <is>
          <t>1997-08-07</t>
        </is>
      </c>
      <c r="X78" t="inlineStr">
        <is>
          <t>1997-08-07</t>
        </is>
      </c>
      <c r="Y78" t="n">
        <v>487</v>
      </c>
      <c r="Z78" t="n">
        <v>391</v>
      </c>
      <c r="AA78" t="n">
        <v>403</v>
      </c>
      <c r="AB78" t="n">
        <v>4</v>
      </c>
      <c r="AC78" t="n">
        <v>4</v>
      </c>
      <c r="AD78" t="n">
        <v>12</v>
      </c>
      <c r="AE78" t="n">
        <v>12</v>
      </c>
      <c r="AF78" t="n">
        <v>1</v>
      </c>
      <c r="AG78" t="n">
        <v>1</v>
      </c>
      <c r="AH78" t="n">
        <v>4</v>
      </c>
      <c r="AI78" t="n">
        <v>4</v>
      </c>
      <c r="AJ78" t="n">
        <v>8</v>
      </c>
      <c r="AK78" t="n">
        <v>8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HYPERLINK("http://catalog.hathitrust.org/Record/001556777","HathiTrust Record")</f>
        <v/>
      </c>
      <c r="AS78">
        <f>HYPERLINK("https://creighton-primo.hosted.exlibrisgroup.com/primo-explore/search?tab=default_tab&amp;search_scope=EVERYTHING&amp;vid=01CRU&amp;lang=en_US&amp;offset=0&amp;query=any,contains,991001778989702656","Catalog Record")</f>
        <v/>
      </c>
      <c r="AT78">
        <f>HYPERLINK("http://www.worldcat.org/oclc/723865","WorldCat Record")</f>
        <v/>
      </c>
      <c r="AU78" t="inlineStr">
        <is>
          <t>4917840552:eng</t>
        </is>
      </c>
      <c r="AV78" t="inlineStr">
        <is>
          <t>723865</t>
        </is>
      </c>
      <c r="AW78" t="inlineStr">
        <is>
          <t>991001778989702656</t>
        </is>
      </c>
      <c r="AX78" t="inlineStr">
        <is>
          <t>991001778989702656</t>
        </is>
      </c>
      <c r="AY78" t="inlineStr">
        <is>
          <t>2255621780002656</t>
        </is>
      </c>
      <c r="AZ78" t="inlineStr">
        <is>
          <t>BOOK</t>
        </is>
      </c>
      <c r="BB78" t="inlineStr">
        <is>
          <t>9780879691080</t>
        </is>
      </c>
      <c r="BC78" t="inlineStr">
        <is>
          <t>32285003082376</t>
        </is>
      </c>
      <c r="BD78" t="inlineStr">
        <is>
          <t>893414502</t>
        </is>
      </c>
    </row>
    <row r="79">
      <c r="A79" t="inlineStr">
        <is>
          <t>No</t>
        </is>
      </c>
      <c r="B79" t="inlineStr">
        <is>
          <t>QR372.O6 V58</t>
        </is>
      </c>
      <c r="C79" t="inlineStr">
        <is>
          <t>0                      QR 0372000O  6                  V  58</t>
        </is>
      </c>
      <c r="D79" t="inlineStr">
        <is>
          <t>Viruses in naturally occuring cancers / edited by Myron Essex, George Todaro, Harald zur Hausen.</t>
        </is>
      </c>
      <c r="E79" t="inlineStr">
        <is>
          <t>V.2</t>
        </is>
      </c>
      <c r="F79" t="inlineStr">
        <is>
          <t>Yes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[Cold Spring Harbor, N.Y.] : Cold Spring Harbor Laboratory, 1980.</t>
        </is>
      </c>
      <c r="M79" t="inlineStr">
        <is>
          <t>1980</t>
        </is>
      </c>
      <c r="O79" t="inlineStr">
        <is>
          <t>eng</t>
        </is>
      </c>
      <c r="P79" t="inlineStr">
        <is>
          <t>nyu</t>
        </is>
      </c>
      <c r="Q79" t="inlineStr">
        <is>
          <t>Cold Spring Harbor conferences on cell proliferation ; v. 7</t>
        </is>
      </c>
      <c r="R79" t="inlineStr">
        <is>
          <t xml:space="preserve">QR </t>
        </is>
      </c>
      <c r="S79" t="n">
        <v>1</v>
      </c>
      <c r="T79" t="n">
        <v>1</v>
      </c>
      <c r="U79" t="inlineStr">
        <is>
          <t>2002-02-28</t>
        </is>
      </c>
      <c r="V79" t="inlineStr">
        <is>
          <t>2002-02-28</t>
        </is>
      </c>
      <c r="W79" t="inlineStr">
        <is>
          <t>1993-03-05</t>
        </is>
      </c>
      <c r="X79" t="inlineStr">
        <is>
          <t>1993-03-05</t>
        </is>
      </c>
      <c r="Y79" t="n">
        <v>260</v>
      </c>
      <c r="Z79" t="n">
        <v>201</v>
      </c>
      <c r="AA79" t="n">
        <v>208</v>
      </c>
      <c r="AB79" t="n">
        <v>1</v>
      </c>
      <c r="AC79" t="n">
        <v>1</v>
      </c>
      <c r="AD79" t="n">
        <v>6</v>
      </c>
      <c r="AE79" t="n">
        <v>6</v>
      </c>
      <c r="AF79" t="n">
        <v>1</v>
      </c>
      <c r="AG79" t="n">
        <v>1</v>
      </c>
      <c r="AH79" t="n">
        <v>3</v>
      </c>
      <c r="AI79" t="n">
        <v>3</v>
      </c>
      <c r="AJ79" t="n">
        <v>4</v>
      </c>
      <c r="AK79" t="n">
        <v>4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HYPERLINK("http://catalog.hathitrust.org/Record/000368163","HathiTrust Record")</f>
        <v/>
      </c>
      <c r="AS79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T79">
        <f>HYPERLINK("http://www.worldcat.org/oclc/6487905","WorldCat Record")</f>
        <v/>
      </c>
      <c r="AU79" t="inlineStr">
        <is>
          <t>365160121:eng</t>
        </is>
      </c>
      <c r="AV79" t="inlineStr">
        <is>
          <t>6487905</t>
        </is>
      </c>
      <c r="AW79" t="inlineStr">
        <is>
          <t>991004993219702656</t>
        </is>
      </c>
      <c r="AX79" t="inlineStr">
        <is>
          <t>991004993219702656</t>
        </is>
      </c>
      <c r="AY79" t="inlineStr">
        <is>
          <t>2256318690002656</t>
        </is>
      </c>
      <c r="AZ79" t="inlineStr">
        <is>
          <t>BOOK</t>
        </is>
      </c>
      <c r="BB79" t="inlineStr">
        <is>
          <t>9780879691318</t>
        </is>
      </c>
      <c r="BC79" t="inlineStr">
        <is>
          <t>32285001564292</t>
        </is>
      </c>
      <c r="BD79" t="inlineStr">
        <is>
          <t>893883191</t>
        </is>
      </c>
    </row>
    <row r="80">
      <c r="A80" t="inlineStr">
        <is>
          <t>No</t>
        </is>
      </c>
      <c r="B80" t="inlineStr">
        <is>
          <t>QR372.O6 V58</t>
        </is>
      </c>
      <c r="C80" t="inlineStr">
        <is>
          <t>0                      QR 0372000O  6                  V  58</t>
        </is>
      </c>
      <c r="D80" t="inlineStr">
        <is>
          <t>Viruses in naturally occuring cancers / edited by Myron Essex, George Todaro, Harald zur Hausen.</t>
        </is>
      </c>
      <c r="E80" t="inlineStr">
        <is>
          <t>V.1</t>
        </is>
      </c>
      <c r="F80" t="inlineStr">
        <is>
          <t>Yes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[Cold Spring Harbor, N.Y.] : Cold Spring Harbor Laboratory, 1980.</t>
        </is>
      </c>
      <c r="M80" t="inlineStr">
        <is>
          <t>1980</t>
        </is>
      </c>
      <c r="O80" t="inlineStr">
        <is>
          <t>eng</t>
        </is>
      </c>
      <c r="P80" t="inlineStr">
        <is>
          <t>nyu</t>
        </is>
      </c>
      <c r="Q80" t="inlineStr">
        <is>
          <t>Cold Spring Harbor conferences on cell proliferation ; v. 7</t>
        </is>
      </c>
      <c r="R80" t="inlineStr">
        <is>
          <t xml:space="preserve">QR </t>
        </is>
      </c>
      <c r="S80" t="n">
        <v>0</v>
      </c>
      <c r="T80" t="n">
        <v>1</v>
      </c>
      <c r="V80" t="inlineStr">
        <is>
          <t>2002-02-28</t>
        </is>
      </c>
      <c r="W80" t="inlineStr">
        <is>
          <t>1993-03-05</t>
        </is>
      </c>
      <c r="X80" t="inlineStr">
        <is>
          <t>1993-03-05</t>
        </is>
      </c>
      <c r="Y80" t="n">
        <v>260</v>
      </c>
      <c r="Z80" t="n">
        <v>201</v>
      </c>
      <c r="AA80" t="n">
        <v>208</v>
      </c>
      <c r="AB80" t="n">
        <v>1</v>
      </c>
      <c r="AC80" t="n">
        <v>1</v>
      </c>
      <c r="AD80" t="n">
        <v>6</v>
      </c>
      <c r="AE80" t="n">
        <v>6</v>
      </c>
      <c r="AF80" t="n">
        <v>1</v>
      </c>
      <c r="AG80" t="n">
        <v>1</v>
      </c>
      <c r="AH80" t="n">
        <v>3</v>
      </c>
      <c r="AI80" t="n">
        <v>3</v>
      </c>
      <c r="AJ80" t="n">
        <v>4</v>
      </c>
      <c r="AK80" t="n">
        <v>4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HYPERLINK("http://catalog.hathitrust.org/Record/000368163","HathiTrust Record")</f>
        <v/>
      </c>
      <c r="AS80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T80">
        <f>HYPERLINK("http://www.worldcat.org/oclc/6487905","WorldCat Record")</f>
        <v/>
      </c>
      <c r="AU80" t="inlineStr">
        <is>
          <t>365160121:eng</t>
        </is>
      </c>
      <c r="AV80" t="inlineStr">
        <is>
          <t>6487905</t>
        </is>
      </c>
      <c r="AW80" t="inlineStr">
        <is>
          <t>991004993219702656</t>
        </is>
      </c>
      <c r="AX80" t="inlineStr">
        <is>
          <t>991004993219702656</t>
        </is>
      </c>
      <c r="AY80" t="inlineStr">
        <is>
          <t>2256318690002656</t>
        </is>
      </c>
      <c r="AZ80" t="inlineStr">
        <is>
          <t>BOOK</t>
        </is>
      </c>
      <c r="BB80" t="inlineStr">
        <is>
          <t>9780879691318</t>
        </is>
      </c>
      <c r="BC80" t="inlineStr">
        <is>
          <t>32285001564284</t>
        </is>
      </c>
      <c r="BD80" t="inlineStr">
        <is>
          <t>893895719</t>
        </is>
      </c>
    </row>
    <row r="81">
      <c r="A81" t="inlineStr">
        <is>
          <t>No</t>
        </is>
      </c>
      <c r="B81" t="inlineStr">
        <is>
          <t>QR395 .B56 1987</t>
        </is>
      </c>
      <c r="C81" t="inlineStr">
        <is>
          <t>0                      QR 0395000B  56          1987</t>
        </is>
      </c>
      <c r="D81" t="inlineStr">
        <is>
          <t>The Biology of negative strand viruses / edited by Brian Mahy and Dan Kolakofsky.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Amsterdam ; New York : Elsevier, 1987.</t>
        </is>
      </c>
      <c r="M81" t="inlineStr">
        <is>
          <t>1987</t>
        </is>
      </c>
      <c r="O81" t="inlineStr">
        <is>
          <t>eng</t>
        </is>
      </c>
      <c r="P81" t="inlineStr">
        <is>
          <t xml:space="preserve">ne </t>
        </is>
      </c>
      <c r="R81" t="inlineStr">
        <is>
          <t xml:space="preserve">QR </t>
        </is>
      </c>
      <c r="S81" t="n">
        <v>4</v>
      </c>
      <c r="T81" t="n">
        <v>4</v>
      </c>
      <c r="U81" t="inlineStr">
        <is>
          <t>2005-08-30</t>
        </is>
      </c>
      <c r="V81" t="inlineStr">
        <is>
          <t>2005-08-30</t>
        </is>
      </c>
      <c r="W81" t="inlineStr">
        <is>
          <t>1990-03-01</t>
        </is>
      </c>
      <c r="X81" t="inlineStr">
        <is>
          <t>1990-03-01</t>
        </is>
      </c>
      <c r="Y81" t="n">
        <v>97</v>
      </c>
      <c r="Z81" t="n">
        <v>62</v>
      </c>
      <c r="AA81" t="n">
        <v>70</v>
      </c>
      <c r="AB81" t="n">
        <v>1</v>
      </c>
      <c r="AC81" t="n">
        <v>1</v>
      </c>
      <c r="AD81" t="n">
        <v>1</v>
      </c>
      <c r="AE81" t="n">
        <v>1</v>
      </c>
      <c r="AF81" t="n">
        <v>0</v>
      </c>
      <c r="AG81" t="n">
        <v>0</v>
      </c>
      <c r="AH81" t="n">
        <v>1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HYPERLINK("http://catalog.hathitrust.org/Record/000868399","HathiTrust Record")</f>
        <v/>
      </c>
      <c r="AS81">
        <f>HYPERLINK("https://creighton-primo.hosted.exlibrisgroup.com/primo-explore/search?tab=default_tab&amp;search_scope=EVERYTHING&amp;vid=01CRU&amp;lang=en_US&amp;offset=0&amp;query=any,contains,991001000139702656","Catalog Record")</f>
        <v/>
      </c>
      <c r="AT81">
        <f>HYPERLINK("http://www.worldcat.org/oclc/15197002","WorldCat Record")</f>
        <v/>
      </c>
      <c r="AU81" t="inlineStr">
        <is>
          <t>2412316:eng</t>
        </is>
      </c>
      <c r="AV81" t="inlineStr">
        <is>
          <t>15197002</t>
        </is>
      </c>
      <c r="AW81" t="inlineStr">
        <is>
          <t>991001000139702656</t>
        </is>
      </c>
      <c r="AX81" t="inlineStr">
        <is>
          <t>991001000139702656</t>
        </is>
      </c>
      <c r="AY81" t="inlineStr">
        <is>
          <t>2259907390002656</t>
        </is>
      </c>
      <c r="AZ81" t="inlineStr">
        <is>
          <t>BOOK</t>
        </is>
      </c>
      <c r="BB81" t="inlineStr">
        <is>
          <t>9780444808332</t>
        </is>
      </c>
      <c r="BC81" t="inlineStr">
        <is>
          <t>32285000073386</t>
        </is>
      </c>
      <c r="BD81" t="inlineStr">
        <is>
          <t>893407731</t>
        </is>
      </c>
    </row>
    <row r="82">
      <c r="A82" t="inlineStr">
        <is>
          <t>No</t>
        </is>
      </c>
      <c r="B82" t="inlineStr">
        <is>
          <t>QR400.2.H47 H47 1991</t>
        </is>
      </c>
      <c r="C82" t="inlineStr">
        <is>
          <t>0                      QR 0400200H  47                 H  47          1991</t>
        </is>
      </c>
      <c r="D82" t="inlineStr">
        <is>
          <t>Herpesvirus transcription and its regulation / editor, Edward K. Wagner.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Boca Raton, Fla. : CRC Press, c1991.</t>
        </is>
      </c>
      <c r="M82" t="inlineStr">
        <is>
          <t>1991</t>
        </is>
      </c>
      <c r="O82" t="inlineStr">
        <is>
          <t>eng</t>
        </is>
      </c>
      <c r="P82" t="inlineStr">
        <is>
          <t>flu</t>
        </is>
      </c>
      <c r="R82" t="inlineStr">
        <is>
          <t xml:space="preserve">QR </t>
        </is>
      </c>
      <c r="S82" t="n">
        <v>4</v>
      </c>
      <c r="T82" t="n">
        <v>4</v>
      </c>
      <c r="U82" t="inlineStr">
        <is>
          <t>1998-02-10</t>
        </is>
      </c>
      <c r="V82" t="inlineStr">
        <is>
          <t>1998-02-10</t>
        </is>
      </c>
      <c r="W82" t="inlineStr">
        <is>
          <t>1991-05-22</t>
        </is>
      </c>
      <c r="X82" t="inlineStr">
        <is>
          <t>1991-05-22</t>
        </is>
      </c>
      <c r="Y82" t="n">
        <v>109</v>
      </c>
      <c r="Z82" t="n">
        <v>81</v>
      </c>
      <c r="AA82" t="n">
        <v>84</v>
      </c>
      <c r="AB82" t="n">
        <v>2</v>
      </c>
      <c r="AC82" t="n">
        <v>2</v>
      </c>
      <c r="AD82" t="n">
        <v>1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HYPERLINK("http://catalog.hathitrust.org/Record/002444832","HathiTrust Record")</f>
        <v/>
      </c>
      <c r="AS82">
        <f>HYPERLINK("https://creighton-primo.hosted.exlibrisgroup.com/primo-explore/search?tab=default_tab&amp;search_scope=EVERYTHING&amp;vid=01CRU&amp;lang=en_US&amp;offset=0&amp;query=any,contains,991001767319702656","Catalog Record")</f>
        <v/>
      </c>
      <c r="AT82">
        <f>HYPERLINK("http://www.worldcat.org/oclc/22314261","WorldCat Record")</f>
        <v/>
      </c>
      <c r="AU82" t="inlineStr">
        <is>
          <t>24162040:eng</t>
        </is>
      </c>
      <c r="AV82" t="inlineStr">
        <is>
          <t>22314261</t>
        </is>
      </c>
      <c r="AW82" t="inlineStr">
        <is>
          <t>991001767319702656</t>
        </is>
      </c>
      <c r="AX82" t="inlineStr">
        <is>
          <t>991001767319702656</t>
        </is>
      </c>
      <c r="AY82" t="inlineStr">
        <is>
          <t>2263953580002656</t>
        </is>
      </c>
      <c r="AZ82" t="inlineStr">
        <is>
          <t>BOOK</t>
        </is>
      </c>
      <c r="BB82" t="inlineStr">
        <is>
          <t>9780849360978</t>
        </is>
      </c>
      <c r="BC82" t="inlineStr">
        <is>
          <t>32285000574334</t>
        </is>
      </c>
      <c r="BD82" t="inlineStr">
        <is>
          <t>893891816</t>
        </is>
      </c>
    </row>
    <row r="83">
      <c r="A83" t="inlineStr">
        <is>
          <t>No</t>
        </is>
      </c>
      <c r="B83" t="inlineStr">
        <is>
          <t>QR41 .C68 1958</t>
        </is>
      </c>
      <c r="C83" t="inlineStr">
        <is>
          <t>0                      QR 0041000C  68          1958</t>
        </is>
      </c>
      <c r="D83" t="inlineStr">
        <is>
          <t>Introduction to the bacteria.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Clifton, C. E. (Charles Egolf), 1904-</t>
        </is>
      </c>
      <c r="L83" t="inlineStr">
        <is>
          <t>New York, McGraw-Hill, 1958.</t>
        </is>
      </c>
      <c r="M83" t="inlineStr">
        <is>
          <t>1958</t>
        </is>
      </c>
      <c r="N83" t="inlineStr">
        <is>
          <t>2d ed.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QR </t>
        </is>
      </c>
      <c r="S83" t="n">
        <v>1</v>
      </c>
      <c r="T83" t="n">
        <v>1</v>
      </c>
      <c r="U83" t="inlineStr">
        <is>
          <t>2002-02-10</t>
        </is>
      </c>
      <c r="V83" t="inlineStr">
        <is>
          <t>2002-02-10</t>
        </is>
      </c>
      <c r="W83" t="inlineStr">
        <is>
          <t>1997-08-07</t>
        </is>
      </c>
      <c r="X83" t="inlineStr">
        <is>
          <t>1997-08-07</t>
        </is>
      </c>
      <c r="Y83" t="n">
        <v>226</v>
      </c>
      <c r="Z83" t="n">
        <v>148</v>
      </c>
      <c r="AA83" t="n">
        <v>252</v>
      </c>
      <c r="AB83" t="n">
        <v>3</v>
      </c>
      <c r="AC83" t="n">
        <v>3</v>
      </c>
      <c r="AD83" t="n">
        <v>7</v>
      </c>
      <c r="AE83" t="n">
        <v>13</v>
      </c>
      <c r="AF83" t="n">
        <v>4</v>
      </c>
      <c r="AG83" t="n">
        <v>6</v>
      </c>
      <c r="AH83" t="n">
        <v>0</v>
      </c>
      <c r="AI83" t="n">
        <v>2</v>
      </c>
      <c r="AJ83" t="n">
        <v>2</v>
      </c>
      <c r="AK83" t="n">
        <v>7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Yes</t>
        </is>
      </c>
      <c r="AQ83" t="inlineStr">
        <is>
          <t>No</t>
        </is>
      </c>
      <c r="AR83">
        <f>HYPERLINK("http://catalog.hathitrust.org/Record/001556065","HathiTrust Record")</f>
        <v/>
      </c>
      <c r="AS83">
        <f>HYPERLINK("https://creighton-primo.hosted.exlibrisgroup.com/primo-explore/search?tab=default_tab&amp;search_scope=EVERYTHING&amp;vid=01CRU&amp;lang=en_US&amp;offset=0&amp;query=any,contains,991003755889702656","Catalog Record")</f>
        <v/>
      </c>
      <c r="AT83">
        <f>HYPERLINK("http://www.worldcat.org/oclc/1436556","WorldCat Record")</f>
        <v/>
      </c>
      <c r="AU83" t="inlineStr">
        <is>
          <t>1502718:eng</t>
        </is>
      </c>
      <c r="AV83" t="inlineStr">
        <is>
          <t>1436556</t>
        </is>
      </c>
      <c r="AW83" t="inlineStr">
        <is>
          <t>991003755889702656</t>
        </is>
      </c>
      <c r="AX83" t="inlineStr">
        <is>
          <t>991003755889702656</t>
        </is>
      </c>
      <c r="AY83" t="inlineStr">
        <is>
          <t>2267596150002656</t>
        </is>
      </c>
      <c r="AZ83" t="inlineStr">
        <is>
          <t>BOOK</t>
        </is>
      </c>
      <c r="BC83" t="inlineStr">
        <is>
          <t>32285003081535</t>
        </is>
      </c>
      <c r="BD83" t="inlineStr">
        <is>
          <t>893531554</t>
        </is>
      </c>
    </row>
    <row r="84">
      <c r="A84" t="inlineStr">
        <is>
          <t>No</t>
        </is>
      </c>
      <c r="B84" t="inlineStr">
        <is>
          <t>QR41 .G38 1965</t>
        </is>
      </c>
      <c r="C84" t="inlineStr">
        <is>
          <t>0                      QR 0041000G  38          1965</t>
        </is>
      </c>
      <c r="D84" t="inlineStr">
        <is>
          <t>Microbiology [by] Louis P. Gebhardt [and] Dean A. Anderson.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Gebhardt, Louis P. (Louis Philipp), 1905-</t>
        </is>
      </c>
      <c r="L84" t="inlineStr">
        <is>
          <t>Saint Louis, C. V. Mosby Co., 1965 [c1964]</t>
        </is>
      </c>
      <c r="M84" t="inlineStr">
        <is>
          <t>1965</t>
        </is>
      </c>
      <c r="N84" t="inlineStr">
        <is>
          <t>3d ed.</t>
        </is>
      </c>
      <c r="O84" t="inlineStr">
        <is>
          <t>eng</t>
        </is>
      </c>
      <c r="P84" t="inlineStr">
        <is>
          <t xml:space="preserve">xx </t>
        </is>
      </c>
      <c r="R84" t="inlineStr">
        <is>
          <t xml:space="preserve">QR </t>
        </is>
      </c>
      <c r="S84" t="n">
        <v>6</v>
      </c>
      <c r="T84" t="n">
        <v>6</v>
      </c>
      <c r="U84" t="inlineStr">
        <is>
          <t>2008-12-09</t>
        </is>
      </c>
      <c r="V84" t="inlineStr">
        <is>
          <t>2008-12-09</t>
        </is>
      </c>
      <c r="W84" t="inlineStr">
        <is>
          <t>1997-08-07</t>
        </is>
      </c>
      <c r="X84" t="inlineStr">
        <is>
          <t>1997-08-07</t>
        </is>
      </c>
      <c r="Y84" t="n">
        <v>100</v>
      </c>
      <c r="Z84" t="n">
        <v>82</v>
      </c>
      <c r="AA84" t="n">
        <v>336</v>
      </c>
      <c r="AB84" t="n">
        <v>1</v>
      </c>
      <c r="AC84" t="n">
        <v>3</v>
      </c>
      <c r="AD84" t="n">
        <v>3</v>
      </c>
      <c r="AE84" t="n">
        <v>8</v>
      </c>
      <c r="AF84" t="n">
        <v>1</v>
      </c>
      <c r="AG84" t="n">
        <v>2</v>
      </c>
      <c r="AH84" t="n">
        <v>0</v>
      </c>
      <c r="AI84" t="n">
        <v>1</v>
      </c>
      <c r="AJ84" t="n">
        <v>2</v>
      </c>
      <c r="AK84" t="n">
        <v>5</v>
      </c>
      <c r="AL84" t="n">
        <v>0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HYPERLINK("http://catalog.hathitrust.org/Record/001556068","HathiTrust Record")</f>
        <v/>
      </c>
      <c r="AS84">
        <f>HYPERLINK("https://creighton-primo.hosted.exlibrisgroup.com/primo-explore/search?tab=default_tab&amp;search_scope=EVERYTHING&amp;vid=01CRU&amp;lang=en_US&amp;offset=0&amp;query=any,contains,991004088629702656","Catalog Record")</f>
        <v/>
      </c>
      <c r="AT84">
        <f>HYPERLINK("http://www.worldcat.org/oclc/2338204","WorldCat Record")</f>
        <v/>
      </c>
      <c r="AU84" t="inlineStr">
        <is>
          <t>4820371724:eng</t>
        </is>
      </c>
      <c r="AV84" t="inlineStr">
        <is>
          <t>2338204</t>
        </is>
      </c>
      <c r="AW84" t="inlineStr">
        <is>
          <t>991004088629702656</t>
        </is>
      </c>
      <c r="AX84" t="inlineStr">
        <is>
          <t>991004088629702656</t>
        </is>
      </c>
      <c r="AY84" t="inlineStr">
        <is>
          <t>2258494170002656</t>
        </is>
      </c>
      <c r="AZ84" t="inlineStr">
        <is>
          <t>BOOK</t>
        </is>
      </c>
      <c r="BC84" t="inlineStr">
        <is>
          <t>32285003081543</t>
        </is>
      </c>
      <c r="BD84" t="inlineStr">
        <is>
          <t>893810351</t>
        </is>
      </c>
    </row>
    <row r="85">
      <c r="A85" t="inlineStr">
        <is>
          <t>No</t>
        </is>
      </c>
      <c r="B85" t="inlineStr">
        <is>
          <t>QR41 .L3</t>
        </is>
      </c>
      <c r="C85" t="inlineStr">
        <is>
          <t>0                      QR 0041000L  3</t>
        </is>
      </c>
      <c r="D85" t="inlineStr">
        <is>
          <t>Basic bacteriology; its biological and chemical background [by] Carl Lamanna [and] M. Frank Mallette.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Lamanna, Carl.</t>
        </is>
      </c>
      <c r="L85" t="inlineStr">
        <is>
          <t>Baltimore, Williams &amp; Wilkins Co., 1965.</t>
        </is>
      </c>
      <c r="M85" t="inlineStr">
        <is>
          <t>1965</t>
        </is>
      </c>
      <c r="N85" t="inlineStr">
        <is>
          <t>3d ed.</t>
        </is>
      </c>
      <c r="O85" t="inlineStr">
        <is>
          <t>eng</t>
        </is>
      </c>
      <c r="P85" t="inlineStr">
        <is>
          <t>mdu</t>
        </is>
      </c>
      <c r="R85" t="inlineStr">
        <is>
          <t xml:space="preserve">QR </t>
        </is>
      </c>
      <c r="S85" t="n">
        <v>2</v>
      </c>
      <c r="T85" t="n">
        <v>2</v>
      </c>
      <c r="U85" t="inlineStr">
        <is>
          <t>2006-03-20</t>
        </is>
      </c>
      <c r="V85" t="inlineStr">
        <is>
          <t>2006-03-20</t>
        </is>
      </c>
      <c r="W85" t="inlineStr">
        <is>
          <t>1997-08-07</t>
        </is>
      </c>
      <c r="X85" t="inlineStr">
        <is>
          <t>1997-08-07</t>
        </is>
      </c>
      <c r="Y85" t="n">
        <v>334</v>
      </c>
      <c r="Z85" t="n">
        <v>260</v>
      </c>
      <c r="AA85" t="n">
        <v>521</v>
      </c>
      <c r="AB85" t="n">
        <v>3</v>
      </c>
      <c r="AC85" t="n">
        <v>5</v>
      </c>
      <c r="AD85" t="n">
        <v>7</v>
      </c>
      <c r="AE85" t="n">
        <v>20</v>
      </c>
      <c r="AF85" t="n">
        <v>3</v>
      </c>
      <c r="AG85" t="n">
        <v>6</v>
      </c>
      <c r="AH85" t="n">
        <v>1</v>
      </c>
      <c r="AI85" t="n">
        <v>4</v>
      </c>
      <c r="AJ85" t="n">
        <v>2</v>
      </c>
      <c r="AK85" t="n">
        <v>10</v>
      </c>
      <c r="AL85" t="n">
        <v>2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HYPERLINK("http://catalog.hathitrust.org/Record/001556080","HathiTrust Record")</f>
        <v/>
      </c>
      <c r="AS85">
        <f>HYPERLINK("https://creighton-primo.hosted.exlibrisgroup.com/primo-explore/search?tab=default_tab&amp;search_scope=EVERYTHING&amp;vid=01CRU&amp;lang=en_US&amp;offset=0&amp;query=any,contains,991000823179702656","Catalog Record")</f>
        <v/>
      </c>
      <c r="AT85">
        <f>HYPERLINK("http://www.worldcat.org/oclc/13396843","WorldCat Record")</f>
        <v/>
      </c>
      <c r="AU85" t="inlineStr">
        <is>
          <t>2153957:eng</t>
        </is>
      </c>
      <c r="AV85" t="inlineStr">
        <is>
          <t>13396843</t>
        </is>
      </c>
      <c r="AW85" t="inlineStr">
        <is>
          <t>991000823179702656</t>
        </is>
      </c>
      <c r="AX85" t="inlineStr">
        <is>
          <t>991000823179702656</t>
        </is>
      </c>
      <c r="AY85" t="inlineStr">
        <is>
          <t>2260807960002656</t>
        </is>
      </c>
      <c r="AZ85" t="inlineStr">
        <is>
          <t>BOOK</t>
        </is>
      </c>
      <c r="BC85" t="inlineStr">
        <is>
          <t>32285003081584</t>
        </is>
      </c>
      <c r="BD85" t="inlineStr">
        <is>
          <t>893589771</t>
        </is>
      </c>
    </row>
    <row r="86">
      <c r="A86" t="inlineStr">
        <is>
          <t>No</t>
        </is>
      </c>
      <c r="B86" t="inlineStr">
        <is>
          <t>QR41 .S8 1967</t>
        </is>
      </c>
      <c r="C86" t="inlineStr">
        <is>
          <t>0                      QR 0041000S  8           1967</t>
        </is>
      </c>
      <c r="D86" t="inlineStr">
        <is>
          <t>Insect microbiology; an account of the microbes associated with insects and ticks, with special reference to the biologic relationships involved, by Edward A. Steinhaus.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Steinhaus, Edward A. (Edward Arthur), 1914-1969.</t>
        </is>
      </c>
      <c r="L86" t="inlineStr">
        <is>
          <t>New York, Hafner Pub. Co., 1967 [c1946]</t>
        </is>
      </c>
      <c r="M86" t="inlineStr">
        <is>
          <t>1967</t>
        </is>
      </c>
      <c r="O86" t="inlineStr">
        <is>
          <t>eng</t>
        </is>
      </c>
      <c r="P86" t="inlineStr">
        <is>
          <t xml:space="preserve">xx </t>
        </is>
      </c>
      <c r="R86" t="inlineStr">
        <is>
          <t xml:space="preserve">QR </t>
        </is>
      </c>
      <c r="S86" t="n">
        <v>2</v>
      </c>
      <c r="T86" t="n">
        <v>2</v>
      </c>
      <c r="U86" t="inlineStr">
        <is>
          <t>2005-02-26</t>
        </is>
      </c>
      <c r="V86" t="inlineStr">
        <is>
          <t>2005-02-26</t>
        </is>
      </c>
      <c r="W86" t="inlineStr">
        <is>
          <t>1997-08-07</t>
        </is>
      </c>
      <c r="X86" t="inlineStr">
        <is>
          <t>1997-08-07</t>
        </is>
      </c>
      <c r="Y86" t="n">
        <v>192</v>
      </c>
      <c r="Z86" t="n">
        <v>169</v>
      </c>
      <c r="AA86" t="n">
        <v>438</v>
      </c>
      <c r="AB86" t="n">
        <v>2</v>
      </c>
      <c r="AC86" t="n">
        <v>3</v>
      </c>
      <c r="AD86" t="n">
        <v>4</v>
      </c>
      <c r="AE86" t="n">
        <v>15</v>
      </c>
      <c r="AF86" t="n">
        <v>2</v>
      </c>
      <c r="AG86" t="n">
        <v>6</v>
      </c>
      <c r="AH86" t="n">
        <v>0</v>
      </c>
      <c r="AI86" t="n">
        <v>2</v>
      </c>
      <c r="AJ86" t="n">
        <v>1</v>
      </c>
      <c r="AK86" t="n">
        <v>7</v>
      </c>
      <c r="AL86" t="n">
        <v>1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HYPERLINK("https://creighton-primo.hosted.exlibrisgroup.com/primo-explore/search?tab=default_tab&amp;search_scope=EVERYTHING&amp;vid=01CRU&amp;lang=en_US&amp;offset=0&amp;query=any,contains,991002421059702656","Catalog Record")</f>
        <v/>
      </c>
      <c r="AT86">
        <f>HYPERLINK("http://www.worldcat.org/oclc/342790","WorldCat Record")</f>
        <v/>
      </c>
      <c r="AU86" t="inlineStr">
        <is>
          <t>793018113:eng</t>
        </is>
      </c>
      <c r="AV86" t="inlineStr">
        <is>
          <t>342790</t>
        </is>
      </c>
      <c r="AW86" t="inlineStr">
        <is>
          <t>991002421059702656</t>
        </is>
      </c>
      <c r="AX86" t="inlineStr">
        <is>
          <t>991002421059702656</t>
        </is>
      </c>
      <c r="AY86" t="inlineStr">
        <is>
          <t>2266287870002656</t>
        </is>
      </c>
      <c r="AZ86" t="inlineStr">
        <is>
          <t>BOOK</t>
        </is>
      </c>
      <c r="BC86" t="inlineStr">
        <is>
          <t>32285003081600</t>
        </is>
      </c>
      <c r="BD86" t="inlineStr">
        <is>
          <t>893603580</t>
        </is>
      </c>
    </row>
    <row r="87">
      <c r="A87" t="inlineStr">
        <is>
          <t>No</t>
        </is>
      </c>
      <c r="B87" t="inlineStr">
        <is>
          <t>QR41.2 .B87 1973</t>
        </is>
      </c>
      <c r="C87" t="inlineStr">
        <is>
          <t>0                      QR 0041200B  87          1973</t>
        </is>
      </c>
      <c r="D87" t="inlineStr">
        <is>
          <t>Textbook of microbiology.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Yes</t>
        </is>
      </c>
      <c r="J87" t="inlineStr">
        <is>
          <t>0</t>
        </is>
      </c>
      <c r="K87" t="inlineStr">
        <is>
          <t>Burrows, William, 1908-1978.</t>
        </is>
      </c>
      <c r="L87" t="inlineStr">
        <is>
          <t>Philadelphia, Saunders, 1973.</t>
        </is>
      </c>
      <c r="M87" t="inlineStr">
        <is>
          <t>1973</t>
        </is>
      </c>
      <c r="N87" t="inlineStr">
        <is>
          <t>20th ed.</t>
        </is>
      </c>
      <c r="O87" t="inlineStr">
        <is>
          <t>eng</t>
        </is>
      </c>
      <c r="P87" t="inlineStr">
        <is>
          <t>pau</t>
        </is>
      </c>
      <c r="R87" t="inlineStr">
        <is>
          <t xml:space="preserve">QR </t>
        </is>
      </c>
      <c r="S87" t="n">
        <v>4</v>
      </c>
      <c r="T87" t="n">
        <v>4</v>
      </c>
      <c r="U87" t="inlineStr">
        <is>
          <t>2008-12-09</t>
        </is>
      </c>
      <c r="V87" t="inlineStr">
        <is>
          <t>2008-12-09</t>
        </is>
      </c>
      <c r="W87" t="inlineStr">
        <is>
          <t>1997-08-07</t>
        </is>
      </c>
      <c r="X87" t="inlineStr">
        <is>
          <t>1997-08-07</t>
        </is>
      </c>
      <c r="Y87" t="n">
        <v>324</v>
      </c>
      <c r="Z87" t="n">
        <v>242</v>
      </c>
      <c r="AA87" t="n">
        <v>846</v>
      </c>
      <c r="AB87" t="n">
        <v>3</v>
      </c>
      <c r="AC87" t="n">
        <v>8</v>
      </c>
      <c r="AD87" t="n">
        <v>12</v>
      </c>
      <c r="AE87" t="n">
        <v>34</v>
      </c>
      <c r="AF87" t="n">
        <v>2</v>
      </c>
      <c r="AG87" t="n">
        <v>13</v>
      </c>
      <c r="AH87" t="n">
        <v>3</v>
      </c>
      <c r="AI87" t="n">
        <v>8</v>
      </c>
      <c r="AJ87" t="n">
        <v>9</v>
      </c>
      <c r="AK87" t="n">
        <v>16</v>
      </c>
      <c r="AL87" t="n">
        <v>2</v>
      </c>
      <c r="AM87" t="n">
        <v>5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HYPERLINK("http://catalog.hathitrust.org/Record/000010928","HathiTrust Record")</f>
        <v/>
      </c>
      <c r="AS87">
        <f>HYPERLINK("https://creighton-primo.hosted.exlibrisgroup.com/primo-explore/search?tab=default_tab&amp;search_scope=EVERYTHING&amp;vid=01CRU&amp;lang=en_US&amp;offset=0&amp;query=any,contains,991003170819702656","Catalog Record")</f>
        <v/>
      </c>
      <c r="AT87">
        <f>HYPERLINK("http://www.worldcat.org/oclc/706980","WorldCat Record")</f>
        <v/>
      </c>
      <c r="AU87" t="inlineStr">
        <is>
          <t>142820515:eng</t>
        </is>
      </c>
      <c r="AV87" t="inlineStr">
        <is>
          <t>706980</t>
        </is>
      </c>
      <c r="AW87" t="inlineStr">
        <is>
          <t>991003170819702656</t>
        </is>
      </c>
      <c r="AX87" t="inlineStr">
        <is>
          <t>991003170819702656</t>
        </is>
      </c>
      <c r="AY87" t="inlineStr">
        <is>
          <t>2270750190002656</t>
        </is>
      </c>
      <c r="AZ87" t="inlineStr">
        <is>
          <t>BOOK</t>
        </is>
      </c>
      <c r="BB87" t="inlineStr">
        <is>
          <t>9780721621951</t>
        </is>
      </c>
      <c r="BC87" t="inlineStr">
        <is>
          <t>32285003081634</t>
        </is>
      </c>
      <c r="BD87" t="inlineStr">
        <is>
          <t>893868159</t>
        </is>
      </c>
    </row>
    <row r="88">
      <c r="A88" t="inlineStr">
        <is>
          <t>No</t>
        </is>
      </c>
      <c r="B88" t="inlineStr">
        <is>
          <t>QR41.2 .L48</t>
        </is>
      </c>
      <c r="C88" t="inlineStr">
        <is>
          <t>0                      QR 0041200L  48</t>
        </is>
      </c>
      <c r="D88" t="inlineStr">
        <is>
          <t>Introductory microbiology / [by] Julia Levy, Jack J. R. Campbell [and] T. Henry Blackburn.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Levy, Julia, 1935-</t>
        </is>
      </c>
      <c r="L88" t="inlineStr">
        <is>
          <t>New York : Wiley, 1973.</t>
        </is>
      </c>
      <c r="M88" t="inlineStr">
        <is>
          <t>1973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QR </t>
        </is>
      </c>
      <c r="S88" t="n">
        <v>7</v>
      </c>
      <c r="T88" t="n">
        <v>7</v>
      </c>
      <c r="U88" t="inlineStr">
        <is>
          <t>2006-02-14</t>
        </is>
      </c>
      <c r="V88" t="inlineStr">
        <is>
          <t>2006-02-14</t>
        </is>
      </c>
      <c r="W88" t="inlineStr">
        <is>
          <t>1993-03-04</t>
        </is>
      </c>
      <c r="X88" t="inlineStr">
        <is>
          <t>1993-03-04</t>
        </is>
      </c>
      <c r="Y88" t="n">
        <v>267</v>
      </c>
      <c r="Z88" t="n">
        <v>138</v>
      </c>
      <c r="AA88" t="n">
        <v>146</v>
      </c>
      <c r="AB88" t="n">
        <v>1</v>
      </c>
      <c r="AC88" t="n">
        <v>1</v>
      </c>
      <c r="AD88" t="n">
        <v>3</v>
      </c>
      <c r="AE88" t="n">
        <v>3</v>
      </c>
      <c r="AF88" t="n">
        <v>2</v>
      </c>
      <c r="AG88" t="n">
        <v>2</v>
      </c>
      <c r="AH88" t="n">
        <v>1</v>
      </c>
      <c r="AI88" t="n">
        <v>1</v>
      </c>
      <c r="AJ88" t="n">
        <v>3</v>
      </c>
      <c r="AK88" t="n">
        <v>3</v>
      </c>
      <c r="AL88" t="n">
        <v>0</v>
      </c>
      <c r="AM88" t="n">
        <v>0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HYPERLINK("http://catalog.hathitrust.org/Record/000849324","HathiTrust Record")</f>
        <v/>
      </c>
      <c r="AS88">
        <f>HYPERLINK("https://creighton-primo.hosted.exlibrisgroup.com/primo-explore/search?tab=default_tab&amp;search_scope=EVERYTHING&amp;vid=01CRU&amp;lang=en_US&amp;offset=0&amp;query=any,contains,991002799189702656","Catalog Record")</f>
        <v/>
      </c>
      <c r="AT88">
        <f>HYPERLINK("http://www.worldcat.org/oclc/446154","WorldCat Record")</f>
        <v/>
      </c>
      <c r="AU88" t="inlineStr">
        <is>
          <t>1581573:eng</t>
        </is>
      </c>
      <c r="AV88" t="inlineStr">
        <is>
          <t>446154</t>
        </is>
      </c>
      <c r="AW88" t="inlineStr">
        <is>
          <t>991002799189702656</t>
        </is>
      </c>
      <c r="AX88" t="inlineStr">
        <is>
          <t>991002799189702656</t>
        </is>
      </c>
      <c r="AY88" t="inlineStr">
        <is>
          <t>2265595600002656</t>
        </is>
      </c>
      <c r="AZ88" t="inlineStr">
        <is>
          <t>BOOK</t>
        </is>
      </c>
      <c r="BB88" t="inlineStr">
        <is>
          <t>9780471531555</t>
        </is>
      </c>
      <c r="BC88" t="inlineStr">
        <is>
          <t>32285001563732</t>
        </is>
      </c>
      <c r="BD88" t="inlineStr">
        <is>
          <t>893347941</t>
        </is>
      </c>
    </row>
    <row r="89">
      <c r="A89" t="inlineStr">
        <is>
          <t>No</t>
        </is>
      </c>
      <c r="B89" t="inlineStr">
        <is>
          <t>QR410 .P53 1990</t>
        </is>
      </c>
      <c r="C89" t="inlineStr">
        <is>
          <t>0                      QR 0410000P  53          1990</t>
        </is>
      </c>
      <c r="D89" t="inlineStr">
        <is>
          <t>Picornaviruses / edited by V.R. Racaniello.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Berlin ; New York : Springer-Verlag, c1990.</t>
        </is>
      </c>
      <c r="M89" t="inlineStr">
        <is>
          <t>1990</t>
        </is>
      </c>
      <c r="O89" t="inlineStr">
        <is>
          <t>eng</t>
        </is>
      </c>
      <c r="P89" t="inlineStr">
        <is>
          <t xml:space="preserve">gw </t>
        </is>
      </c>
      <c r="Q89" t="inlineStr">
        <is>
          <t>Current topics in microbiology and immunology ; 161</t>
        </is>
      </c>
      <c r="R89" t="inlineStr">
        <is>
          <t xml:space="preserve">QR </t>
        </is>
      </c>
      <c r="S89" t="n">
        <v>1</v>
      </c>
      <c r="T89" t="n">
        <v>1</v>
      </c>
      <c r="U89" t="inlineStr">
        <is>
          <t>1999-10-08</t>
        </is>
      </c>
      <c r="V89" t="inlineStr">
        <is>
          <t>1999-10-08</t>
        </is>
      </c>
      <c r="W89" t="inlineStr">
        <is>
          <t>1991-09-20</t>
        </is>
      </c>
      <c r="X89" t="inlineStr">
        <is>
          <t>1991-09-20</t>
        </is>
      </c>
      <c r="Y89" t="n">
        <v>193</v>
      </c>
      <c r="Z89" t="n">
        <v>134</v>
      </c>
      <c r="AA89" t="n">
        <v>136</v>
      </c>
      <c r="AB89" t="n">
        <v>2</v>
      </c>
      <c r="AC89" t="n">
        <v>2</v>
      </c>
      <c r="AD89" t="n">
        <v>7</v>
      </c>
      <c r="AE89" t="n">
        <v>7</v>
      </c>
      <c r="AF89" t="n">
        <v>1</v>
      </c>
      <c r="AG89" t="n">
        <v>1</v>
      </c>
      <c r="AH89" t="n">
        <v>3</v>
      </c>
      <c r="AI89" t="n">
        <v>3</v>
      </c>
      <c r="AJ89" t="n">
        <v>5</v>
      </c>
      <c r="AK89" t="n">
        <v>5</v>
      </c>
      <c r="AL89" t="n">
        <v>0</v>
      </c>
      <c r="AM89" t="n">
        <v>0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HYPERLINK("https://creighton-primo.hosted.exlibrisgroup.com/primo-explore/search?tab=default_tab&amp;search_scope=EVERYTHING&amp;vid=01CRU&amp;lang=en_US&amp;offset=0&amp;query=any,contains,991001767479702656","Catalog Record")</f>
        <v/>
      </c>
      <c r="AT89">
        <f>HYPERLINK("http://www.worldcat.org/oclc/22957656","WorldCat Record")</f>
        <v/>
      </c>
      <c r="AU89" t="inlineStr">
        <is>
          <t>24066418:eng</t>
        </is>
      </c>
      <c r="AV89" t="inlineStr">
        <is>
          <t>22957656</t>
        </is>
      </c>
      <c r="AW89" t="inlineStr">
        <is>
          <t>991001767479702656</t>
        </is>
      </c>
      <c r="AX89" t="inlineStr">
        <is>
          <t>991001767479702656</t>
        </is>
      </c>
      <c r="AY89" t="inlineStr">
        <is>
          <t>2264758320002656</t>
        </is>
      </c>
      <c r="AZ89" t="inlineStr">
        <is>
          <t>BOOK</t>
        </is>
      </c>
      <c r="BB89" t="inlineStr">
        <is>
          <t>9780387524290</t>
        </is>
      </c>
      <c r="BC89" t="inlineStr">
        <is>
          <t>32285000704709</t>
        </is>
      </c>
      <c r="BD89" t="inlineStr">
        <is>
          <t>893791686</t>
        </is>
      </c>
    </row>
    <row r="90">
      <c r="A90" t="inlineStr">
        <is>
          <t>No</t>
        </is>
      </c>
      <c r="B90" t="inlineStr">
        <is>
          <t>QR414.5 .R48 1992, v...</t>
        </is>
      </c>
      <c r="C90" t="inlineStr">
        <is>
          <t>0                      QR 0414500R  48          1992                                        v...</t>
        </is>
      </c>
      <c r="D90" t="inlineStr">
        <is>
          <t>The Retroviridae / edited by Jay A. Levy.</t>
        </is>
      </c>
      <c r="E90" t="inlineStr">
        <is>
          <t>V.1</t>
        </is>
      </c>
      <c r="F90" t="inlineStr">
        <is>
          <t>Yes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New York : Plenum Press, c1992-</t>
        </is>
      </c>
      <c r="M90" t="inlineStr">
        <is>
          <t>1992</t>
        </is>
      </c>
      <c r="O90" t="inlineStr">
        <is>
          <t>eng</t>
        </is>
      </c>
      <c r="P90" t="inlineStr">
        <is>
          <t>nyu</t>
        </is>
      </c>
      <c r="Q90" t="inlineStr">
        <is>
          <t>Viruses</t>
        </is>
      </c>
      <c r="R90" t="inlineStr">
        <is>
          <t xml:space="preserve">QR </t>
        </is>
      </c>
      <c r="S90" t="n">
        <v>6</v>
      </c>
      <c r="T90" t="n">
        <v>12</v>
      </c>
      <c r="U90" t="inlineStr">
        <is>
          <t>2008-04-09</t>
        </is>
      </c>
      <c r="V90" t="inlineStr">
        <is>
          <t>2008-04-09</t>
        </is>
      </c>
      <c r="W90" t="inlineStr">
        <is>
          <t>1994-06-02</t>
        </is>
      </c>
      <c r="X90" t="inlineStr">
        <is>
          <t>1994-06-02</t>
        </is>
      </c>
      <c r="Y90" t="n">
        <v>257</v>
      </c>
      <c r="Z90" t="n">
        <v>201</v>
      </c>
      <c r="AA90" t="n">
        <v>210</v>
      </c>
      <c r="AB90" t="n">
        <v>1</v>
      </c>
      <c r="AC90" t="n">
        <v>1</v>
      </c>
      <c r="AD90" t="n">
        <v>4</v>
      </c>
      <c r="AE90" t="n">
        <v>5</v>
      </c>
      <c r="AF90" t="n">
        <v>1</v>
      </c>
      <c r="AG90" t="n">
        <v>1</v>
      </c>
      <c r="AH90" t="n">
        <v>2</v>
      </c>
      <c r="AI90" t="n">
        <v>3</v>
      </c>
      <c r="AJ90" t="n">
        <v>3</v>
      </c>
      <c r="AK90" t="n">
        <v>4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HYPERLINK("http://catalog.hathitrust.org/Record/002613928","HathiTrust Record")</f>
        <v/>
      </c>
      <c r="AS90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T90">
        <f>HYPERLINK("http://www.worldcat.org/oclc/26363792","WorldCat Record")</f>
        <v/>
      </c>
      <c r="AU90" t="inlineStr">
        <is>
          <t>10792252240:eng</t>
        </is>
      </c>
      <c r="AV90" t="inlineStr">
        <is>
          <t>26363792</t>
        </is>
      </c>
      <c r="AW90" t="inlineStr">
        <is>
          <t>991002060469702656</t>
        </is>
      </c>
      <c r="AX90" t="inlineStr">
        <is>
          <t>991002060469702656</t>
        </is>
      </c>
      <c r="AY90" t="inlineStr">
        <is>
          <t>2263432730002656</t>
        </is>
      </c>
      <c r="AZ90" t="inlineStr">
        <is>
          <t>BOOK</t>
        </is>
      </c>
      <c r="BB90" t="inlineStr">
        <is>
          <t>9780306440748</t>
        </is>
      </c>
      <c r="BC90" t="inlineStr">
        <is>
          <t>32285001920734</t>
        </is>
      </c>
      <c r="BD90" t="inlineStr">
        <is>
          <t>893684909</t>
        </is>
      </c>
    </row>
    <row r="91">
      <c r="A91" t="inlineStr">
        <is>
          <t>No</t>
        </is>
      </c>
      <c r="B91" t="inlineStr">
        <is>
          <t>QR414.5 .R48 1992, v...</t>
        </is>
      </c>
      <c r="C91" t="inlineStr">
        <is>
          <t>0                      QR 0414500R  48          1992                                        v...</t>
        </is>
      </c>
      <c r="D91" t="inlineStr">
        <is>
          <t>The Retroviridae / edited by Jay A. Levy.</t>
        </is>
      </c>
      <c r="E91" t="inlineStr">
        <is>
          <t>V.2</t>
        </is>
      </c>
      <c r="F91" t="inlineStr">
        <is>
          <t>Yes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New York : Plenum Press, c1992-</t>
        </is>
      </c>
      <c r="M91" t="inlineStr">
        <is>
          <t>1992</t>
        </is>
      </c>
      <c r="O91" t="inlineStr">
        <is>
          <t>eng</t>
        </is>
      </c>
      <c r="P91" t="inlineStr">
        <is>
          <t>nyu</t>
        </is>
      </c>
      <c r="Q91" t="inlineStr">
        <is>
          <t>Viruses</t>
        </is>
      </c>
      <c r="R91" t="inlineStr">
        <is>
          <t xml:space="preserve">QR </t>
        </is>
      </c>
      <c r="S91" t="n">
        <v>6</v>
      </c>
      <c r="T91" t="n">
        <v>12</v>
      </c>
      <c r="U91" t="inlineStr">
        <is>
          <t>2008-04-09</t>
        </is>
      </c>
      <c r="V91" t="inlineStr">
        <is>
          <t>2008-04-09</t>
        </is>
      </c>
      <c r="W91" t="inlineStr">
        <is>
          <t>1994-06-02</t>
        </is>
      </c>
      <c r="X91" t="inlineStr">
        <is>
          <t>1994-06-02</t>
        </is>
      </c>
      <c r="Y91" t="n">
        <v>257</v>
      </c>
      <c r="Z91" t="n">
        <v>201</v>
      </c>
      <c r="AA91" t="n">
        <v>210</v>
      </c>
      <c r="AB91" t="n">
        <v>1</v>
      </c>
      <c r="AC91" t="n">
        <v>1</v>
      </c>
      <c r="AD91" t="n">
        <v>4</v>
      </c>
      <c r="AE91" t="n">
        <v>5</v>
      </c>
      <c r="AF91" t="n">
        <v>1</v>
      </c>
      <c r="AG91" t="n">
        <v>1</v>
      </c>
      <c r="AH91" t="n">
        <v>2</v>
      </c>
      <c r="AI91" t="n">
        <v>3</v>
      </c>
      <c r="AJ91" t="n">
        <v>3</v>
      </c>
      <c r="AK91" t="n">
        <v>4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HYPERLINK("http://catalog.hathitrust.org/Record/002613928","HathiTrust Record")</f>
        <v/>
      </c>
      <c r="AS91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T91">
        <f>HYPERLINK("http://www.worldcat.org/oclc/26363792","WorldCat Record")</f>
        <v/>
      </c>
      <c r="AU91" t="inlineStr">
        <is>
          <t>10792252240:eng</t>
        </is>
      </c>
      <c r="AV91" t="inlineStr">
        <is>
          <t>26363792</t>
        </is>
      </c>
      <c r="AW91" t="inlineStr">
        <is>
          <t>991002060469702656</t>
        </is>
      </c>
      <c r="AX91" t="inlineStr">
        <is>
          <t>991002060469702656</t>
        </is>
      </c>
      <c r="AY91" t="inlineStr">
        <is>
          <t>2263432730002656</t>
        </is>
      </c>
      <c r="AZ91" t="inlineStr">
        <is>
          <t>BOOK</t>
        </is>
      </c>
      <c r="BB91" t="inlineStr">
        <is>
          <t>9780306440748</t>
        </is>
      </c>
      <c r="BC91" t="inlineStr">
        <is>
          <t>32285001920742</t>
        </is>
      </c>
      <c r="BD91" t="inlineStr">
        <is>
          <t>893721257</t>
        </is>
      </c>
    </row>
    <row r="92">
      <c r="A92" t="inlineStr">
        <is>
          <t>No</t>
        </is>
      </c>
      <c r="B92" t="inlineStr">
        <is>
          <t>QR450 .A55 1987</t>
        </is>
      </c>
      <c r="C92" t="inlineStr">
        <is>
          <t>0                      QR 0450000A  55          1987</t>
        </is>
      </c>
      <c r="D92" t="inlineStr">
        <is>
          <t>Animal virus structure / editors, M.V. Nermut and A.C. Steven.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Amsterdam ; New York : Elsevier ; New York, NY, USA : Sole distributors for the USA and Canada, Elsevier Science Pub. Co., 1987.</t>
        </is>
      </c>
      <c r="M92" t="inlineStr">
        <is>
          <t>1987</t>
        </is>
      </c>
      <c r="O92" t="inlineStr">
        <is>
          <t>eng</t>
        </is>
      </c>
      <c r="P92" t="inlineStr">
        <is>
          <t xml:space="preserve">ne </t>
        </is>
      </c>
      <c r="Q92" t="inlineStr">
        <is>
          <t>Perspectives in medical virology, 0168-7069 ; v. 3</t>
        </is>
      </c>
      <c r="R92" t="inlineStr">
        <is>
          <t xml:space="preserve">QR </t>
        </is>
      </c>
      <c r="S92" t="n">
        <v>2</v>
      </c>
      <c r="T92" t="n">
        <v>2</v>
      </c>
      <c r="U92" t="inlineStr">
        <is>
          <t>2008-02-26</t>
        </is>
      </c>
      <c r="V92" t="inlineStr">
        <is>
          <t>2008-02-26</t>
        </is>
      </c>
      <c r="W92" t="inlineStr">
        <is>
          <t>1993-03-05</t>
        </is>
      </c>
      <c r="X92" t="inlineStr">
        <is>
          <t>1993-03-05</t>
        </is>
      </c>
      <c r="Y92" t="n">
        <v>128</v>
      </c>
      <c r="Z92" t="n">
        <v>72</v>
      </c>
      <c r="AA92" t="n">
        <v>100</v>
      </c>
      <c r="AB92" t="n">
        <v>2</v>
      </c>
      <c r="AC92" t="n">
        <v>3</v>
      </c>
      <c r="AD92" t="n">
        <v>1</v>
      </c>
      <c r="AE92" t="n">
        <v>3</v>
      </c>
      <c r="AF92" t="n">
        <v>0</v>
      </c>
      <c r="AG92" t="n">
        <v>1</v>
      </c>
      <c r="AH92" t="n">
        <v>0</v>
      </c>
      <c r="AI92" t="n">
        <v>1</v>
      </c>
      <c r="AJ92" t="n">
        <v>0</v>
      </c>
      <c r="AK92" t="n">
        <v>0</v>
      </c>
      <c r="AL92" t="n">
        <v>1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HYPERLINK("http://catalog.hathitrust.org/Record/000903229","HathiTrust Record")</f>
        <v/>
      </c>
      <c r="AS92">
        <f>HYPERLINK("https://creighton-primo.hosted.exlibrisgroup.com/primo-explore/search?tab=default_tab&amp;search_scope=EVERYTHING&amp;vid=01CRU&amp;lang=en_US&amp;offset=0&amp;query=any,contains,991001078459702656","Catalog Record")</f>
        <v/>
      </c>
      <c r="AT92">
        <f>HYPERLINK("http://www.worldcat.org/oclc/16081875","WorldCat Record")</f>
        <v/>
      </c>
      <c r="AU92" t="inlineStr">
        <is>
          <t>766079423:eng</t>
        </is>
      </c>
      <c r="AV92" t="inlineStr">
        <is>
          <t>16081875</t>
        </is>
      </c>
      <c r="AW92" t="inlineStr">
        <is>
          <t>991001078459702656</t>
        </is>
      </c>
      <c r="AX92" t="inlineStr">
        <is>
          <t>991001078459702656</t>
        </is>
      </c>
      <c r="AY92" t="inlineStr">
        <is>
          <t>2259997410002656</t>
        </is>
      </c>
      <c r="AZ92" t="inlineStr">
        <is>
          <t>BOOK</t>
        </is>
      </c>
      <c r="BB92" t="inlineStr">
        <is>
          <t>9780444808790</t>
        </is>
      </c>
      <c r="BC92" t="inlineStr">
        <is>
          <t>32285001564300</t>
        </is>
      </c>
      <c r="BD92" t="inlineStr">
        <is>
          <t>893432582</t>
        </is>
      </c>
    </row>
    <row r="93">
      <c r="A93" t="inlineStr">
        <is>
          <t>No</t>
        </is>
      </c>
      <c r="B93" t="inlineStr">
        <is>
          <t>QR456 .M47 1984</t>
        </is>
      </c>
      <c r="C93" t="inlineStr">
        <is>
          <t>0                      QR 0456000M  47          1984</t>
        </is>
      </c>
      <c r="D93" t="inlineStr">
        <is>
          <t>Methylation of DNA / edited by Thomas A. Trautner.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Berlin ; New York : Springer-Verlag, 1984.</t>
        </is>
      </c>
      <c r="M93" t="inlineStr">
        <is>
          <t>1984</t>
        </is>
      </c>
      <c r="O93" t="inlineStr">
        <is>
          <t>eng</t>
        </is>
      </c>
      <c r="P93" t="inlineStr">
        <is>
          <t xml:space="preserve">gw </t>
        </is>
      </c>
      <c r="Q93" t="inlineStr">
        <is>
          <t>Current topics in microbiology and immunology, 0070-217X ; 108</t>
        </is>
      </c>
      <c r="R93" t="inlineStr">
        <is>
          <t xml:space="preserve">QR </t>
        </is>
      </c>
      <c r="S93" t="n">
        <v>2</v>
      </c>
      <c r="T93" t="n">
        <v>2</v>
      </c>
      <c r="U93" t="inlineStr">
        <is>
          <t>2008-09-28</t>
        </is>
      </c>
      <c r="V93" t="inlineStr">
        <is>
          <t>2008-09-28</t>
        </is>
      </c>
      <c r="W93" t="inlineStr">
        <is>
          <t>1993-03-05</t>
        </is>
      </c>
      <c r="X93" t="inlineStr">
        <is>
          <t>1993-03-05</t>
        </is>
      </c>
      <c r="Y93" t="n">
        <v>176</v>
      </c>
      <c r="Z93" t="n">
        <v>127</v>
      </c>
      <c r="AA93" t="n">
        <v>128</v>
      </c>
      <c r="AB93" t="n">
        <v>2</v>
      </c>
      <c r="AC93" t="n">
        <v>2</v>
      </c>
      <c r="AD93" t="n">
        <v>8</v>
      </c>
      <c r="AE93" t="n">
        <v>8</v>
      </c>
      <c r="AF93" t="n">
        <v>1</v>
      </c>
      <c r="AG93" t="n">
        <v>1</v>
      </c>
      <c r="AH93" t="n">
        <v>3</v>
      </c>
      <c r="AI93" t="n">
        <v>3</v>
      </c>
      <c r="AJ93" t="n">
        <v>6</v>
      </c>
      <c r="AK93" t="n">
        <v>6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HYPERLINK("https://creighton-primo.hosted.exlibrisgroup.com/primo-explore/search?tab=default_tab&amp;search_scope=EVERYTHING&amp;vid=01CRU&amp;lang=en_US&amp;offset=0&amp;query=any,contains,991000410339702656","Catalog Record")</f>
        <v/>
      </c>
      <c r="AT93">
        <f>HYPERLINK("http://www.worldcat.org/oclc/10708649","WorldCat Record")</f>
        <v/>
      </c>
      <c r="AU93" t="inlineStr">
        <is>
          <t>2914883:eng</t>
        </is>
      </c>
      <c r="AV93" t="inlineStr">
        <is>
          <t>10708649</t>
        </is>
      </c>
      <c r="AW93" t="inlineStr">
        <is>
          <t>991000410339702656</t>
        </is>
      </c>
      <c r="AX93" t="inlineStr">
        <is>
          <t>991000410339702656</t>
        </is>
      </c>
      <c r="AY93" t="inlineStr">
        <is>
          <t>2268062410002656</t>
        </is>
      </c>
      <c r="AZ93" t="inlineStr">
        <is>
          <t>BOOK</t>
        </is>
      </c>
      <c r="BB93" t="inlineStr">
        <is>
          <t>9780387128498</t>
        </is>
      </c>
      <c r="BC93" t="inlineStr">
        <is>
          <t>32285001564318</t>
        </is>
      </c>
      <c r="BD93" t="inlineStr">
        <is>
          <t>893796616</t>
        </is>
      </c>
    </row>
    <row r="94">
      <c r="A94" t="inlineStr">
        <is>
          <t>No</t>
        </is>
      </c>
      <c r="B94" t="inlineStr">
        <is>
          <t>QR46 .B28</t>
        </is>
      </c>
      <c r="C94" t="inlineStr">
        <is>
          <t>0                      QR 0046000B  28</t>
        </is>
      </c>
      <c r="D94" t="inlineStr">
        <is>
          <t>The battle against bacteria; a history of the development of antibacterial drugs, for the general reader, by P. E. Baldry.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Baldry, Peter.</t>
        </is>
      </c>
      <c r="L94" t="inlineStr">
        <is>
          <t>Cambridge [Eng.] University press, 1965.</t>
        </is>
      </c>
      <c r="M94" t="inlineStr">
        <is>
          <t>1965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QR </t>
        </is>
      </c>
      <c r="S94" t="n">
        <v>2</v>
      </c>
      <c r="T94" t="n">
        <v>2</v>
      </c>
      <c r="U94" t="inlineStr">
        <is>
          <t>2000-10-06</t>
        </is>
      </c>
      <c r="V94" t="inlineStr">
        <is>
          <t>2000-10-06</t>
        </is>
      </c>
      <c r="W94" t="inlineStr">
        <is>
          <t>1997-08-07</t>
        </is>
      </c>
      <c r="X94" t="inlineStr">
        <is>
          <t>1997-08-07</t>
        </is>
      </c>
      <c r="Y94" t="n">
        <v>570</v>
      </c>
      <c r="Z94" t="n">
        <v>506</v>
      </c>
      <c r="AA94" t="n">
        <v>534</v>
      </c>
      <c r="AB94" t="n">
        <v>4</v>
      </c>
      <c r="AC94" t="n">
        <v>4</v>
      </c>
      <c r="AD94" t="n">
        <v>13</v>
      </c>
      <c r="AE94" t="n">
        <v>14</v>
      </c>
      <c r="AF94" t="n">
        <v>3</v>
      </c>
      <c r="AG94" t="n">
        <v>3</v>
      </c>
      <c r="AH94" t="n">
        <v>2</v>
      </c>
      <c r="AI94" t="n">
        <v>3</v>
      </c>
      <c r="AJ94" t="n">
        <v>6</v>
      </c>
      <c r="AK94" t="n">
        <v>7</v>
      </c>
      <c r="AL94" t="n">
        <v>3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HYPERLINK("http://catalog.hathitrust.org/Record/001556124","HathiTrust Record")</f>
        <v/>
      </c>
      <c r="AS94">
        <f>HYPERLINK("https://creighton-primo.hosted.exlibrisgroup.com/primo-explore/search?tab=default_tab&amp;search_scope=EVERYTHING&amp;vid=01CRU&amp;lang=en_US&amp;offset=0&amp;query=any,contains,991003430119702656","Catalog Record")</f>
        <v/>
      </c>
      <c r="AT94">
        <f>HYPERLINK("http://www.worldcat.org/oclc/965381","WorldCat Record")</f>
        <v/>
      </c>
      <c r="AU94" t="inlineStr">
        <is>
          <t>10141496363:eng</t>
        </is>
      </c>
      <c r="AV94" t="inlineStr">
        <is>
          <t>965381</t>
        </is>
      </c>
      <c r="AW94" t="inlineStr">
        <is>
          <t>991003430119702656</t>
        </is>
      </c>
      <c r="AX94" t="inlineStr">
        <is>
          <t>991003430119702656</t>
        </is>
      </c>
      <c r="AY94" t="inlineStr">
        <is>
          <t>2258244950002656</t>
        </is>
      </c>
      <c r="AZ94" t="inlineStr">
        <is>
          <t>BOOK</t>
        </is>
      </c>
      <c r="BC94" t="inlineStr">
        <is>
          <t>32285003081642</t>
        </is>
      </c>
      <c r="BD94" t="inlineStr">
        <is>
          <t>893441282</t>
        </is>
      </c>
    </row>
    <row r="95">
      <c r="A95" t="inlineStr">
        <is>
          <t>No</t>
        </is>
      </c>
      <c r="B95" t="inlineStr">
        <is>
          <t>QR46 .F78 1969</t>
        </is>
      </c>
      <c r="C95" t="inlineStr">
        <is>
          <t>0                      QR 0046000F  78          1969</t>
        </is>
      </c>
      <c r="D95" t="inlineStr">
        <is>
          <t>Microbiology in health and disease [by] Martin Frobisher, Lucille Sommermeyer [and] Robert Fuerst.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Frobisher, Martin, 1896-1984.</t>
        </is>
      </c>
      <c r="L95" t="inlineStr">
        <is>
          <t>Philadelphia, Saunders, 1969.</t>
        </is>
      </c>
      <c r="M95" t="inlineStr">
        <is>
          <t>1969</t>
        </is>
      </c>
      <c r="N95" t="inlineStr">
        <is>
          <t>12th ed.</t>
        </is>
      </c>
      <c r="O95" t="inlineStr">
        <is>
          <t>eng</t>
        </is>
      </c>
      <c r="P95" t="inlineStr">
        <is>
          <t>pau</t>
        </is>
      </c>
      <c r="R95" t="inlineStr">
        <is>
          <t xml:space="preserve">QR </t>
        </is>
      </c>
      <c r="S95" t="n">
        <v>6</v>
      </c>
      <c r="T95" t="n">
        <v>6</v>
      </c>
      <c r="U95" t="inlineStr">
        <is>
          <t>2009-12-07</t>
        </is>
      </c>
      <c r="V95" t="inlineStr">
        <is>
          <t>2009-12-07</t>
        </is>
      </c>
      <c r="W95" t="inlineStr">
        <is>
          <t>1997-08-07</t>
        </is>
      </c>
      <c r="X95" t="inlineStr">
        <is>
          <t>1997-08-07</t>
        </is>
      </c>
      <c r="Y95" t="n">
        <v>211</v>
      </c>
      <c r="Z95" t="n">
        <v>172</v>
      </c>
      <c r="AA95" t="n">
        <v>287</v>
      </c>
      <c r="AB95" t="n">
        <v>2</v>
      </c>
      <c r="AC95" t="n">
        <v>3</v>
      </c>
      <c r="AD95" t="n">
        <v>3</v>
      </c>
      <c r="AE95" t="n">
        <v>8</v>
      </c>
      <c r="AF95" t="n">
        <v>2</v>
      </c>
      <c r="AG95" t="n">
        <v>3</v>
      </c>
      <c r="AH95" t="n">
        <v>0</v>
      </c>
      <c r="AI95" t="n">
        <v>2</v>
      </c>
      <c r="AJ95" t="n">
        <v>0</v>
      </c>
      <c r="AK95" t="n">
        <v>3</v>
      </c>
      <c r="AL95" t="n">
        <v>1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HYPERLINK("http://catalog.hathitrust.org/Record/001556146","HathiTrust Record")</f>
        <v/>
      </c>
      <c r="AS95">
        <f>HYPERLINK("https://creighton-primo.hosted.exlibrisgroup.com/primo-explore/search?tab=default_tab&amp;search_scope=EVERYTHING&amp;vid=01CRU&amp;lang=en_US&amp;offset=0&amp;query=any,contains,991000001379702656","Catalog Record")</f>
        <v/>
      </c>
      <c r="AT95">
        <f>HYPERLINK("http://www.worldcat.org/oclc/10351","WorldCat Record")</f>
        <v/>
      </c>
      <c r="AU95" t="inlineStr">
        <is>
          <t>1133515:eng</t>
        </is>
      </c>
      <c r="AV95" t="inlineStr">
        <is>
          <t>10351</t>
        </is>
      </c>
      <c r="AW95" t="inlineStr">
        <is>
          <t>991000001379702656</t>
        </is>
      </c>
      <c r="AX95" t="inlineStr">
        <is>
          <t>991000001379702656</t>
        </is>
      </c>
      <c r="AY95" t="inlineStr">
        <is>
          <t>2268284170002656</t>
        </is>
      </c>
      <c r="AZ95" t="inlineStr">
        <is>
          <t>BOOK</t>
        </is>
      </c>
      <c r="BC95" t="inlineStr">
        <is>
          <t>32285003081667</t>
        </is>
      </c>
      <c r="BD95" t="inlineStr">
        <is>
          <t>893802394</t>
        </is>
      </c>
    </row>
    <row r="96">
      <c r="A96" t="inlineStr">
        <is>
          <t>No</t>
        </is>
      </c>
      <c r="B96" t="inlineStr">
        <is>
          <t>QR46 .F79 1960</t>
        </is>
      </c>
      <c r="C96" t="inlineStr">
        <is>
          <t>0                      QR 0046000F  79          1960</t>
        </is>
      </c>
      <c r="D96" t="inlineStr">
        <is>
          <t>Microbiology and pathology for nurses / [by] Martin Frobisher, Jr., Lucille Sommermeyer [and] Raymond H. Goodale.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Frobisher, Martin, 1896-1984.</t>
        </is>
      </c>
      <c r="L96" t="inlineStr">
        <is>
          <t>Philadelphia : Saunders, 1960.</t>
        </is>
      </c>
      <c r="M96" t="inlineStr">
        <is>
          <t>1960</t>
        </is>
      </c>
      <c r="N96" t="inlineStr">
        <is>
          <t>5th ed.</t>
        </is>
      </c>
      <c r="O96" t="inlineStr">
        <is>
          <t>eng</t>
        </is>
      </c>
      <c r="P96" t="inlineStr">
        <is>
          <t>pau</t>
        </is>
      </c>
      <c r="R96" t="inlineStr">
        <is>
          <t xml:space="preserve">QR </t>
        </is>
      </c>
      <c r="S96" t="n">
        <v>2</v>
      </c>
      <c r="T96" t="n">
        <v>2</v>
      </c>
      <c r="U96" t="inlineStr">
        <is>
          <t>2001-08-30</t>
        </is>
      </c>
      <c r="V96" t="inlineStr">
        <is>
          <t>2001-08-30</t>
        </is>
      </c>
      <c r="W96" t="inlineStr">
        <is>
          <t>1994-09-14</t>
        </is>
      </c>
      <c r="X96" t="inlineStr">
        <is>
          <t>1994-09-14</t>
        </is>
      </c>
      <c r="Y96" t="n">
        <v>60</v>
      </c>
      <c r="Z96" t="n">
        <v>45</v>
      </c>
      <c r="AA96" t="n">
        <v>224</v>
      </c>
      <c r="AB96" t="n">
        <v>1</v>
      </c>
      <c r="AC96" t="n">
        <v>2</v>
      </c>
      <c r="AD96" t="n">
        <v>2</v>
      </c>
      <c r="AE96" t="n">
        <v>8</v>
      </c>
      <c r="AF96" t="n">
        <v>0</v>
      </c>
      <c r="AG96" t="n">
        <v>3</v>
      </c>
      <c r="AH96" t="n">
        <v>1</v>
      </c>
      <c r="AI96" t="n">
        <v>3</v>
      </c>
      <c r="AJ96" t="n">
        <v>2</v>
      </c>
      <c r="AK96" t="n">
        <v>3</v>
      </c>
      <c r="AL96" t="n">
        <v>0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HYPERLINK("http://catalog.hathitrust.org/Record/001556142","HathiTrust Record")</f>
        <v/>
      </c>
      <c r="AS96">
        <f>HYPERLINK("https://creighton-primo.hosted.exlibrisgroup.com/primo-explore/search?tab=default_tab&amp;search_scope=EVERYTHING&amp;vid=01CRU&amp;lang=en_US&amp;offset=0&amp;query=any,contains,991002989909702656","Catalog Record")</f>
        <v/>
      </c>
      <c r="AT96">
        <f>HYPERLINK("http://www.worldcat.org/oclc/560052","WorldCat Record")</f>
        <v/>
      </c>
      <c r="AU96" t="inlineStr">
        <is>
          <t>2452567058:eng</t>
        </is>
      </c>
      <c r="AV96" t="inlineStr">
        <is>
          <t>560052</t>
        </is>
      </c>
      <c r="AW96" t="inlineStr">
        <is>
          <t>991002989909702656</t>
        </is>
      </c>
      <c r="AX96" t="inlineStr">
        <is>
          <t>991002989909702656</t>
        </is>
      </c>
      <c r="AY96" t="inlineStr">
        <is>
          <t>2256667440002656</t>
        </is>
      </c>
      <c r="AZ96" t="inlineStr">
        <is>
          <t>BOOK</t>
        </is>
      </c>
      <c r="BC96" t="inlineStr">
        <is>
          <t>32285001939437</t>
        </is>
      </c>
      <c r="BD96" t="inlineStr">
        <is>
          <t>893440793</t>
        </is>
      </c>
    </row>
    <row r="97">
      <c r="A97" t="inlineStr">
        <is>
          <t>No</t>
        </is>
      </c>
      <c r="B97" t="inlineStr">
        <is>
          <t>QR46 .M5383 1999</t>
        </is>
      </c>
      <c r="C97" t="inlineStr">
        <is>
          <t>0                      QR 0046000M  5383        1999</t>
        </is>
      </c>
      <c r="D97" t="inlineStr">
        <is>
          <t>Microbial ecology and infectious disease / edited by Eugene Rosenberg.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Washington, DC : ASM Press, c1999.</t>
        </is>
      </c>
      <c r="M97" t="inlineStr">
        <is>
          <t>1999</t>
        </is>
      </c>
      <c r="O97" t="inlineStr">
        <is>
          <t>eng</t>
        </is>
      </c>
      <c r="P97" t="inlineStr">
        <is>
          <t>dcu</t>
        </is>
      </c>
      <c r="R97" t="inlineStr">
        <is>
          <t xml:space="preserve">QR </t>
        </is>
      </c>
      <c r="S97" t="n">
        <v>6</v>
      </c>
      <c r="T97" t="n">
        <v>6</v>
      </c>
      <c r="U97" t="inlineStr">
        <is>
          <t>2009-02-09</t>
        </is>
      </c>
      <c r="V97" t="inlineStr">
        <is>
          <t>2009-02-09</t>
        </is>
      </c>
      <c r="W97" t="inlineStr">
        <is>
          <t>2002-12-10</t>
        </is>
      </c>
      <c r="X97" t="inlineStr">
        <is>
          <t>2002-12-10</t>
        </is>
      </c>
      <c r="Y97" t="n">
        <v>224</v>
      </c>
      <c r="Z97" t="n">
        <v>183</v>
      </c>
      <c r="AA97" t="n">
        <v>185</v>
      </c>
      <c r="AB97" t="n">
        <v>1</v>
      </c>
      <c r="AC97" t="n">
        <v>1</v>
      </c>
      <c r="AD97" t="n">
        <v>6</v>
      </c>
      <c r="AE97" t="n">
        <v>6</v>
      </c>
      <c r="AF97" t="n">
        <v>3</v>
      </c>
      <c r="AG97" t="n">
        <v>3</v>
      </c>
      <c r="AH97" t="n">
        <v>1</v>
      </c>
      <c r="AI97" t="n">
        <v>1</v>
      </c>
      <c r="AJ97" t="n">
        <v>5</v>
      </c>
      <c r="AK97" t="n">
        <v>5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HYPERLINK("http://catalog.hathitrust.org/Record/003508357","HathiTrust Record")</f>
        <v/>
      </c>
      <c r="AS97">
        <f>HYPERLINK("https://creighton-primo.hosted.exlibrisgroup.com/primo-explore/search?tab=default_tab&amp;search_scope=EVERYTHING&amp;vid=01CRU&amp;lang=en_US&amp;offset=0&amp;query=any,contains,991003930439702656","Catalog Record")</f>
        <v/>
      </c>
      <c r="AT97">
        <f>HYPERLINK("http://www.worldcat.org/oclc/39700782","WorldCat Record")</f>
        <v/>
      </c>
      <c r="AU97" t="inlineStr">
        <is>
          <t>41359162:eng</t>
        </is>
      </c>
      <c r="AV97" t="inlineStr">
        <is>
          <t>39700782</t>
        </is>
      </c>
      <c r="AW97" t="inlineStr">
        <is>
          <t>991003930439702656</t>
        </is>
      </c>
      <c r="AX97" t="inlineStr">
        <is>
          <t>991003930439702656</t>
        </is>
      </c>
      <c r="AY97" t="inlineStr">
        <is>
          <t>2256339680002656</t>
        </is>
      </c>
      <c r="AZ97" t="inlineStr">
        <is>
          <t>BOOK</t>
        </is>
      </c>
      <c r="BB97" t="inlineStr">
        <is>
          <t>9781555811488</t>
        </is>
      </c>
      <c r="BC97" t="inlineStr">
        <is>
          <t>32285004669981</t>
        </is>
      </c>
      <c r="BD97" t="inlineStr">
        <is>
          <t>893253029</t>
        </is>
      </c>
    </row>
    <row r="98">
      <c r="A98" t="inlineStr">
        <is>
          <t>No</t>
        </is>
      </c>
      <c r="B98" t="inlineStr">
        <is>
          <t>QR46 .S6 1929</t>
        </is>
      </c>
      <c r="C98" t="inlineStr">
        <is>
          <t>0                      QR 0046000S  6           1929</t>
        </is>
      </c>
      <c r="D98" t="inlineStr">
        <is>
          <t>Bacteriology for nurses / by Mary A. Smeeton.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Smeeton, Mary A. (Mary Alice)</t>
        </is>
      </c>
      <c r="L98" t="inlineStr">
        <is>
          <t>New York : Macmillan, 1929.</t>
        </is>
      </c>
      <c r="M98" t="inlineStr">
        <is>
          <t>1929</t>
        </is>
      </c>
      <c r="N98" t="inlineStr">
        <is>
          <t>3d ed. rev.</t>
        </is>
      </c>
      <c r="O98" t="inlineStr">
        <is>
          <t>eng</t>
        </is>
      </c>
      <c r="P98" t="inlineStr">
        <is>
          <t xml:space="preserve">xx </t>
        </is>
      </c>
      <c r="R98" t="inlineStr">
        <is>
          <t xml:space="preserve">QR </t>
        </is>
      </c>
      <c r="S98" t="n">
        <v>19</v>
      </c>
      <c r="T98" t="n">
        <v>19</v>
      </c>
      <c r="U98" t="inlineStr">
        <is>
          <t>2005-12-15</t>
        </is>
      </c>
      <c r="V98" t="inlineStr">
        <is>
          <t>2005-12-15</t>
        </is>
      </c>
      <c r="W98" t="inlineStr">
        <is>
          <t>1995-02-23</t>
        </is>
      </c>
      <c r="X98" t="inlineStr">
        <is>
          <t>1995-02-23</t>
        </is>
      </c>
      <c r="Y98" t="n">
        <v>28</v>
      </c>
      <c r="Z98" t="n">
        <v>26</v>
      </c>
      <c r="AA98" t="n">
        <v>127</v>
      </c>
      <c r="AB98" t="n">
        <v>2</v>
      </c>
      <c r="AC98" t="n">
        <v>4</v>
      </c>
      <c r="AD98" t="n">
        <v>3</v>
      </c>
      <c r="AE98" t="n">
        <v>8</v>
      </c>
      <c r="AF98" t="n">
        <v>1</v>
      </c>
      <c r="AG98" t="n">
        <v>1</v>
      </c>
      <c r="AH98" t="n">
        <v>1</v>
      </c>
      <c r="AI98" t="n">
        <v>3</v>
      </c>
      <c r="AJ98" t="n">
        <v>0</v>
      </c>
      <c r="AK98" t="n">
        <v>1</v>
      </c>
      <c r="AL98" t="n">
        <v>1</v>
      </c>
      <c r="AM98" t="n">
        <v>3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HYPERLINK("http://catalog.hathitrust.org/Record/006598915","HathiTrust Record")</f>
        <v/>
      </c>
      <c r="AS98">
        <f>HYPERLINK("https://creighton-primo.hosted.exlibrisgroup.com/primo-explore/search?tab=default_tab&amp;search_scope=EVERYTHING&amp;vid=01CRU&amp;lang=en_US&amp;offset=0&amp;query=any,contains,991003143709702656","Catalog Record")</f>
        <v/>
      </c>
      <c r="AT98">
        <f>HYPERLINK("http://www.worldcat.org/oclc/684946","WorldCat Record")</f>
        <v/>
      </c>
      <c r="AU98" t="inlineStr">
        <is>
          <t>1765064:eng</t>
        </is>
      </c>
      <c r="AV98" t="inlineStr">
        <is>
          <t>684946</t>
        </is>
      </c>
      <c r="AW98" t="inlineStr">
        <is>
          <t>991003143709702656</t>
        </is>
      </c>
      <c r="AX98" t="inlineStr">
        <is>
          <t>991003143709702656</t>
        </is>
      </c>
      <c r="AY98" t="inlineStr">
        <is>
          <t>2266144140002656</t>
        </is>
      </c>
      <c r="AZ98" t="inlineStr">
        <is>
          <t>BOOK</t>
        </is>
      </c>
      <c r="BC98" t="inlineStr">
        <is>
          <t>32285001988574</t>
        </is>
      </c>
      <c r="BD98" t="inlineStr">
        <is>
          <t>893317685</t>
        </is>
      </c>
    </row>
    <row r="99">
      <c r="A99" t="inlineStr">
        <is>
          <t>No</t>
        </is>
      </c>
      <c r="B99" t="inlineStr">
        <is>
          <t>QR46 .S63 1968</t>
        </is>
      </c>
      <c r="C99" t="inlineStr">
        <is>
          <t>0                      QR 0046000S  63          1968</t>
        </is>
      </c>
      <c r="D99" t="inlineStr">
        <is>
          <t>Microbiology and pathology / Alice Lorraine Smith.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0</t>
        </is>
      </c>
      <c r="K99" t="inlineStr">
        <is>
          <t>Smith, Alice Lorraine, 1920-2014.</t>
        </is>
      </c>
      <c r="L99" t="inlineStr">
        <is>
          <t>St. Louis : C. V. Mosby Co., 1968.</t>
        </is>
      </c>
      <c r="M99" t="inlineStr">
        <is>
          <t>1968</t>
        </is>
      </c>
      <c r="N99" t="inlineStr">
        <is>
          <t>9th ed.</t>
        </is>
      </c>
      <c r="O99" t="inlineStr">
        <is>
          <t>eng</t>
        </is>
      </c>
      <c r="P99" t="inlineStr">
        <is>
          <t>mou</t>
        </is>
      </c>
      <c r="R99" t="inlineStr">
        <is>
          <t xml:space="preserve">QR </t>
        </is>
      </c>
      <c r="S99" t="n">
        <v>4</v>
      </c>
      <c r="T99" t="n">
        <v>4</v>
      </c>
      <c r="U99" t="inlineStr">
        <is>
          <t>2009-02-27</t>
        </is>
      </c>
      <c r="V99" t="inlineStr">
        <is>
          <t>2009-02-27</t>
        </is>
      </c>
      <c r="W99" t="inlineStr">
        <is>
          <t>1994-05-17</t>
        </is>
      </c>
      <c r="X99" t="inlineStr">
        <is>
          <t>1994-05-17</t>
        </is>
      </c>
      <c r="Y99" t="n">
        <v>118</v>
      </c>
      <c r="Z99" t="n">
        <v>98</v>
      </c>
      <c r="AA99" t="n">
        <v>584</v>
      </c>
      <c r="AB99" t="n">
        <v>1</v>
      </c>
      <c r="AC99" t="n">
        <v>3</v>
      </c>
      <c r="AD99" t="n">
        <v>0</v>
      </c>
      <c r="AE99" t="n">
        <v>22</v>
      </c>
      <c r="AF99" t="n">
        <v>0</v>
      </c>
      <c r="AG99" t="n">
        <v>10</v>
      </c>
      <c r="AH99" t="n">
        <v>0</v>
      </c>
      <c r="AI99" t="n">
        <v>5</v>
      </c>
      <c r="AJ99" t="n">
        <v>0</v>
      </c>
      <c r="AK99" t="n">
        <v>13</v>
      </c>
      <c r="AL99" t="n">
        <v>0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HYPERLINK("http://catalog.hathitrust.org/Record/001556174","HathiTrust Record")</f>
        <v/>
      </c>
      <c r="AS99">
        <f>HYPERLINK("https://creighton-primo.hosted.exlibrisgroup.com/primo-explore/search?tab=default_tab&amp;search_scope=EVERYTHING&amp;vid=01CRU&amp;lang=en_US&amp;offset=0&amp;query=any,contains,991002810479702656","Catalog Record")</f>
        <v/>
      </c>
      <c r="AT99">
        <f>HYPERLINK("http://www.worldcat.org/oclc/452163","WorldCat Record")</f>
        <v/>
      </c>
      <c r="AU99" t="inlineStr">
        <is>
          <t>1860431:eng</t>
        </is>
      </c>
      <c r="AV99" t="inlineStr">
        <is>
          <t>452163</t>
        </is>
      </c>
      <c r="AW99" t="inlineStr">
        <is>
          <t>991002810479702656</t>
        </is>
      </c>
      <c r="AX99" t="inlineStr">
        <is>
          <t>991002810479702656</t>
        </is>
      </c>
      <c r="AY99" t="inlineStr">
        <is>
          <t>2258351410002656</t>
        </is>
      </c>
      <c r="AZ99" t="inlineStr">
        <is>
          <t>BOOK</t>
        </is>
      </c>
      <c r="BC99" t="inlineStr">
        <is>
          <t>32285001897163</t>
        </is>
      </c>
      <c r="BD99" t="inlineStr">
        <is>
          <t>893323407</t>
        </is>
      </c>
    </row>
    <row r="100">
      <c r="A100" t="inlineStr">
        <is>
          <t>No</t>
        </is>
      </c>
      <c r="B100" t="inlineStr">
        <is>
          <t>QR46 .W5</t>
        </is>
      </c>
      <c r="C100" t="inlineStr">
        <is>
          <t>0                      QR 0046000W  5</t>
        </is>
      </c>
      <c r="D100" t="inlineStr">
        <is>
          <t>Applied bacteriology for nurses / by Jean Martin White.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White, Jean Martin, 1887-</t>
        </is>
      </c>
      <c r="L100" t="inlineStr">
        <is>
          <t>New York : The Macmillian company, 1928.</t>
        </is>
      </c>
      <c r="M100" t="inlineStr">
        <is>
          <t>1928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QR </t>
        </is>
      </c>
      <c r="S100" t="n">
        <v>17</v>
      </c>
      <c r="T100" t="n">
        <v>17</v>
      </c>
      <c r="U100" t="inlineStr">
        <is>
          <t>2005-12-15</t>
        </is>
      </c>
      <c r="V100" t="inlineStr">
        <is>
          <t>2005-12-15</t>
        </is>
      </c>
      <c r="W100" t="inlineStr">
        <is>
          <t>1995-02-10</t>
        </is>
      </c>
      <c r="X100" t="inlineStr">
        <is>
          <t>1995-02-10</t>
        </is>
      </c>
      <c r="Y100" t="n">
        <v>18</v>
      </c>
      <c r="Z100" t="n">
        <v>16</v>
      </c>
      <c r="AA100" t="n">
        <v>27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inlineStr">
        <is>
          <t>Yes</t>
        </is>
      </c>
      <c r="AQ100" t="inlineStr">
        <is>
          <t>No</t>
        </is>
      </c>
      <c r="AR100">
        <f>HYPERLINK("http://catalog.hathitrust.org/Record/006598919","HathiTrust Record")</f>
        <v/>
      </c>
      <c r="AS100">
        <f>HYPERLINK("https://creighton-primo.hosted.exlibrisgroup.com/primo-explore/search?tab=default_tab&amp;search_scope=EVERYTHING&amp;vid=01CRU&amp;lang=en_US&amp;offset=0&amp;query=any,contains,991004993959702656","Catalog Record")</f>
        <v/>
      </c>
      <c r="AT100">
        <f>HYPERLINK("http://www.worldcat.org/oclc/6496010","WorldCat Record")</f>
        <v/>
      </c>
      <c r="AU100" t="inlineStr">
        <is>
          <t>8938792:eng</t>
        </is>
      </c>
      <c r="AV100" t="inlineStr">
        <is>
          <t>6496010</t>
        </is>
      </c>
      <c r="AW100" t="inlineStr">
        <is>
          <t>991004993959702656</t>
        </is>
      </c>
      <c r="AX100" t="inlineStr">
        <is>
          <t>991004993959702656</t>
        </is>
      </c>
      <c r="AY100" t="inlineStr">
        <is>
          <t>2272764090002656</t>
        </is>
      </c>
      <c r="AZ100" t="inlineStr">
        <is>
          <t>BOOK</t>
        </is>
      </c>
      <c r="BC100" t="inlineStr">
        <is>
          <t>32285001988566</t>
        </is>
      </c>
      <c r="BD100" t="inlineStr">
        <is>
          <t>893895721</t>
        </is>
      </c>
    </row>
    <row r="101">
      <c r="A101" t="inlineStr">
        <is>
          <t>No</t>
        </is>
      </c>
      <c r="B101" t="inlineStr">
        <is>
          <t>QR470 .N38 1986</t>
        </is>
      </c>
      <c r="C101" t="inlineStr">
        <is>
          <t>0                      QR 0470000N  38          1986</t>
        </is>
      </c>
      <c r="D101" t="inlineStr">
        <is>
          <t>The molecular basis of viral replication / edited by R. Pérez-Bercoff.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NATO Advanced Study Institute Summer School on the Molecular Basis of Viral Replication (1986 : Maratea, Italy)</t>
        </is>
      </c>
      <c r="L101" t="inlineStr">
        <is>
          <t>New York : Plenum Press, c1987.</t>
        </is>
      </c>
      <c r="M101" t="inlineStr">
        <is>
          <t>1987</t>
        </is>
      </c>
      <c r="O101" t="inlineStr">
        <is>
          <t>eng</t>
        </is>
      </c>
      <c r="P101" t="inlineStr">
        <is>
          <t>nyu</t>
        </is>
      </c>
      <c r="Q101" t="inlineStr">
        <is>
          <t>NATO advanced study institutes series. Series A, Life sciences ; v. 136</t>
        </is>
      </c>
      <c r="R101" t="inlineStr">
        <is>
          <t xml:space="preserve">QR </t>
        </is>
      </c>
      <c r="S101" t="n">
        <v>5</v>
      </c>
      <c r="T101" t="n">
        <v>5</v>
      </c>
      <c r="U101" t="inlineStr">
        <is>
          <t>2008-02-26</t>
        </is>
      </c>
      <c r="V101" t="inlineStr">
        <is>
          <t>2008-02-26</t>
        </is>
      </c>
      <c r="W101" t="inlineStr">
        <is>
          <t>1993-03-05</t>
        </is>
      </c>
      <c r="X101" t="inlineStr">
        <is>
          <t>1993-03-05</t>
        </is>
      </c>
      <c r="Y101" t="n">
        <v>165</v>
      </c>
      <c r="Z101" t="n">
        <v>119</v>
      </c>
      <c r="AA101" t="n">
        <v>136</v>
      </c>
      <c r="AB101" t="n">
        <v>1</v>
      </c>
      <c r="AC101" t="n">
        <v>1</v>
      </c>
      <c r="AD101" t="n">
        <v>3</v>
      </c>
      <c r="AE101" t="n">
        <v>4</v>
      </c>
      <c r="AF101" t="n">
        <v>0</v>
      </c>
      <c r="AG101" t="n">
        <v>1</v>
      </c>
      <c r="AH101" t="n">
        <v>1</v>
      </c>
      <c r="AI101" t="n">
        <v>1</v>
      </c>
      <c r="AJ101" t="n">
        <v>2</v>
      </c>
      <c r="AK101" t="n">
        <v>3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HYPERLINK("http://catalog.hathitrust.org/Record/000884932","HathiTrust Record")</f>
        <v/>
      </c>
      <c r="AS101">
        <f>HYPERLINK("https://creighton-primo.hosted.exlibrisgroup.com/primo-explore/search?tab=default_tab&amp;search_scope=EVERYTHING&amp;vid=01CRU&amp;lang=en_US&amp;offset=0&amp;query=any,contains,991001073219702656","Catalog Record")</f>
        <v/>
      </c>
      <c r="AT101">
        <f>HYPERLINK("http://www.worldcat.org/oclc/16003566","WorldCat Record")</f>
        <v/>
      </c>
      <c r="AU101" t="inlineStr">
        <is>
          <t>479646448:eng</t>
        </is>
      </c>
      <c r="AV101" t="inlineStr">
        <is>
          <t>16003566</t>
        </is>
      </c>
      <c r="AW101" t="inlineStr">
        <is>
          <t>991001073219702656</t>
        </is>
      </c>
      <c r="AX101" t="inlineStr">
        <is>
          <t>991001073219702656</t>
        </is>
      </c>
      <c r="AY101" t="inlineStr">
        <is>
          <t>2272646580002656</t>
        </is>
      </c>
      <c r="AZ101" t="inlineStr">
        <is>
          <t>BOOK</t>
        </is>
      </c>
      <c r="BB101" t="inlineStr">
        <is>
          <t>9780306426193</t>
        </is>
      </c>
      <c r="BC101" t="inlineStr">
        <is>
          <t>32285001564326</t>
        </is>
      </c>
      <c r="BD101" t="inlineStr">
        <is>
          <t>893885016</t>
        </is>
      </c>
    </row>
    <row r="102">
      <c r="A102" t="inlineStr">
        <is>
          <t>No</t>
        </is>
      </c>
      <c r="B102" t="inlineStr">
        <is>
          <t>QR48 .L47 1999</t>
        </is>
      </c>
      <c r="C102" t="inlineStr">
        <is>
          <t>0                      QR 0048000L  47          1999</t>
        </is>
      </c>
      <c r="D102" t="inlineStr">
        <is>
          <t>Microbiology and chemistry for environmental scientists and engineers / J.N. Lester and J.W. Birkett.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Lester, J. N. (John Norman), 1949-</t>
        </is>
      </c>
      <c r="L102" t="inlineStr">
        <is>
          <t>New York : E &amp; FN Spon, 1999.</t>
        </is>
      </c>
      <c r="M102" t="inlineStr">
        <is>
          <t>1999</t>
        </is>
      </c>
      <c r="N102" t="inlineStr">
        <is>
          <t>2nd ed.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QR </t>
        </is>
      </c>
      <c r="S102" t="n">
        <v>12</v>
      </c>
      <c r="T102" t="n">
        <v>12</v>
      </c>
      <c r="U102" t="inlineStr">
        <is>
          <t>2008-04-02</t>
        </is>
      </c>
      <c r="V102" t="inlineStr">
        <is>
          <t>2008-04-02</t>
        </is>
      </c>
      <c r="W102" t="inlineStr">
        <is>
          <t>2001-02-01</t>
        </is>
      </c>
      <c r="X102" t="inlineStr">
        <is>
          <t>2001-02-01</t>
        </is>
      </c>
      <c r="Y102" t="n">
        <v>300</v>
      </c>
      <c r="Z102" t="n">
        <v>200</v>
      </c>
      <c r="AA102" t="n">
        <v>836</v>
      </c>
      <c r="AB102" t="n">
        <v>2</v>
      </c>
      <c r="AC102" t="n">
        <v>27</v>
      </c>
      <c r="AD102" t="n">
        <v>14</v>
      </c>
      <c r="AE102" t="n">
        <v>31</v>
      </c>
      <c r="AF102" t="n">
        <v>7</v>
      </c>
      <c r="AG102" t="n">
        <v>11</v>
      </c>
      <c r="AH102" t="n">
        <v>2</v>
      </c>
      <c r="AI102" t="n">
        <v>3</v>
      </c>
      <c r="AJ102" t="n">
        <v>8</v>
      </c>
      <c r="AK102" t="n">
        <v>12</v>
      </c>
      <c r="AL102" t="n">
        <v>1</v>
      </c>
      <c r="AM102" t="n">
        <v>12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HYPERLINK("https://creighton-primo.hosted.exlibrisgroup.com/primo-explore/search?tab=default_tab&amp;search_scope=EVERYTHING&amp;vid=01CRU&amp;lang=en_US&amp;offset=0&amp;query=any,contains,991003469209702656","Catalog Record")</f>
        <v/>
      </c>
      <c r="AT102">
        <f>HYPERLINK("http://www.worldcat.org/oclc/40555785","WorldCat Record")</f>
        <v/>
      </c>
      <c r="AU102" t="inlineStr">
        <is>
          <t>9731612:eng</t>
        </is>
      </c>
      <c r="AV102" t="inlineStr">
        <is>
          <t>40555785</t>
        </is>
      </c>
      <c r="AW102" t="inlineStr">
        <is>
          <t>991003469209702656</t>
        </is>
      </c>
      <c r="AX102" t="inlineStr">
        <is>
          <t>991003469209702656</t>
        </is>
      </c>
      <c r="AY102" t="inlineStr">
        <is>
          <t>2265259720002656</t>
        </is>
      </c>
      <c r="AZ102" t="inlineStr">
        <is>
          <t>BOOK</t>
        </is>
      </c>
      <c r="BB102" t="inlineStr">
        <is>
          <t>9780419226802</t>
        </is>
      </c>
      <c r="BC102" t="inlineStr">
        <is>
          <t>32285004293550</t>
        </is>
      </c>
      <c r="BD102" t="inlineStr">
        <is>
          <t>893787343</t>
        </is>
      </c>
    </row>
    <row r="103">
      <c r="A103" t="inlineStr">
        <is>
          <t>No</t>
        </is>
      </c>
      <c r="B103" t="inlineStr">
        <is>
          <t>QR48 .M58</t>
        </is>
      </c>
      <c r="C103" t="inlineStr">
        <is>
          <t>0                      QR 0048000M  58</t>
        </is>
      </c>
      <c r="D103" t="inlineStr">
        <is>
          <t>Water pollution microbiology. Edited by Ralph Mitchell.</t>
        </is>
      </c>
      <c r="F103" t="inlineStr">
        <is>
          <t>Yes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Mitchell, Ralph, 1934-</t>
        </is>
      </c>
      <c r="L103" t="inlineStr">
        <is>
          <t>New York, Wiley-Interscience [1971-78, v. 1, c1972]</t>
        </is>
      </c>
      <c r="M103" t="inlineStr">
        <is>
          <t>1971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QR </t>
        </is>
      </c>
      <c r="S103" t="n">
        <v>3</v>
      </c>
      <c r="T103" t="n">
        <v>3</v>
      </c>
      <c r="U103" t="inlineStr">
        <is>
          <t>2008-04-02</t>
        </is>
      </c>
      <c r="V103" t="inlineStr">
        <is>
          <t>2008-04-02</t>
        </is>
      </c>
      <c r="W103" t="inlineStr">
        <is>
          <t>1997-08-07</t>
        </is>
      </c>
      <c r="X103" t="inlineStr">
        <is>
          <t>1997-08-07</t>
        </is>
      </c>
      <c r="Y103" t="n">
        <v>792</v>
      </c>
      <c r="Z103" t="n">
        <v>685</v>
      </c>
      <c r="AA103" t="n">
        <v>841</v>
      </c>
      <c r="AB103" t="n">
        <v>6</v>
      </c>
      <c r="AC103" t="n">
        <v>8</v>
      </c>
      <c r="AD103" t="n">
        <v>31</v>
      </c>
      <c r="AE103" t="n">
        <v>37</v>
      </c>
      <c r="AF103" t="n">
        <v>14</v>
      </c>
      <c r="AG103" t="n">
        <v>15</v>
      </c>
      <c r="AH103" t="n">
        <v>5</v>
      </c>
      <c r="AI103" t="n">
        <v>6</v>
      </c>
      <c r="AJ103" t="n">
        <v>14</v>
      </c>
      <c r="AK103" t="n">
        <v>16</v>
      </c>
      <c r="AL103" t="n">
        <v>5</v>
      </c>
      <c r="AM103" t="n">
        <v>7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HYPERLINK("http://catalog.hathitrust.org/Record/000414153","HathiTrust Record")</f>
        <v/>
      </c>
      <c r="AS103">
        <f>HYPERLINK("https://creighton-primo.hosted.exlibrisgroup.com/primo-explore/search?tab=default_tab&amp;search_scope=EVERYTHING&amp;vid=01CRU&amp;lang=en_US&amp;offset=0&amp;query=any,contains,991001899889702656","Catalog Record")</f>
        <v/>
      </c>
      <c r="AT103">
        <f>HYPERLINK("http://www.worldcat.org/oclc/239157","WorldCat Record")</f>
        <v/>
      </c>
      <c r="AU103" t="inlineStr">
        <is>
          <t>1378983:eng</t>
        </is>
      </c>
      <c r="AV103" t="inlineStr">
        <is>
          <t>239157</t>
        </is>
      </c>
      <c r="AW103" t="inlineStr">
        <is>
          <t>991001899889702656</t>
        </is>
      </c>
      <c r="AX103" t="inlineStr">
        <is>
          <t>991001899889702656</t>
        </is>
      </c>
      <c r="AY103" t="inlineStr">
        <is>
          <t>2256983950002656</t>
        </is>
      </c>
      <c r="AZ103" t="inlineStr">
        <is>
          <t>BOOK</t>
        </is>
      </c>
      <c r="BB103" t="inlineStr">
        <is>
          <t>9780471019022</t>
        </is>
      </c>
      <c r="BC103" t="inlineStr">
        <is>
          <t>32285003081709</t>
        </is>
      </c>
      <c r="BD103" t="inlineStr">
        <is>
          <t>893414589</t>
        </is>
      </c>
    </row>
    <row r="104">
      <c r="A104" t="inlineStr">
        <is>
          <t>No</t>
        </is>
      </c>
      <c r="B104" t="inlineStr">
        <is>
          <t>QR500 .V5687 1991</t>
        </is>
      </c>
      <c r="C104" t="inlineStr">
        <is>
          <t>0                      QR 0500000V  5687        1991</t>
        </is>
      </c>
      <c r="D104" t="inlineStr">
        <is>
          <t>Viroids and satellites : molecular parasites at the frontier of life / editor, Karl Maramorosch.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Boca Raton : CRC Press, c1991.</t>
        </is>
      </c>
      <c r="M104" t="inlineStr">
        <is>
          <t>1991</t>
        </is>
      </c>
      <c r="O104" t="inlineStr">
        <is>
          <t>eng</t>
        </is>
      </c>
      <c r="P104" t="inlineStr">
        <is>
          <t>flu</t>
        </is>
      </c>
      <c r="R104" t="inlineStr">
        <is>
          <t xml:space="preserve">QR </t>
        </is>
      </c>
      <c r="S104" t="n">
        <v>2</v>
      </c>
      <c r="T104" t="n">
        <v>2</v>
      </c>
      <c r="U104" t="inlineStr">
        <is>
          <t>2007-02-03</t>
        </is>
      </c>
      <c r="V104" t="inlineStr">
        <is>
          <t>2007-02-03</t>
        </is>
      </c>
      <c r="W104" t="inlineStr">
        <is>
          <t>1992-05-08</t>
        </is>
      </c>
      <c r="X104" t="inlineStr">
        <is>
          <t>1992-05-08</t>
        </is>
      </c>
      <c r="Y104" t="n">
        <v>118</v>
      </c>
      <c r="Z104" t="n">
        <v>91</v>
      </c>
      <c r="AA104" t="n">
        <v>91</v>
      </c>
      <c r="AB104" t="n">
        <v>1</v>
      </c>
      <c r="AC104" t="n">
        <v>1</v>
      </c>
      <c r="AD104" t="n">
        <v>3</v>
      </c>
      <c r="AE104" t="n">
        <v>3</v>
      </c>
      <c r="AF104" t="n">
        <v>1</v>
      </c>
      <c r="AG104" t="n">
        <v>1</v>
      </c>
      <c r="AH104" t="n">
        <v>2</v>
      </c>
      <c r="AI104" t="n">
        <v>2</v>
      </c>
      <c r="AJ104" t="n">
        <v>3</v>
      </c>
      <c r="AK104" t="n">
        <v>3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HYPERLINK("https://creighton-primo.hosted.exlibrisgroup.com/primo-explore/search?tab=default_tab&amp;search_scope=EVERYTHING&amp;vid=01CRU&amp;lang=en_US&amp;offset=0&amp;query=any,contains,991001843859702656","Catalog Record")</f>
        <v/>
      </c>
      <c r="AT104">
        <f>HYPERLINK("http://www.worldcat.org/oclc/23144957","WorldCat Record")</f>
        <v/>
      </c>
      <c r="AU104" t="inlineStr">
        <is>
          <t>24713615:eng</t>
        </is>
      </c>
      <c r="AV104" t="inlineStr">
        <is>
          <t>23144957</t>
        </is>
      </c>
      <c r="AW104" t="inlineStr">
        <is>
          <t>991001843859702656</t>
        </is>
      </c>
      <c r="AX104" t="inlineStr">
        <is>
          <t>991001843859702656</t>
        </is>
      </c>
      <c r="AY104" t="inlineStr">
        <is>
          <t>2266250940002656</t>
        </is>
      </c>
      <c r="AZ104" t="inlineStr">
        <is>
          <t>BOOK</t>
        </is>
      </c>
      <c r="BB104" t="inlineStr">
        <is>
          <t>9780849367830</t>
        </is>
      </c>
      <c r="BC104" t="inlineStr">
        <is>
          <t>32285001039295</t>
        </is>
      </c>
      <c r="BD104" t="inlineStr">
        <is>
          <t>893791758</t>
        </is>
      </c>
    </row>
    <row r="105">
      <c r="A105" t="inlineStr">
        <is>
          <t>No</t>
        </is>
      </c>
      <c r="B105" t="inlineStr">
        <is>
          <t>QR502 .P75 1999</t>
        </is>
      </c>
      <c r="C105" t="inlineStr">
        <is>
          <t>0                      QR 0502000P  75          1999</t>
        </is>
      </c>
      <c r="D105" t="inlineStr">
        <is>
          <t>Prions : molecular and cellular biology / edited by David A. Harris.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Wymondham, Norfolk : Horizon Scientific Press, c1999.</t>
        </is>
      </c>
      <c r="M105" t="inlineStr">
        <is>
          <t>1999</t>
        </is>
      </c>
      <c r="O105" t="inlineStr">
        <is>
          <t>eng</t>
        </is>
      </c>
      <c r="P105" t="inlineStr">
        <is>
          <t>enk</t>
        </is>
      </c>
      <c r="R105" t="inlineStr">
        <is>
          <t xml:space="preserve">QR </t>
        </is>
      </c>
      <c r="S105" t="n">
        <v>13</v>
      </c>
      <c r="T105" t="n">
        <v>13</v>
      </c>
      <c r="U105" t="inlineStr">
        <is>
          <t>2006-11-12</t>
        </is>
      </c>
      <c r="V105" t="inlineStr">
        <is>
          <t>2006-11-12</t>
        </is>
      </c>
      <c r="W105" t="inlineStr">
        <is>
          <t>1999-04-29</t>
        </is>
      </c>
      <c r="X105" t="inlineStr">
        <is>
          <t>1999-04-29</t>
        </is>
      </c>
      <c r="Y105" t="n">
        <v>171</v>
      </c>
      <c r="Z105" t="n">
        <v>103</v>
      </c>
      <c r="AA105" t="n">
        <v>107</v>
      </c>
      <c r="AB105" t="n">
        <v>1</v>
      </c>
      <c r="AC105" t="n">
        <v>1</v>
      </c>
      <c r="AD105" t="n">
        <v>6</v>
      </c>
      <c r="AE105" t="n">
        <v>6</v>
      </c>
      <c r="AF105" t="n">
        <v>1</v>
      </c>
      <c r="AG105" t="n">
        <v>1</v>
      </c>
      <c r="AH105" t="n">
        <v>3</v>
      </c>
      <c r="AI105" t="n">
        <v>3</v>
      </c>
      <c r="AJ105" t="n">
        <v>4</v>
      </c>
      <c r="AK105" t="n">
        <v>4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HYPERLINK("https://creighton-primo.hosted.exlibrisgroup.com/primo-explore/search?tab=default_tab&amp;search_scope=EVERYTHING&amp;vid=01CRU&amp;lang=en_US&amp;offset=0&amp;query=any,contains,991003001029702656","Catalog Record")</f>
        <v/>
      </c>
      <c r="AT105">
        <f>HYPERLINK("http://www.worldcat.org/oclc/40659800","WorldCat Record")</f>
        <v/>
      </c>
      <c r="AU105" t="inlineStr">
        <is>
          <t>131704117:eng</t>
        </is>
      </c>
      <c r="AV105" t="inlineStr">
        <is>
          <t>40659800</t>
        </is>
      </c>
      <c r="AW105" t="inlineStr">
        <is>
          <t>991003001029702656</t>
        </is>
      </c>
      <c r="AX105" t="inlineStr">
        <is>
          <t>991003001029702656</t>
        </is>
      </c>
      <c r="AY105" t="inlineStr">
        <is>
          <t>2259951590002656</t>
        </is>
      </c>
      <c r="AZ105" t="inlineStr">
        <is>
          <t>BOOK</t>
        </is>
      </c>
      <c r="BB105" t="inlineStr">
        <is>
          <t>9781898486077</t>
        </is>
      </c>
      <c r="BC105" t="inlineStr">
        <is>
          <t>32285003557773</t>
        </is>
      </c>
      <c r="BD105" t="inlineStr">
        <is>
          <t>893233714</t>
        </is>
      </c>
    </row>
    <row r="106">
      <c r="A106" t="inlineStr">
        <is>
          <t>No</t>
        </is>
      </c>
      <c r="B106" t="inlineStr">
        <is>
          <t>QR53 .G37 1984</t>
        </is>
      </c>
      <c r="C106" t="inlineStr">
        <is>
          <t>0                      QR 0053000G  37          1984</t>
        </is>
      </c>
      <c r="D106" t="inlineStr">
        <is>
          <t>Genetics and breeding of industrial microorganisms / editor, Christopher Ball.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Boca Raton, Fla. : CRC Press, c1984.</t>
        </is>
      </c>
      <c r="M106" t="inlineStr">
        <is>
          <t>1984</t>
        </is>
      </c>
      <c r="O106" t="inlineStr">
        <is>
          <t>eng</t>
        </is>
      </c>
      <c r="P106" t="inlineStr">
        <is>
          <t>flu</t>
        </is>
      </c>
      <c r="R106" t="inlineStr">
        <is>
          <t xml:space="preserve">QR </t>
        </is>
      </c>
      <c r="S106" t="n">
        <v>1</v>
      </c>
      <c r="T106" t="n">
        <v>1</v>
      </c>
      <c r="U106" t="inlineStr">
        <is>
          <t>2002-02-28</t>
        </is>
      </c>
      <c r="V106" t="inlineStr">
        <is>
          <t>2002-02-28</t>
        </is>
      </c>
      <c r="W106" t="inlineStr">
        <is>
          <t>1993-03-04</t>
        </is>
      </c>
      <c r="X106" t="inlineStr">
        <is>
          <t>1993-03-04</t>
        </is>
      </c>
      <c r="Y106" t="n">
        <v>279</v>
      </c>
      <c r="Z106" t="n">
        <v>193</v>
      </c>
      <c r="AA106" t="n">
        <v>218</v>
      </c>
      <c r="AB106" t="n">
        <v>1</v>
      </c>
      <c r="AC106" t="n">
        <v>1</v>
      </c>
      <c r="AD106" t="n">
        <v>3</v>
      </c>
      <c r="AE106" t="n">
        <v>3</v>
      </c>
      <c r="AF106" t="n">
        <v>2</v>
      </c>
      <c r="AG106" t="n">
        <v>2</v>
      </c>
      <c r="AH106" t="n">
        <v>1</v>
      </c>
      <c r="AI106" t="n">
        <v>1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HYPERLINK("http://catalog.hathitrust.org/Record/000246970","HathiTrust Record")</f>
        <v/>
      </c>
      <c r="AS106">
        <f>HYPERLINK("https://creighton-primo.hosted.exlibrisgroup.com/primo-explore/search?tab=default_tab&amp;search_scope=EVERYTHING&amp;vid=01CRU&amp;lang=en_US&amp;offset=0&amp;query=any,contains,991000259569702656","Catalog Record")</f>
        <v/>
      </c>
      <c r="AT106">
        <f>HYPERLINK("http://www.worldcat.org/oclc/9785917","WorldCat Record")</f>
        <v/>
      </c>
      <c r="AU106" t="inlineStr">
        <is>
          <t>43573330:eng</t>
        </is>
      </c>
      <c r="AV106" t="inlineStr">
        <is>
          <t>9785917</t>
        </is>
      </c>
      <c r="AW106" t="inlineStr">
        <is>
          <t>991000259569702656</t>
        </is>
      </c>
      <c r="AX106" t="inlineStr">
        <is>
          <t>991000259569702656</t>
        </is>
      </c>
      <c r="AY106" t="inlineStr">
        <is>
          <t>2259658340002656</t>
        </is>
      </c>
      <c r="AZ106" t="inlineStr">
        <is>
          <t>BOOK</t>
        </is>
      </c>
      <c r="BB106" t="inlineStr">
        <is>
          <t>9780849356728</t>
        </is>
      </c>
      <c r="BC106" t="inlineStr">
        <is>
          <t>32285001563740</t>
        </is>
      </c>
      <c r="BD106" t="inlineStr">
        <is>
          <t>893790376</t>
        </is>
      </c>
    </row>
    <row r="107">
      <c r="A107" t="inlineStr">
        <is>
          <t>No</t>
        </is>
      </c>
      <c r="B107" t="inlineStr">
        <is>
          <t>QR53 .I533</t>
        </is>
      </c>
      <c r="C107" t="inlineStr">
        <is>
          <t>0                      QR 0053000I  533</t>
        </is>
      </c>
      <c r="D107" t="inlineStr">
        <is>
          <t>Industrial microbiology and the advent of genetic engineering.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San Francisco : W.H. Freeman, c1981.</t>
        </is>
      </c>
      <c r="M107" t="inlineStr">
        <is>
          <t>1981</t>
        </is>
      </c>
      <c r="O107" t="inlineStr">
        <is>
          <t>eng</t>
        </is>
      </c>
      <c r="P107" t="inlineStr">
        <is>
          <t>cau</t>
        </is>
      </c>
      <c r="R107" t="inlineStr">
        <is>
          <t xml:space="preserve">QR </t>
        </is>
      </c>
      <c r="S107" t="n">
        <v>7</v>
      </c>
      <c r="T107" t="n">
        <v>7</v>
      </c>
      <c r="U107" t="inlineStr">
        <is>
          <t>1999-04-19</t>
        </is>
      </c>
      <c r="V107" t="inlineStr">
        <is>
          <t>1999-04-19</t>
        </is>
      </c>
      <c r="W107" t="inlineStr">
        <is>
          <t>1993-03-04</t>
        </is>
      </c>
      <c r="X107" t="inlineStr">
        <is>
          <t>1993-03-04</t>
        </is>
      </c>
      <c r="Y107" t="n">
        <v>305</v>
      </c>
      <c r="Z107" t="n">
        <v>218</v>
      </c>
      <c r="AA107" t="n">
        <v>218</v>
      </c>
      <c r="AB107" t="n">
        <v>1</v>
      </c>
      <c r="AC107" t="n">
        <v>1</v>
      </c>
      <c r="AD107" t="n">
        <v>6</v>
      </c>
      <c r="AE107" t="n">
        <v>6</v>
      </c>
      <c r="AF107" t="n">
        <v>2</v>
      </c>
      <c r="AG107" t="n">
        <v>2</v>
      </c>
      <c r="AH107" t="n">
        <v>0</v>
      </c>
      <c r="AI107" t="n">
        <v>0</v>
      </c>
      <c r="AJ107" t="n">
        <v>5</v>
      </c>
      <c r="AK107" t="n">
        <v>5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HYPERLINK("https://creighton-primo.hosted.exlibrisgroup.com/primo-explore/search?tab=default_tab&amp;search_scope=EVERYTHING&amp;vid=01CRU&amp;lang=en_US&amp;offset=0&amp;query=any,contains,991005168849702656","Catalog Record")</f>
        <v/>
      </c>
      <c r="AT107">
        <f>HYPERLINK("http://www.worldcat.org/oclc/7837678","WorldCat Record")</f>
        <v/>
      </c>
      <c r="AU107" t="inlineStr">
        <is>
          <t>352599835:eng</t>
        </is>
      </c>
      <c r="AV107" t="inlineStr">
        <is>
          <t>7837678</t>
        </is>
      </c>
      <c r="AW107" t="inlineStr">
        <is>
          <t>991005168849702656</t>
        </is>
      </c>
      <c r="AX107" t="inlineStr">
        <is>
          <t>991005168849702656</t>
        </is>
      </c>
      <c r="AY107" t="inlineStr">
        <is>
          <t>2256914690002656</t>
        </is>
      </c>
      <c r="AZ107" t="inlineStr">
        <is>
          <t>BOOK</t>
        </is>
      </c>
      <c r="BB107" t="inlineStr">
        <is>
          <t>9780716713852</t>
        </is>
      </c>
      <c r="BC107" t="inlineStr">
        <is>
          <t>32285001563757</t>
        </is>
      </c>
      <c r="BD107" t="inlineStr">
        <is>
          <t>893326274</t>
        </is>
      </c>
    </row>
    <row r="108">
      <c r="A108" t="inlineStr">
        <is>
          <t>No</t>
        </is>
      </c>
      <c r="B108" t="inlineStr">
        <is>
          <t>QR56 .B4 1934</t>
        </is>
      </c>
      <c r="C108" t="inlineStr">
        <is>
          <t>0                      QR 0056000B  4           1934</t>
        </is>
      </c>
      <c r="D108" t="inlineStr">
        <is>
          <t>The story of microbes; your germs and mine, by Berl ben Meÿr ... with linecut illustrations by J. D. Laudermilk.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Ben Meÿr, Berl, 1899-</t>
        </is>
      </c>
      <c r="L108" t="inlineStr">
        <is>
          <t>New York, Blue ribbon books, inc. [c1934]</t>
        </is>
      </c>
      <c r="M108" t="inlineStr">
        <is>
          <t>1934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QR </t>
        </is>
      </c>
      <c r="S108" t="n">
        <v>2</v>
      </c>
      <c r="T108" t="n">
        <v>2</v>
      </c>
      <c r="U108" t="inlineStr">
        <is>
          <t>2004-09-26</t>
        </is>
      </c>
      <c r="V108" t="inlineStr">
        <is>
          <t>2004-09-26</t>
        </is>
      </c>
      <c r="W108" t="inlineStr">
        <is>
          <t>1992-03-16</t>
        </is>
      </c>
      <c r="X108" t="inlineStr">
        <is>
          <t>1992-03-16</t>
        </is>
      </c>
      <c r="Y108" t="n">
        <v>37</v>
      </c>
      <c r="Z108" t="n">
        <v>32</v>
      </c>
      <c r="AA108" t="n">
        <v>34</v>
      </c>
      <c r="AB108" t="n">
        <v>1</v>
      </c>
      <c r="AC108" t="n">
        <v>1</v>
      </c>
      <c r="AD108" t="n">
        <v>1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1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HYPERLINK("http://catalog.hathitrust.org/Record/002083040","HathiTrust Record")</f>
        <v/>
      </c>
      <c r="AS108">
        <f>HYPERLINK("https://creighton-primo.hosted.exlibrisgroup.com/primo-explore/search?tab=default_tab&amp;search_scope=EVERYTHING&amp;vid=01CRU&amp;lang=en_US&amp;offset=0&amp;query=any,contains,991004378739702656","Catalog Record")</f>
        <v/>
      </c>
      <c r="AT108">
        <f>HYPERLINK("http://www.worldcat.org/oclc/3208106","WorldCat Record")</f>
        <v/>
      </c>
      <c r="AU108" t="inlineStr">
        <is>
          <t>1781475667:eng</t>
        </is>
      </c>
      <c r="AV108" t="inlineStr">
        <is>
          <t>3208106</t>
        </is>
      </c>
      <c r="AW108" t="inlineStr">
        <is>
          <t>991004378739702656</t>
        </is>
      </c>
      <c r="AX108" t="inlineStr">
        <is>
          <t>991004378739702656</t>
        </is>
      </c>
      <c r="AY108" t="inlineStr">
        <is>
          <t>2272670080002656</t>
        </is>
      </c>
      <c r="AZ108" t="inlineStr">
        <is>
          <t>BOOK</t>
        </is>
      </c>
      <c r="BC108" t="inlineStr">
        <is>
          <t>32285001021764</t>
        </is>
      </c>
      <c r="BD108" t="inlineStr">
        <is>
          <t>893869643</t>
        </is>
      </c>
    </row>
    <row r="109">
      <c r="A109" t="inlineStr">
        <is>
          <t>No</t>
        </is>
      </c>
      <c r="B109" t="inlineStr">
        <is>
          <t>QR56 .C7 1912</t>
        </is>
      </c>
      <c r="C109" t="inlineStr">
        <is>
          <t>0                      QR 0056000C  7           1912</t>
        </is>
      </c>
      <c r="D109" t="inlineStr">
        <is>
          <t>Bacteria, yeasts, and molds in the home, by H. W. Conn.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Conn, H. W. (Herbert William), 1859-1917.</t>
        </is>
      </c>
      <c r="L109" t="inlineStr">
        <is>
          <t>Boston, New York [etc.] Ginn and company [1912, c1903]</t>
        </is>
      </c>
      <c r="M109" t="inlineStr">
        <is>
          <t>1912</t>
        </is>
      </c>
      <c r="N109" t="inlineStr">
        <is>
          <t>Rev. ed.</t>
        </is>
      </c>
      <c r="O109" t="inlineStr">
        <is>
          <t>eng</t>
        </is>
      </c>
      <c r="P109" t="inlineStr">
        <is>
          <t>mau</t>
        </is>
      </c>
      <c r="R109" t="inlineStr">
        <is>
          <t xml:space="preserve">QR </t>
        </is>
      </c>
      <c r="S109" t="n">
        <v>2</v>
      </c>
      <c r="T109" t="n">
        <v>2</v>
      </c>
      <c r="U109" t="inlineStr">
        <is>
          <t>1998-02-25</t>
        </is>
      </c>
      <c r="V109" t="inlineStr">
        <is>
          <t>1998-02-25</t>
        </is>
      </c>
      <c r="W109" t="inlineStr">
        <is>
          <t>1997-08-07</t>
        </is>
      </c>
      <c r="X109" t="inlineStr">
        <is>
          <t>1997-08-07</t>
        </is>
      </c>
      <c r="Y109" t="n">
        <v>78</v>
      </c>
      <c r="Z109" t="n">
        <v>71</v>
      </c>
      <c r="AA109" t="n">
        <v>270</v>
      </c>
      <c r="AB109" t="n">
        <v>3</v>
      </c>
      <c r="AC109" t="n">
        <v>4</v>
      </c>
      <c r="AD109" t="n">
        <v>3</v>
      </c>
      <c r="AE109" t="n">
        <v>5</v>
      </c>
      <c r="AF109" t="n">
        <v>0</v>
      </c>
      <c r="AG109" t="n">
        <v>1</v>
      </c>
      <c r="AH109" t="n">
        <v>1</v>
      </c>
      <c r="AI109" t="n">
        <v>1</v>
      </c>
      <c r="AJ109" t="n">
        <v>0</v>
      </c>
      <c r="AK109" t="n">
        <v>0</v>
      </c>
      <c r="AL109" t="n">
        <v>2</v>
      </c>
      <c r="AM109" t="n">
        <v>3</v>
      </c>
      <c r="AN109" t="n">
        <v>0</v>
      </c>
      <c r="AO109" t="n">
        <v>0</v>
      </c>
      <c r="AP109" t="inlineStr">
        <is>
          <t>Yes</t>
        </is>
      </c>
      <c r="AQ109" t="inlineStr">
        <is>
          <t>No</t>
        </is>
      </c>
      <c r="AR109">
        <f>HYPERLINK("http://catalog.hathitrust.org/Record/100414014","HathiTrust Record")</f>
        <v/>
      </c>
      <c r="AS109">
        <f>HYPERLINK("https://creighton-primo.hosted.exlibrisgroup.com/primo-explore/search?tab=default_tab&amp;search_scope=EVERYTHING&amp;vid=01CRU&amp;lang=en_US&amp;offset=0&amp;query=any,contains,991003859979702656","Catalog Record")</f>
        <v/>
      </c>
      <c r="AT109">
        <f>HYPERLINK("http://www.worldcat.org/oclc/1663901","WorldCat Record")</f>
        <v/>
      </c>
      <c r="AU109" t="inlineStr">
        <is>
          <t>1895810:eng</t>
        </is>
      </c>
      <c r="AV109" t="inlineStr">
        <is>
          <t>1663901</t>
        </is>
      </c>
      <c r="AW109" t="inlineStr">
        <is>
          <t>991003859979702656</t>
        </is>
      </c>
      <c r="AX109" t="inlineStr">
        <is>
          <t>991003859979702656</t>
        </is>
      </c>
      <c r="AY109" t="inlineStr">
        <is>
          <t>2267672050002656</t>
        </is>
      </c>
      <c r="AZ109" t="inlineStr">
        <is>
          <t>BOOK</t>
        </is>
      </c>
      <c r="BC109" t="inlineStr">
        <is>
          <t>32285003081717</t>
        </is>
      </c>
      <c r="BD109" t="inlineStr">
        <is>
          <t>893246806</t>
        </is>
      </c>
    </row>
    <row r="110">
      <c r="A110" t="inlineStr">
        <is>
          <t>No</t>
        </is>
      </c>
      <c r="B110" t="inlineStr">
        <is>
          <t>QR58 .B7</t>
        </is>
      </c>
      <c r="C110" t="inlineStr">
        <is>
          <t>0                      QR 0058000B  7</t>
        </is>
      </c>
      <c r="D110" t="inlineStr">
        <is>
          <t>Milestones in microbiology.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Brock, Thomas D. editor, translator.</t>
        </is>
      </c>
      <c r="L110" t="inlineStr">
        <is>
          <t>Englewood Cliffs, N.J., Prentice-Hall, 1961.</t>
        </is>
      </c>
      <c r="M110" t="inlineStr">
        <is>
          <t>1961</t>
        </is>
      </c>
      <c r="O110" t="inlineStr">
        <is>
          <t>eng</t>
        </is>
      </c>
      <c r="P110" t="inlineStr">
        <is>
          <t>nju</t>
        </is>
      </c>
      <c r="R110" t="inlineStr">
        <is>
          <t xml:space="preserve">QR </t>
        </is>
      </c>
      <c r="S110" t="n">
        <v>1</v>
      </c>
      <c r="T110" t="n">
        <v>1</v>
      </c>
      <c r="U110" t="inlineStr">
        <is>
          <t>2006-03-20</t>
        </is>
      </c>
      <c r="V110" t="inlineStr">
        <is>
          <t>2006-03-20</t>
        </is>
      </c>
      <c r="W110" t="inlineStr">
        <is>
          <t>1997-08-07</t>
        </is>
      </c>
      <c r="X110" t="inlineStr">
        <is>
          <t>1997-08-07</t>
        </is>
      </c>
      <c r="Y110" t="n">
        <v>875</v>
      </c>
      <c r="Z110" t="n">
        <v>766</v>
      </c>
      <c r="AA110" t="n">
        <v>859</v>
      </c>
      <c r="AB110" t="n">
        <v>8</v>
      </c>
      <c r="AC110" t="n">
        <v>9</v>
      </c>
      <c r="AD110" t="n">
        <v>35</v>
      </c>
      <c r="AE110" t="n">
        <v>38</v>
      </c>
      <c r="AF110" t="n">
        <v>14</v>
      </c>
      <c r="AG110" t="n">
        <v>14</v>
      </c>
      <c r="AH110" t="n">
        <v>6</v>
      </c>
      <c r="AI110" t="n">
        <v>6</v>
      </c>
      <c r="AJ110" t="n">
        <v>17</v>
      </c>
      <c r="AK110" t="n">
        <v>19</v>
      </c>
      <c r="AL110" t="n">
        <v>7</v>
      </c>
      <c r="AM110" t="n">
        <v>8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HYPERLINK("http://catalog.hathitrust.org/Record/001556256","HathiTrust Record")</f>
        <v/>
      </c>
      <c r="AS110">
        <f>HYPERLINK("https://creighton-primo.hosted.exlibrisgroup.com/primo-explore/search?tab=default_tab&amp;search_scope=EVERYTHING&amp;vid=01CRU&amp;lang=en_US&amp;offset=0&amp;query=any,contains,991001005019702656","Catalog Record")</f>
        <v/>
      </c>
      <c r="AT110">
        <f>HYPERLINK("http://www.worldcat.org/oclc/172447","WorldCat Record")</f>
        <v/>
      </c>
      <c r="AU110" t="inlineStr">
        <is>
          <t>1300664:eng</t>
        </is>
      </c>
      <c r="AV110" t="inlineStr">
        <is>
          <t>172447</t>
        </is>
      </c>
      <c r="AW110" t="inlineStr">
        <is>
          <t>991001005019702656</t>
        </is>
      </c>
      <c r="AX110" t="inlineStr">
        <is>
          <t>991001005019702656</t>
        </is>
      </c>
      <c r="AY110" t="inlineStr">
        <is>
          <t>2270387320002656</t>
        </is>
      </c>
      <c r="AZ110" t="inlineStr">
        <is>
          <t>BOOK</t>
        </is>
      </c>
      <c r="BC110" t="inlineStr">
        <is>
          <t>32285003081733</t>
        </is>
      </c>
      <c r="BD110" t="inlineStr">
        <is>
          <t>893503015</t>
        </is>
      </c>
    </row>
    <row r="111">
      <c r="A111" t="inlineStr">
        <is>
          <t>No</t>
        </is>
      </c>
      <c r="B111" t="inlineStr">
        <is>
          <t>QR62 .I56 1999</t>
        </is>
      </c>
      <c r="C111" t="inlineStr">
        <is>
          <t>0                      QR 0062000I  56          1999</t>
        </is>
      </c>
      <c r="D111" t="inlineStr">
        <is>
          <t>Instant notes in microbiology / J. Nicklin ... [et al.].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Oxford, UK : Bios Scientific Publishers ; New York : Springer, 1999.</t>
        </is>
      </c>
      <c r="M111" t="inlineStr">
        <is>
          <t>1999</t>
        </is>
      </c>
      <c r="O111" t="inlineStr">
        <is>
          <t>eng</t>
        </is>
      </c>
      <c r="P111" t="inlineStr">
        <is>
          <t>enk</t>
        </is>
      </c>
      <c r="Q111" t="inlineStr">
        <is>
          <t>The instant notes series</t>
        </is>
      </c>
      <c r="R111" t="inlineStr">
        <is>
          <t xml:space="preserve">QR </t>
        </is>
      </c>
      <c r="S111" t="n">
        <v>19</v>
      </c>
      <c r="T111" t="n">
        <v>19</v>
      </c>
      <c r="U111" t="inlineStr">
        <is>
          <t>2006-12-03</t>
        </is>
      </c>
      <c r="V111" t="inlineStr">
        <is>
          <t>2006-12-03</t>
        </is>
      </c>
      <c r="W111" t="inlineStr">
        <is>
          <t>1999-03-25</t>
        </is>
      </c>
      <c r="X111" t="inlineStr">
        <is>
          <t>1999-03-25</t>
        </is>
      </c>
      <c r="Y111" t="n">
        <v>171</v>
      </c>
      <c r="Z111" t="n">
        <v>82</v>
      </c>
      <c r="AA111" t="n">
        <v>135</v>
      </c>
      <c r="AB111" t="n">
        <v>1</v>
      </c>
      <c r="AC111" t="n">
        <v>1</v>
      </c>
      <c r="AD111" t="n">
        <v>0</v>
      </c>
      <c r="AE111" t="n">
        <v>1</v>
      </c>
      <c r="AF111" t="n">
        <v>0</v>
      </c>
      <c r="AG111" t="n">
        <v>1</v>
      </c>
      <c r="AH111" t="n">
        <v>0</v>
      </c>
      <c r="AI111" t="n">
        <v>0</v>
      </c>
      <c r="AJ111" t="n">
        <v>0</v>
      </c>
      <c r="AK111" t="n">
        <v>1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HYPERLINK("https://creighton-primo.hosted.exlibrisgroup.com/primo-explore/search?tab=default_tab&amp;search_scope=EVERYTHING&amp;vid=01CRU&amp;lang=en_US&amp;offset=0&amp;query=any,contains,991002976309702656","Catalog Record")</f>
        <v/>
      </c>
      <c r="AT111">
        <f>HYPERLINK("http://www.worldcat.org/oclc/39912704","WorldCat Record")</f>
        <v/>
      </c>
      <c r="AU111" t="inlineStr">
        <is>
          <t>1180381685:eng</t>
        </is>
      </c>
      <c r="AV111" t="inlineStr">
        <is>
          <t>39912704</t>
        </is>
      </c>
      <c r="AW111" t="inlineStr">
        <is>
          <t>991002976309702656</t>
        </is>
      </c>
      <c r="AX111" t="inlineStr">
        <is>
          <t>991002976309702656</t>
        </is>
      </c>
      <c r="AY111" t="inlineStr">
        <is>
          <t>2266770420002656</t>
        </is>
      </c>
      <c r="AZ111" t="inlineStr">
        <is>
          <t>BOOK</t>
        </is>
      </c>
      <c r="BB111" t="inlineStr">
        <is>
          <t>9780387915593</t>
        </is>
      </c>
      <c r="BC111" t="inlineStr">
        <is>
          <t>32285003546255</t>
        </is>
      </c>
      <c r="BD111" t="inlineStr">
        <is>
          <t>893774250</t>
        </is>
      </c>
    </row>
    <row r="112">
      <c r="A112" t="inlineStr">
        <is>
          <t>No</t>
        </is>
      </c>
      <c r="B112" t="inlineStr">
        <is>
          <t>QR66.3 .I8 1995</t>
        </is>
      </c>
      <c r="C112" t="inlineStr">
        <is>
          <t>0                      QR 0066300I  8           1995</t>
        </is>
      </c>
      <c r="D112" t="inlineStr">
        <is>
          <t>Microbial culture / Susan Isaac and David Jennings.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Isaac, Susan, 1952-</t>
        </is>
      </c>
      <c r="L112" t="inlineStr">
        <is>
          <t>Oxford, UK : Bios Scientific Publishers ; Herndon, VA : Books International [USA/Canada distributor], 1995.</t>
        </is>
      </c>
      <c r="M112" t="inlineStr">
        <is>
          <t>1995</t>
        </is>
      </c>
      <c r="O112" t="inlineStr">
        <is>
          <t>eng</t>
        </is>
      </c>
      <c r="P112" t="inlineStr">
        <is>
          <t>enk</t>
        </is>
      </c>
      <c r="Q112" t="inlineStr">
        <is>
          <t>Introduction to biotechniques series</t>
        </is>
      </c>
      <c r="R112" t="inlineStr">
        <is>
          <t xml:space="preserve">QR </t>
        </is>
      </c>
      <c r="S112" t="n">
        <v>8</v>
      </c>
      <c r="T112" t="n">
        <v>8</v>
      </c>
      <c r="U112" t="inlineStr">
        <is>
          <t>2001-03-19</t>
        </is>
      </c>
      <c r="V112" t="inlineStr">
        <is>
          <t>2001-03-19</t>
        </is>
      </c>
      <c r="W112" t="inlineStr">
        <is>
          <t>1996-06-20</t>
        </is>
      </c>
      <c r="X112" t="inlineStr">
        <is>
          <t>1996-06-20</t>
        </is>
      </c>
      <c r="Y112" t="n">
        <v>160</v>
      </c>
      <c r="Z112" t="n">
        <v>83</v>
      </c>
      <c r="AA112" t="n">
        <v>107</v>
      </c>
      <c r="AB112" t="n">
        <v>1</v>
      </c>
      <c r="AC112" t="n">
        <v>1</v>
      </c>
      <c r="AD112" t="n">
        <v>2</v>
      </c>
      <c r="AE112" t="n">
        <v>2</v>
      </c>
      <c r="AF112" t="n">
        <v>0</v>
      </c>
      <c r="AG112" t="n">
        <v>0</v>
      </c>
      <c r="AH112" t="n">
        <v>0</v>
      </c>
      <c r="AI112" t="n">
        <v>0</v>
      </c>
      <c r="AJ112" t="n">
        <v>2</v>
      </c>
      <c r="AK112" t="n">
        <v>2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HYPERLINK("http://catalog.hathitrust.org/Record/009923302","HathiTrust Record")</f>
        <v/>
      </c>
      <c r="AS112">
        <f>HYPERLINK("https://creighton-primo.hosted.exlibrisgroup.com/primo-explore/search?tab=default_tab&amp;search_scope=EVERYTHING&amp;vid=01CRU&amp;lang=en_US&amp;offset=0&amp;query=any,contains,991002552479702656","Catalog Record")</f>
        <v/>
      </c>
      <c r="AT112">
        <f>HYPERLINK("http://www.worldcat.org/oclc/33163383","WorldCat Record")</f>
        <v/>
      </c>
      <c r="AU112" t="inlineStr">
        <is>
          <t>3114215:eng</t>
        </is>
      </c>
      <c r="AV112" t="inlineStr">
        <is>
          <t>33163383</t>
        </is>
      </c>
      <c r="AW112" t="inlineStr">
        <is>
          <t>991002552479702656</t>
        </is>
      </c>
      <c r="AX112" t="inlineStr">
        <is>
          <t>991002552479702656</t>
        </is>
      </c>
      <c r="AY112" t="inlineStr">
        <is>
          <t>2255047420002656</t>
        </is>
      </c>
      <c r="AZ112" t="inlineStr">
        <is>
          <t>BOOK</t>
        </is>
      </c>
      <c r="BB112" t="inlineStr">
        <is>
          <t>9781872748924</t>
        </is>
      </c>
      <c r="BC112" t="inlineStr">
        <is>
          <t>32285002170891</t>
        </is>
      </c>
      <c r="BD112" t="inlineStr">
        <is>
          <t>893523752</t>
        </is>
      </c>
    </row>
    <row r="113">
      <c r="A113" t="inlineStr">
        <is>
          <t>No</t>
        </is>
      </c>
      <c r="B113" t="inlineStr">
        <is>
          <t>QR73 .H3 1968b</t>
        </is>
      </c>
      <c r="C113" t="inlineStr">
        <is>
          <t>0                      QR 0073000H  3           1968b</t>
        </is>
      </c>
      <c r="D113" t="inlineStr">
        <is>
          <t>The genetics of bacteria and their viruses : studies in basic genetics and molecular biology.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Yes</t>
        </is>
      </c>
      <c r="J113" t="inlineStr">
        <is>
          <t>0</t>
        </is>
      </c>
      <c r="K113" t="inlineStr">
        <is>
          <t>Hayes, William, 1913-1994.</t>
        </is>
      </c>
      <c r="L113" t="inlineStr">
        <is>
          <t>New York : Wiley [1968]</t>
        </is>
      </c>
      <c r="M113" t="inlineStr">
        <is>
          <t>1968</t>
        </is>
      </c>
      <c r="N113" t="inlineStr">
        <is>
          <t>2d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QR </t>
        </is>
      </c>
      <c r="S113" t="n">
        <v>2</v>
      </c>
      <c r="T113" t="n">
        <v>2</v>
      </c>
      <c r="U113" t="inlineStr">
        <is>
          <t>2002-02-10</t>
        </is>
      </c>
      <c r="V113" t="inlineStr">
        <is>
          <t>2002-02-10</t>
        </is>
      </c>
      <c r="W113" t="inlineStr">
        <is>
          <t>1997-08-07</t>
        </is>
      </c>
      <c r="X113" t="inlineStr">
        <is>
          <t>1997-08-07</t>
        </is>
      </c>
      <c r="Y113" t="n">
        <v>613</v>
      </c>
      <c r="Z113" t="n">
        <v>559</v>
      </c>
      <c r="AA113" t="n">
        <v>814</v>
      </c>
      <c r="AB113" t="n">
        <v>5</v>
      </c>
      <c r="AC113" t="n">
        <v>9</v>
      </c>
      <c r="AD113" t="n">
        <v>23</v>
      </c>
      <c r="AE113" t="n">
        <v>38</v>
      </c>
      <c r="AF113" t="n">
        <v>11</v>
      </c>
      <c r="AG113" t="n">
        <v>20</v>
      </c>
      <c r="AH113" t="n">
        <v>5</v>
      </c>
      <c r="AI113" t="n">
        <v>6</v>
      </c>
      <c r="AJ113" t="n">
        <v>9</v>
      </c>
      <c r="AK113" t="n">
        <v>15</v>
      </c>
      <c r="AL113" t="n">
        <v>4</v>
      </c>
      <c r="AM113" t="n">
        <v>7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HYPERLINK("https://creighton-primo.hosted.exlibrisgroup.com/primo-explore/search?tab=default_tab&amp;search_scope=EVERYTHING&amp;vid=01CRU&amp;lang=en_US&amp;offset=0&amp;query=any,contains,991005437929702656","Catalog Record")</f>
        <v/>
      </c>
      <c r="AT113">
        <f>HYPERLINK("http://www.worldcat.org/oclc/5628","WorldCat Record")</f>
        <v/>
      </c>
      <c r="AU113" t="inlineStr">
        <is>
          <t>489911:eng</t>
        </is>
      </c>
      <c r="AV113" t="inlineStr">
        <is>
          <t>5628</t>
        </is>
      </c>
      <c r="AW113" t="inlineStr">
        <is>
          <t>991005437929702656</t>
        </is>
      </c>
      <c r="AX113" t="inlineStr">
        <is>
          <t>991005437929702656</t>
        </is>
      </c>
      <c r="AY113" t="inlineStr">
        <is>
          <t>2264705320002656</t>
        </is>
      </c>
      <c r="AZ113" t="inlineStr">
        <is>
          <t>BOOK</t>
        </is>
      </c>
      <c r="BC113" t="inlineStr">
        <is>
          <t>32285003081790</t>
        </is>
      </c>
      <c r="BD113" t="inlineStr">
        <is>
          <t>893790030</t>
        </is>
      </c>
    </row>
    <row r="114">
      <c r="A114" t="inlineStr">
        <is>
          <t>No</t>
        </is>
      </c>
      <c r="B114" t="inlineStr">
        <is>
          <t>QR73 .H613</t>
        </is>
      </c>
      <c r="C114" t="inlineStr">
        <is>
          <t>0                      QR 0073000H  613</t>
        </is>
      </c>
      <c r="D114" t="inlineStr">
        <is>
          <t>Fundamental genetics of streptomycetes, by J. Horváth. [Translated by P. Szöke]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Horváth, János, 1914-</t>
        </is>
      </c>
      <c r="L114" t="inlineStr">
        <is>
          <t>Budapest, Akadémiai Kiadó, 1968.</t>
        </is>
      </c>
      <c r="M114" t="inlineStr">
        <is>
          <t>1968</t>
        </is>
      </c>
      <c r="O114" t="inlineStr">
        <is>
          <t>eng</t>
        </is>
      </c>
      <c r="P114" t="inlineStr">
        <is>
          <t xml:space="preserve">hu </t>
        </is>
      </c>
      <c r="R114" t="inlineStr">
        <is>
          <t xml:space="preserve">QR </t>
        </is>
      </c>
      <c r="S114" t="n">
        <v>1</v>
      </c>
      <c r="T114" t="n">
        <v>1</v>
      </c>
      <c r="U114" t="inlineStr">
        <is>
          <t>2002-02-20</t>
        </is>
      </c>
      <c r="V114" t="inlineStr">
        <is>
          <t>2002-02-20</t>
        </is>
      </c>
      <c r="W114" t="inlineStr">
        <is>
          <t>1997-08-07</t>
        </is>
      </c>
      <c r="X114" t="inlineStr">
        <is>
          <t>1997-08-07</t>
        </is>
      </c>
      <c r="Y114" t="n">
        <v>88</v>
      </c>
      <c r="Z114" t="n">
        <v>60</v>
      </c>
      <c r="AA114" t="n">
        <v>62</v>
      </c>
      <c r="AB114" t="n">
        <v>1</v>
      </c>
      <c r="AC114" t="n">
        <v>1</v>
      </c>
      <c r="AD114" t="n">
        <v>1</v>
      </c>
      <c r="AE114" t="n">
        <v>1</v>
      </c>
      <c r="AF114" t="n">
        <v>0</v>
      </c>
      <c r="AG114" t="n">
        <v>0</v>
      </c>
      <c r="AH114" t="n">
        <v>1</v>
      </c>
      <c r="AI114" t="n">
        <v>1</v>
      </c>
      <c r="AJ114" t="n">
        <v>1</v>
      </c>
      <c r="AK114" t="n">
        <v>1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HYPERLINK("http://catalog.hathitrust.org/Record/001556330","HathiTrust Record")</f>
        <v/>
      </c>
      <c r="AS114">
        <f>HYPERLINK("https://creighton-primo.hosted.exlibrisgroup.com/primo-explore/search?tab=default_tab&amp;search_scope=EVERYTHING&amp;vid=01CRU&amp;lang=en_US&amp;offset=0&amp;query=any,contains,991002765899702656","Catalog Record")</f>
        <v/>
      </c>
      <c r="AT114">
        <f>HYPERLINK("http://www.worldcat.org/oclc/433737","WorldCat Record")</f>
        <v/>
      </c>
      <c r="AU114" t="inlineStr">
        <is>
          <t>1546993:eng</t>
        </is>
      </c>
      <c r="AV114" t="inlineStr">
        <is>
          <t>433737</t>
        </is>
      </c>
      <c r="AW114" t="inlineStr">
        <is>
          <t>991002765899702656</t>
        </is>
      </c>
      <c r="AX114" t="inlineStr">
        <is>
          <t>991002765899702656</t>
        </is>
      </c>
      <c r="AY114" t="inlineStr">
        <is>
          <t>2270272910002656</t>
        </is>
      </c>
      <c r="AZ114" t="inlineStr">
        <is>
          <t>BOOK</t>
        </is>
      </c>
      <c r="BC114" t="inlineStr">
        <is>
          <t>32285003081808</t>
        </is>
      </c>
      <c r="BD114" t="inlineStr">
        <is>
          <t>893892975</t>
        </is>
      </c>
    </row>
    <row r="115">
      <c r="A115" t="inlineStr">
        <is>
          <t>No</t>
        </is>
      </c>
      <c r="B115" t="inlineStr">
        <is>
          <t>QR73.5 .D48</t>
        </is>
      </c>
      <c r="C115" t="inlineStr">
        <is>
          <t>0                      QR 0073500D  48</t>
        </is>
      </c>
      <c r="D115" t="inlineStr">
        <is>
          <t>Developmental biology of prokaryotes / edited by J. H. Parish.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Berkeley : University of California Press, 1979.</t>
        </is>
      </c>
      <c r="M115" t="inlineStr">
        <is>
          <t>1979</t>
        </is>
      </c>
      <c r="O115" t="inlineStr">
        <is>
          <t>eng</t>
        </is>
      </c>
      <c r="P115" t="inlineStr">
        <is>
          <t>cau</t>
        </is>
      </c>
      <c r="Q115" t="inlineStr">
        <is>
          <t>Studies in microbiology ; v. 1</t>
        </is>
      </c>
      <c r="R115" t="inlineStr">
        <is>
          <t xml:space="preserve">QR </t>
        </is>
      </c>
      <c r="S115" t="n">
        <v>3</v>
      </c>
      <c r="T115" t="n">
        <v>3</v>
      </c>
      <c r="U115" t="inlineStr">
        <is>
          <t>1998-02-25</t>
        </is>
      </c>
      <c r="V115" t="inlineStr">
        <is>
          <t>1998-02-25</t>
        </is>
      </c>
      <c r="W115" t="inlineStr">
        <is>
          <t>1993-03-04</t>
        </is>
      </c>
      <c r="X115" t="inlineStr">
        <is>
          <t>1993-03-04</t>
        </is>
      </c>
      <c r="Y115" t="n">
        <v>232</v>
      </c>
      <c r="Z115" t="n">
        <v>199</v>
      </c>
      <c r="AA115" t="n">
        <v>223</v>
      </c>
      <c r="AB115" t="n">
        <v>2</v>
      </c>
      <c r="AC115" t="n">
        <v>2</v>
      </c>
      <c r="AD115" t="n">
        <v>7</v>
      </c>
      <c r="AE115" t="n">
        <v>7</v>
      </c>
      <c r="AF115" t="n">
        <v>0</v>
      </c>
      <c r="AG115" t="n">
        <v>0</v>
      </c>
      <c r="AH115" t="n">
        <v>4</v>
      </c>
      <c r="AI115" t="n">
        <v>4</v>
      </c>
      <c r="AJ115" t="n">
        <v>5</v>
      </c>
      <c r="AK115" t="n">
        <v>5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HYPERLINK("https://creighton-primo.hosted.exlibrisgroup.com/primo-explore/search?tab=default_tab&amp;search_scope=EVERYTHING&amp;vid=01CRU&amp;lang=en_US&amp;offset=0&amp;query=any,contains,991004809149702656","Catalog Record")</f>
        <v/>
      </c>
      <c r="AT115">
        <f>HYPERLINK("http://www.worldcat.org/oclc/5264764","WorldCat Record")</f>
        <v/>
      </c>
      <c r="AU115" t="inlineStr">
        <is>
          <t>54312990:eng</t>
        </is>
      </c>
      <c r="AV115" t="inlineStr">
        <is>
          <t>5264764</t>
        </is>
      </c>
      <c r="AW115" t="inlineStr">
        <is>
          <t>991004809149702656</t>
        </is>
      </c>
      <c r="AX115" t="inlineStr">
        <is>
          <t>991004809149702656</t>
        </is>
      </c>
      <c r="AY115" t="inlineStr">
        <is>
          <t>2259102380002656</t>
        </is>
      </c>
      <c r="AZ115" t="inlineStr">
        <is>
          <t>BOOK</t>
        </is>
      </c>
      <c r="BB115" t="inlineStr">
        <is>
          <t>9780520040168</t>
        </is>
      </c>
      <c r="BC115" t="inlineStr">
        <is>
          <t>32285001563773</t>
        </is>
      </c>
      <c r="BD115" t="inlineStr">
        <is>
          <t>893443082</t>
        </is>
      </c>
    </row>
    <row r="116">
      <c r="A116" t="inlineStr">
        <is>
          <t>No</t>
        </is>
      </c>
      <c r="B116" t="inlineStr">
        <is>
          <t>QR74.5 .H36 1990</t>
        </is>
      </c>
      <c r="C116" t="inlineStr">
        <is>
          <t>0                      QR 0074500H  36          1990</t>
        </is>
      </c>
      <c r="D116" t="inlineStr">
        <is>
          <t>Handbook of protoctista : the structure, cultivation, habitats, and life histories of the eukaryotic microorganisms and their descendants exclusive of animals, plants, and fungi : a guide to the algae, ciliates, foraminifera, sporozoa, water molds, slime molds, and the other protoctists / editors, Lynn Margulis ... [et al.].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Boston : Jones and Bartlett Publishers, c1990.</t>
        </is>
      </c>
      <c r="M116" t="inlineStr">
        <is>
          <t>1990</t>
        </is>
      </c>
      <c r="O116" t="inlineStr">
        <is>
          <t>eng</t>
        </is>
      </c>
      <c r="P116" t="inlineStr">
        <is>
          <t>mau</t>
        </is>
      </c>
      <c r="Q116" t="inlineStr">
        <is>
          <t>The Jones and Bartlett series in life sciences</t>
        </is>
      </c>
      <c r="R116" t="inlineStr">
        <is>
          <t xml:space="preserve">QR </t>
        </is>
      </c>
      <c r="S116" t="n">
        <v>11</v>
      </c>
      <c r="T116" t="n">
        <v>11</v>
      </c>
      <c r="U116" t="inlineStr">
        <is>
          <t>2006-04-25</t>
        </is>
      </c>
      <c r="V116" t="inlineStr">
        <is>
          <t>2006-04-25</t>
        </is>
      </c>
      <c r="W116" t="inlineStr">
        <is>
          <t>1991-01-16</t>
        </is>
      </c>
      <c r="X116" t="inlineStr">
        <is>
          <t>1991-01-16</t>
        </is>
      </c>
      <c r="Y116" t="n">
        <v>522</v>
      </c>
      <c r="Z116" t="n">
        <v>407</v>
      </c>
      <c r="AA116" t="n">
        <v>408</v>
      </c>
      <c r="AB116" t="n">
        <v>4</v>
      </c>
      <c r="AC116" t="n">
        <v>4</v>
      </c>
      <c r="AD116" t="n">
        <v>19</v>
      </c>
      <c r="AE116" t="n">
        <v>19</v>
      </c>
      <c r="AF116" t="n">
        <v>9</v>
      </c>
      <c r="AG116" t="n">
        <v>9</v>
      </c>
      <c r="AH116" t="n">
        <v>6</v>
      </c>
      <c r="AI116" t="n">
        <v>6</v>
      </c>
      <c r="AJ116" t="n">
        <v>8</v>
      </c>
      <c r="AK116" t="n">
        <v>8</v>
      </c>
      <c r="AL116" t="n">
        <v>3</v>
      </c>
      <c r="AM116" t="n">
        <v>3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HYPERLINK("http://catalog.hathitrust.org/Record/002064512","HathiTrust Record")</f>
        <v/>
      </c>
      <c r="AS116">
        <f>HYPERLINK("https://creighton-primo.hosted.exlibrisgroup.com/primo-explore/search?tab=default_tab&amp;search_scope=EVERYTHING&amp;vid=01CRU&amp;lang=en_US&amp;offset=0&amp;query=any,contains,991001384939702656","Catalog Record")</f>
        <v/>
      </c>
      <c r="AT116">
        <f>HYPERLINK("http://www.worldcat.org/oclc/18715347","WorldCat Record")</f>
        <v/>
      </c>
      <c r="AU116" t="inlineStr">
        <is>
          <t>807121563:eng</t>
        </is>
      </c>
      <c r="AV116" t="inlineStr">
        <is>
          <t>18715347</t>
        </is>
      </c>
      <c r="AW116" t="inlineStr">
        <is>
          <t>991001384939702656</t>
        </is>
      </c>
      <c r="AX116" t="inlineStr">
        <is>
          <t>991001384939702656</t>
        </is>
      </c>
      <c r="AY116" t="inlineStr">
        <is>
          <t>2265588860002656</t>
        </is>
      </c>
      <c r="AZ116" t="inlineStr">
        <is>
          <t>BOOK</t>
        </is>
      </c>
      <c r="BB116" t="inlineStr">
        <is>
          <t>9780867200522</t>
        </is>
      </c>
      <c r="BC116" t="inlineStr">
        <is>
          <t>32285000408152</t>
        </is>
      </c>
      <c r="BD116" t="inlineStr">
        <is>
          <t>893321886</t>
        </is>
      </c>
    </row>
    <row r="117">
      <c r="A117" t="inlineStr">
        <is>
          <t>No</t>
        </is>
      </c>
      <c r="B117" t="inlineStr">
        <is>
          <t>QR74.5 .I44 1993</t>
        </is>
      </c>
      <c r="C117" t="inlineStr">
        <is>
          <t>0                      QR 0074500I  44          1993</t>
        </is>
      </c>
      <c r="D117" t="inlineStr">
        <is>
          <t>Illustrated glossary of protoctista : vocabulary of the algae, apicomplexa, ciliates, foraminifera, microspora, water molds, slime molds, and the other protoctists / editors, Lynn Margulis, Heather I. McKhann, Lorraine Olendzenski ; editorial coordinator, Stephanie Hiebert.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Boston : Jones and Bartlett Publishers, c1993.</t>
        </is>
      </c>
      <c r="M117" t="inlineStr">
        <is>
          <t>1993</t>
        </is>
      </c>
      <c r="O117" t="inlineStr">
        <is>
          <t>eng</t>
        </is>
      </c>
      <c r="P117" t="inlineStr">
        <is>
          <t>mau</t>
        </is>
      </c>
      <c r="R117" t="inlineStr">
        <is>
          <t xml:space="preserve">QR </t>
        </is>
      </c>
      <c r="S117" t="n">
        <v>14</v>
      </c>
      <c r="T117" t="n">
        <v>14</v>
      </c>
      <c r="U117" t="inlineStr">
        <is>
          <t>2005-03-03</t>
        </is>
      </c>
      <c r="V117" t="inlineStr">
        <is>
          <t>2005-03-03</t>
        </is>
      </c>
      <c r="W117" t="inlineStr">
        <is>
          <t>1993-12-10</t>
        </is>
      </c>
      <c r="X117" t="inlineStr">
        <is>
          <t>1993-12-10</t>
        </is>
      </c>
      <c r="Y117" t="n">
        <v>358</v>
      </c>
      <c r="Z117" t="n">
        <v>287</v>
      </c>
      <c r="AA117" t="n">
        <v>288</v>
      </c>
      <c r="AB117" t="n">
        <v>3</v>
      </c>
      <c r="AC117" t="n">
        <v>3</v>
      </c>
      <c r="AD117" t="n">
        <v>15</v>
      </c>
      <c r="AE117" t="n">
        <v>15</v>
      </c>
      <c r="AF117" t="n">
        <v>8</v>
      </c>
      <c r="AG117" t="n">
        <v>8</v>
      </c>
      <c r="AH117" t="n">
        <v>4</v>
      </c>
      <c r="AI117" t="n">
        <v>4</v>
      </c>
      <c r="AJ117" t="n">
        <v>7</v>
      </c>
      <c r="AK117" t="n">
        <v>7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HYPERLINK("https://creighton-primo.hosted.exlibrisgroup.com/primo-explore/search?tab=default_tab&amp;search_scope=EVERYTHING&amp;vid=01CRU&amp;lang=en_US&amp;offset=0&amp;query=any,contains,991002102379702656","Catalog Record")</f>
        <v/>
      </c>
      <c r="AT117">
        <f>HYPERLINK("http://www.worldcat.org/oclc/26974943","WorldCat Record")</f>
        <v/>
      </c>
      <c r="AU117" t="inlineStr">
        <is>
          <t>2864717418:eng</t>
        </is>
      </c>
      <c r="AV117" t="inlineStr">
        <is>
          <t>26974943</t>
        </is>
      </c>
      <c r="AW117" t="inlineStr">
        <is>
          <t>991002102379702656</t>
        </is>
      </c>
      <c r="AX117" t="inlineStr">
        <is>
          <t>991002102379702656</t>
        </is>
      </c>
      <c r="AY117" t="inlineStr">
        <is>
          <t>2255652580002656</t>
        </is>
      </c>
      <c r="AZ117" t="inlineStr">
        <is>
          <t>BOOK</t>
        </is>
      </c>
      <c r="BB117" t="inlineStr">
        <is>
          <t>9780867200812</t>
        </is>
      </c>
      <c r="BC117" t="inlineStr">
        <is>
          <t>32285001814788</t>
        </is>
      </c>
      <c r="BD117" t="inlineStr">
        <is>
          <t>893316388</t>
        </is>
      </c>
    </row>
    <row r="118">
      <c r="A118" t="inlineStr">
        <is>
          <t>No</t>
        </is>
      </c>
      <c r="B118" t="inlineStr">
        <is>
          <t>QR75 .B5 1970</t>
        </is>
      </c>
      <c r="C118" t="inlineStr">
        <is>
          <t>0                      QR 0075000B  5           1970</t>
        </is>
      </c>
      <c r="D118" t="inlineStr">
        <is>
          <t>The cytology and life-history of bacteria / [by] K.A. Bisset.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Bisset, K. A. (Kenneth Alexander)</t>
        </is>
      </c>
      <c r="L118" t="inlineStr">
        <is>
          <t>Edinburgh : Livingstone, 1970.</t>
        </is>
      </c>
      <c r="M118" t="inlineStr">
        <is>
          <t>1970</t>
        </is>
      </c>
      <c r="N118" t="inlineStr">
        <is>
          <t>3rd ed.</t>
        </is>
      </c>
      <c r="O118" t="inlineStr">
        <is>
          <t>eng</t>
        </is>
      </c>
      <c r="P118" t="inlineStr">
        <is>
          <t>stk</t>
        </is>
      </c>
      <c r="R118" t="inlineStr">
        <is>
          <t xml:space="preserve">QR </t>
        </is>
      </c>
      <c r="S118" t="n">
        <v>3</v>
      </c>
      <c r="T118" t="n">
        <v>3</v>
      </c>
      <c r="U118" t="inlineStr">
        <is>
          <t>1998-02-25</t>
        </is>
      </c>
      <c r="V118" t="inlineStr">
        <is>
          <t>1998-02-25</t>
        </is>
      </c>
      <c r="W118" t="inlineStr">
        <is>
          <t>1991-09-05</t>
        </is>
      </c>
      <c r="X118" t="inlineStr">
        <is>
          <t>1991-09-05</t>
        </is>
      </c>
      <c r="Y118" t="n">
        <v>240</v>
      </c>
      <c r="Z118" t="n">
        <v>166</v>
      </c>
      <c r="AA118" t="n">
        <v>308</v>
      </c>
      <c r="AB118" t="n">
        <v>1</v>
      </c>
      <c r="AC118" t="n">
        <v>2</v>
      </c>
      <c r="AD118" t="n">
        <v>3</v>
      </c>
      <c r="AE118" t="n">
        <v>7</v>
      </c>
      <c r="AF118" t="n">
        <v>1</v>
      </c>
      <c r="AG118" t="n">
        <v>1</v>
      </c>
      <c r="AH118" t="n">
        <v>0</v>
      </c>
      <c r="AI118" t="n">
        <v>0</v>
      </c>
      <c r="AJ118" t="n">
        <v>3</v>
      </c>
      <c r="AK118" t="n">
        <v>6</v>
      </c>
      <c r="AL118" t="n">
        <v>0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HYPERLINK("http://catalog.hathitrust.org/Record/002077418","HathiTrust Record")</f>
        <v/>
      </c>
      <c r="AS118">
        <f>HYPERLINK("https://creighton-primo.hosted.exlibrisgroup.com/primo-explore/search?tab=default_tab&amp;search_scope=EVERYTHING&amp;vid=01CRU&amp;lang=en_US&amp;offset=0&amp;query=any,contains,991000625829702656","Catalog Record")</f>
        <v/>
      </c>
      <c r="AT118">
        <f>HYPERLINK("http://www.worldcat.org/oclc/104256","WorldCat Record")</f>
        <v/>
      </c>
      <c r="AU118" t="inlineStr">
        <is>
          <t>1181757:eng</t>
        </is>
      </c>
      <c r="AV118" t="inlineStr">
        <is>
          <t>104256</t>
        </is>
      </c>
      <c r="AW118" t="inlineStr">
        <is>
          <t>991000625829702656</t>
        </is>
      </c>
      <c r="AX118" t="inlineStr">
        <is>
          <t>991000625829702656</t>
        </is>
      </c>
      <c r="AY118" t="inlineStr">
        <is>
          <t>2260636700002656</t>
        </is>
      </c>
      <c r="AZ118" t="inlineStr">
        <is>
          <t>BOOK</t>
        </is>
      </c>
      <c r="BB118" t="inlineStr">
        <is>
          <t>9780443006609</t>
        </is>
      </c>
      <c r="BC118" t="inlineStr">
        <is>
          <t>32285000736594</t>
        </is>
      </c>
      <c r="BD118" t="inlineStr">
        <is>
          <t>893871834</t>
        </is>
      </c>
    </row>
    <row r="119">
      <c r="A119" t="inlineStr">
        <is>
          <t>No</t>
        </is>
      </c>
      <c r="B119" t="inlineStr">
        <is>
          <t>QR76.6 .I57 1981</t>
        </is>
      </c>
      <c r="C119" t="inlineStr">
        <is>
          <t>0                      QR 0076600I  57          1981</t>
        </is>
      </c>
      <c r="D119" t="inlineStr">
        <is>
          <t>Molecular biology, pathogenicity, and ecology of bacterial plasmids / edited by Stuart B. Levy, Royston C. Clowes, and Ellen L. Koenig.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International Plasmid Conference on Molecular Biology, Pathogenicity, and Ecology of Bacterial Plasmids (1981 : Santo Domingo, Dominican Republic)</t>
        </is>
      </c>
      <c r="L119" t="inlineStr">
        <is>
          <t>New York, N.Y. : Plenum Press, c1981.</t>
        </is>
      </c>
      <c r="M119" t="inlineStr">
        <is>
          <t>1981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QR </t>
        </is>
      </c>
      <c r="S119" t="n">
        <v>3</v>
      </c>
      <c r="T119" t="n">
        <v>3</v>
      </c>
      <c r="U119" t="inlineStr">
        <is>
          <t>1998-02-25</t>
        </is>
      </c>
      <c r="V119" t="inlineStr">
        <is>
          <t>1998-02-25</t>
        </is>
      </c>
      <c r="W119" t="inlineStr">
        <is>
          <t>1993-03-04</t>
        </is>
      </c>
      <c r="X119" t="inlineStr">
        <is>
          <t>1993-03-04</t>
        </is>
      </c>
      <c r="Y119" t="n">
        <v>299</v>
      </c>
      <c r="Z119" t="n">
        <v>221</v>
      </c>
      <c r="AA119" t="n">
        <v>242</v>
      </c>
      <c r="AB119" t="n">
        <v>1</v>
      </c>
      <c r="AC119" t="n">
        <v>1</v>
      </c>
      <c r="AD119" t="n">
        <v>5</v>
      </c>
      <c r="AE119" t="n">
        <v>5</v>
      </c>
      <c r="AF119" t="n">
        <v>3</v>
      </c>
      <c r="AG119" t="n">
        <v>3</v>
      </c>
      <c r="AH119" t="n">
        <v>3</v>
      </c>
      <c r="AI119" t="n">
        <v>3</v>
      </c>
      <c r="AJ119" t="n">
        <v>3</v>
      </c>
      <c r="AK119" t="n">
        <v>3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HYPERLINK("http://catalog.hathitrust.org/Record/000762187","HathiTrust Record")</f>
        <v/>
      </c>
      <c r="AS119">
        <f>HYPERLINK("https://creighton-primo.hosted.exlibrisgroup.com/primo-explore/search?tab=default_tab&amp;search_scope=EVERYTHING&amp;vid=01CRU&amp;lang=en_US&amp;offset=0&amp;query=any,contains,991005131549702656","Catalog Record")</f>
        <v/>
      </c>
      <c r="AT119">
        <f>HYPERLINK("http://www.worldcat.org/oclc/7572898","WorldCat Record")</f>
        <v/>
      </c>
      <c r="AU119" t="inlineStr">
        <is>
          <t>437923:eng</t>
        </is>
      </c>
      <c r="AV119" t="inlineStr">
        <is>
          <t>7572898</t>
        </is>
      </c>
      <c r="AW119" t="inlineStr">
        <is>
          <t>991005131549702656</t>
        </is>
      </c>
      <c r="AX119" t="inlineStr">
        <is>
          <t>991005131549702656</t>
        </is>
      </c>
      <c r="AY119" t="inlineStr">
        <is>
          <t>2271707750002656</t>
        </is>
      </c>
      <c r="AZ119" t="inlineStr">
        <is>
          <t>BOOK</t>
        </is>
      </c>
      <c r="BB119" t="inlineStr">
        <is>
          <t>9780306407536</t>
        </is>
      </c>
      <c r="BC119" t="inlineStr">
        <is>
          <t>32285001563781</t>
        </is>
      </c>
      <c r="BD119" t="inlineStr">
        <is>
          <t>893713492</t>
        </is>
      </c>
    </row>
    <row r="120">
      <c r="A120" t="inlineStr">
        <is>
          <t>No</t>
        </is>
      </c>
      <c r="B120" t="inlineStr">
        <is>
          <t>QR76.6 .P53 1988</t>
        </is>
      </c>
      <c r="C120" t="inlineStr">
        <is>
          <t>0                      QR 0076600P  53          1988</t>
        </is>
      </c>
      <c r="D120" t="inlineStr">
        <is>
          <t>Plasmid technology / edited by J. Grinsted and P.M. Bennett.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London ; San Diego, CA : Academic Press, 1988.</t>
        </is>
      </c>
      <c r="M120" t="inlineStr">
        <is>
          <t>1988</t>
        </is>
      </c>
      <c r="N120" t="inlineStr">
        <is>
          <t>2nd ed.</t>
        </is>
      </c>
      <c r="O120" t="inlineStr">
        <is>
          <t>eng</t>
        </is>
      </c>
      <c r="P120" t="inlineStr">
        <is>
          <t>enk</t>
        </is>
      </c>
      <c r="Q120" t="inlineStr">
        <is>
          <t>Methods in microbiology ; v. 21</t>
        </is>
      </c>
      <c r="R120" t="inlineStr">
        <is>
          <t xml:space="preserve">QR </t>
        </is>
      </c>
      <c r="S120" t="n">
        <v>3</v>
      </c>
      <c r="T120" t="n">
        <v>3</v>
      </c>
      <c r="U120" t="inlineStr">
        <is>
          <t>2006-02-14</t>
        </is>
      </c>
      <c r="V120" t="inlineStr">
        <is>
          <t>2006-02-14</t>
        </is>
      </c>
      <c r="W120" t="inlineStr">
        <is>
          <t>1993-03-04</t>
        </is>
      </c>
      <c r="X120" t="inlineStr">
        <is>
          <t>1993-03-04</t>
        </is>
      </c>
      <c r="Y120" t="n">
        <v>138</v>
      </c>
      <c r="Z120" t="n">
        <v>78</v>
      </c>
      <c r="AA120" t="n">
        <v>105</v>
      </c>
      <c r="AB120" t="n">
        <v>1</v>
      </c>
      <c r="AC120" t="n">
        <v>1</v>
      </c>
      <c r="AD120" t="n">
        <v>2</v>
      </c>
      <c r="AE120" t="n">
        <v>3</v>
      </c>
      <c r="AF120" t="n">
        <v>0</v>
      </c>
      <c r="AG120" t="n">
        <v>0</v>
      </c>
      <c r="AH120" t="n">
        <v>1</v>
      </c>
      <c r="AI120" t="n">
        <v>1</v>
      </c>
      <c r="AJ120" t="n">
        <v>2</v>
      </c>
      <c r="AK120" t="n">
        <v>3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HYPERLINK("http://catalog.hathitrust.org/Record/008332822","HathiTrust Record")</f>
        <v/>
      </c>
      <c r="AS120">
        <f>HYPERLINK("https://creighton-primo.hosted.exlibrisgroup.com/primo-explore/search?tab=default_tab&amp;search_scope=EVERYTHING&amp;vid=01CRU&amp;lang=en_US&amp;offset=0&amp;query=any,contains,991001425289702656","Catalog Record")</f>
        <v/>
      </c>
      <c r="AT120">
        <f>HYPERLINK("http://www.worldcat.org/oclc/18998005","WorldCat Record")</f>
        <v/>
      </c>
      <c r="AU120" t="inlineStr">
        <is>
          <t>365141515:eng</t>
        </is>
      </c>
      <c r="AV120" t="inlineStr">
        <is>
          <t>18998005</t>
        </is>
      </c>
      <c r="AW120" t="inlineStr">
        <is>
          <t>991001425289702656</t>
        </is>
      </c>
      <c r="AX120" t="inlineStr">
        <is>
          <t>991001425289702656</t>
        </is>
      </c>
      <c r="AY120" t="inlineStr">
        <is>
          <t>2264364070002656</t>
        </is>
      </c>
      <c r="AZ120" t="inlineStr">
        <is>
          <t>BOOK</t>
        </is>
      </c>
      <c r="BC120" t="inlineStr">
        <is>
          <t>32285001563799</t>
        </is>
      </c>
      <c r="BD120" t="inlineStr">
        <is>
          <t>893885294</t>
        </is>
      </c>
    </row>
    <row r="121">
      <c r="A121" t="inlineStr">
        <is>
          <t>No</t>
        </is>
      </c>
      <c r="B121" t="inlineStr">
        <is>
          <t>QR76.6 .S85 1996</t>
        </is>
      </c>
      <c r="C121" t="inlineStr">
        <is>
          <t>0                      QR 0076600S  85          1996</t>
        </is>
      </c>
      <c r="D121" t="inlineStr">
        <is>
          <t>The biology of plasmids / David K. Summers.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Summers, David K.</t>
        </is>
      </c>
      <c r="L121" t="inlineStr">
        <is>
          <t>Oxford ; Cambridge, Mass. : Blackwell Science, 1996.</t>
        </is>
      </c>
      <c r="M121" t="inlineStr">
        <is>
          <t>1996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QR </t>
        </is>
      </c>
      <c r="S121" t="n">
        <v>4</v>
      </c>
      <c r="T121" t="n">
        <v>4</v>
      </c>
      <c r="U121" t="inlineStr">
        <is>
          <t>2002-11-06</t>
        </is>
      </c>
      <c r="V121" t="inlineStr">
        <is>
          <t>2002-11-06</t>
        </is>
      </c>
      <c r="W121" t="inlineStr">
        <is>
          <t>1996-06-06</t>
        </is>
      </c>
      <c r="X121" t="inlineStr">
        <is>
          <t>1996-06-06</t>
        </is>
      </c>
      <c r="Y121" t="n">
        <v>217</v>
      </c>
      <c r="Z121" t="n">
        <v>129</v>
      </c>
      <c r="AA121" t="n">
        <v>196</v>
      </c>
      <c r="AB121" t="n">
        <v>1</v>
      </c>
      <c r="AC121" t="n">
        <v>1</v>
      </c>
      <c r="AD121" t="n">
        <v>3</v>
      </c>
      <c r="AE121" t="n">
        <v>4</v>
      </c>
      <c r="AF121" t="n">
        <v>0</v>
      </c>
      <c r="AG121" t="n">
        <v>1</v>
      </c>
      <c r="AH121" t="n">
        <v>1</v>
      </c>
      <c r="AI121" t="n">
        <v>2</v>
      </c>
      <c r="AJ121" t="n">
        <v>3</v>
      </c>
      <c r="AK121" t="n">
        <v>3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HYPERLINK("https://creighton-primo.hosted.exlibrisgroup.com/primo-explore/search?tab=default_tab&amp;search_scope=EVERYTHING&amp;vid=01CRU&amp;lang=en_US&amp;offset=0&amp;query=any,contains,991002556329702656","Catalog Record")</f>
        <v/>
      </c>
      <c r="AT121">
        <f>HYPERLINK("http://www.worldcat.org/oclc/33243169","WorldCat Record")</f>
        <v/>
      </c>
      <c r="AU121" t="inlineStr">
        <is>
          <t>38317694:eng</t>
        </is>
      </c>
      <c r="AV121" t="inlineStr">
        <is>
          <t>33243169</t>
        </is>
      </c>
      <c r="AW121" t="inlineStr">
        <is>
          <t>991002556329702656</t>
        </is>
      </c>
      <c r="AX121" t="inlineStr">
        <is>
          <t>991002556329702656</t>
        </is>
      </c>
      <c r="AY121" t="inlineStr">
        <is>
          <t>2255080050002656</t>
        </is>
      </c>
      <c r="AZ121" t="inlineStr">
        <is>
          <t>BOOK</t>
        </is>
      </c>
      <c r="BB121" t="inlineStr">
        <is>
          <t>9780632034369</t>
        </is>
      </c>
      <c r="BC121" t="inlineStr">
        <is>
          <t>32285002188935</t>
        </is>
      </c>
      <c r="BD121" t="inlineStr">
        <is>
          <t>893523756</t>
        </is>
      </c>
    </row>
    <row r="122">
      <c r="A122" t="inlineStr">
        <is>
          <t>No</t>
        </is>
      </c>
      <c r="B122" t="inlineStr">
        <is>
          <t>QR81 .B46 2001</t>
        </is>
      </c>
      <c r="C122" t="inlineStr">
        <is>
          <t>0                      QR 0081000B  46          2001</t>
        </is>
      </c>
      <c r="D122" t="inlineStr">
        <is>
          <t>Bergey's manual of systematic bacteriology / George M. Garrity, editor-in-chief.</t>
        </is>
      </c>
      <c r="E122" t="inlineStr">
        <is>
          <t>V. 2 PT. C</t>
        </is>
      </c>
      <c r="F122" t="inlineStr">
        <is>
          <t>Yes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Springer, 2001-</t>
        </is>
      </c>
      <c r="M122" t="inlineStr">
        <is>
          <t>2001</t>
        </is>
      </c>
      <c r="N122" t="inlineStr">
        <is>
          <t>2nd ed.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QR </t>
        </is>
      </c>
      <c r="S122" t="n">
        <v>1</v>
      </c>
      <c r="T122" t="n">
        <v>8</v>
      </c>
      <c r="U122" t="inlineStr">
        <is>
          <t>2007-03-22</t>
        </is>
      </c>
      <c r="V122" t="inlineStr">
        <is>
          <t>2007-03-22</t>
        </is>
      </c>
      <c r="W122" t="inlineStr">
        <is>
          <t>2007-03-22</t>
        </is>
      </c>
      <c r="X122" t="inlineStr">
        <is>
          <t>2007-03-22</t>
        </is>
      </c>
      <c r="Y122" t="n">
        <v>1135</v>
      </c>
      <c r="Z122" t="n">
        <v>1001</v>
      </c>
      <c r="AA122" t="n">
        <v>1102</v>
      </c>
      <c r="AB122" t="n">
        <v>11</v>
      </c>
      <c r="AC122" t="n">
        <v>12</v>
      </c>
      <c r="AD122" t="n">
        <v>33</v>
      </c>
      <c r="AE122" t="n">
        <v>36</v>
      </c>
      <c r="AF122" t="n">
        <v>14</v>
      </c>
      <c r="AG122" t="n">
        <v>15</v>
      </c>
      <c r="AH122" t="n">
        <v>9</v>
      </c>
      <c r="AI122" t="n">
        <v>10</v>
      </c>
      <c r="AJ122" t="n">
        <v>12</v>
      </c>
      <c r="AK122" t="n">
        <v>15</v>
      </c>
      <c r="AL122" t="n">
        <v>8</v>
      </c>
      <c r="AM122" t="n">
        <v>8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HYPERLINK("http://catalog.hathitrust.org/Record/004597303","HathiTrust Record")</f>
        <v/>
      </c>
      <c r="AS122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T122">
        <f>HYPERLINK("http://www.worldcat.org/oclc/45951601","WorldCat Record")</f>
        <v/>
      </c>
      <c r="AU122" t="inlineStr">
        <is>
          <t>3769192889:eng</t>
        </is>
      </c>
      <c r="AV122" t="inlineStr">
        <is>
          <t>45951601</t>
        </is>
      </c>
      <c r="AW122" t="inlineStr">
        <is>
          <t>991005040739702656</t>
        </is>
      </c>
      <c r="AX122" t="inlineStr">
        <is>
          <t>991005040739702656</t>
        </is>
      </c>
      <c r="AY122" t="inlineStr">
        <is>
          <t>2255616260002656</t>
        </is>
      </c>
      <c r="AZ122" t="inlineStr">
        <is>
          <t>BOOK</t>
        </is>
      </c>
      <c r="BB122" t="inlineStr">
        <is>
          <t>9780387241432</t>
        </is>
      </c>
      <c r="BC122" t="inlineStr">
        <is>
          <t>32285005282594</t>
        </is>
      </c>
      <c r="BD122" t="inlineStr">
        <is>
          <t>893719687</t>
        </is>
      </c>
    </row>
    <row r="123">
      <c r="A123" t="inlineStr">
        <is>
          <t>No</t>
        </is>
      </c>
      <c r="B123" t="inlineStr">
        <is>
          <t>QR81 .B46 2001</t>
        </is>
      </c>
      <c r="C123" t="inlineStr">
        <is>
          <t>0                      QR 0081000B  46          2001</t>
        </is>
      </c>
      <c r="D123" t="inlineStr">
        <is>
          <t>Bergey's manual of systematic bacteriology / George M. Garrity, editor-in-chief.</t>
        </is>
      </c>
      <c r="E123" t="inlineStr">
        <is>
          <t>V. 2 PT. B</t>
        </is>
      </c>
      <c r="F123" t="inlineStr">
        <is>
          <t>Yes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New York : Springer, 2001-</t>
        </is>
      </c>
      <c r="M123" t="inlineStr">
        <is>
          <t>2001</t>
        </is>
      </c>
      <c r="N123" t="inlineStr">
        <is>
          <t>2nd ed.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QR </t>
        </is>
      </c>
      <c r="S123" t="n">
        <v>5</v>
      </c>
      <c r="T123" t="n">
        <v>8</v>
      </c>
      <c r="U123" t="inlineStr">
        <is>
          <t>2007-03-22</t>
        </is>
      </c>
      <c r="V123" t="inlineStr">
        <is>
          <t>2007-03-22</t>
        </is>
      </c>
      <c r="W123" t="inlineStr">
        <is>
          <t>2007-03-22</t>
        </is>
      </c>
      <c r="X123" t="inlineStr">
        <is>
          <t>2007-03-22</t>
        </is>
      </c>
      <c r="Y123" t="n">
        <v>1135</v>
      </c>
      <c r="Z123" t="n">
        <v>1001</v>
      </c>
      <c r="AA123" t="n">
        <v>1102</v>
      </c>
      <c r="AB123" t="n">
        <v>11</v>
      </c>
      <c r="AC123" t="n">
        <v>12</v>
      </c>
      <c r="AD123" t="n">
        <v>33</v>
      </c>
      <c r="AE123" t="n">
        <v>36</v>
      </c>
      <c r="AF123" t="n">
        <v>14</v>
      </c>
      <c r="AG123" t="n">
        <v>15</v>
      </c>
      <c r="AH123" t="n">
        <v>9</v>
      </c>
      <c r="AI123" t="n">
        <v>10</v>
      </c>
      <c r="AJ123" t="n">
        <v>12</v>
      </c>
      <c r="AK123" t="n">
        <v>15</v>
      </c>
      <c r="AL123" t="n">
        <v>8</v>
      </c>
      <c r="AM123" t="n">
        <v>8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HYPERLINK("http://catalog.hathitrust.org/Record/004597303","HathiTrust Record")</f>
        <v/>
      </c>
      <c r="AS123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T123">
        <f>HYPERLINK("http://www.worldcat.org/oclc/45951601","WorldCat Record")</f>
        <v/>
      </c>
      <c r="AU123" t="inlineStr">
        <is>
          <t>3769192889:eng</t>
        </is>
      </c>
      <c r="AV123" t="inlineStr">
        <is>
          <t>45951601</t>
        </is>
      </c>
      <c r="AW123" t="inlineStr">
        <is>
          <t>991005040739702656</t>
        </is>
      </c>
      <c r="AX123" t="inlineStr">
        <is>
          <t>991005040739702656</t>
        </is>
      </c>
      <c r="AY123" t="inlineStr">
        <is>
          <t>2255616260002656</t>
        </is>
      </c>
      <c r="AZ123" t="inlineStr">
        <is>
          <t>BOOK</t>
        </is>
      </c>
      <c r="BB123" t="inlineStr">
        <is>
          <t>9780387241432</t>
        </is>
      </c>
      <c r="BC123" t="inlineStr">
        <is>
          <t>32285005282586</t>
        </is>
      </c>
      <c r="BD123" t="inlineStr">
        <is>
          <t>893688508</t>
        </is>
      </c>
    </row>
    <row r="124">
      <c r="A124" t="inlineStr">
        <is>
          <t>No</t>
        </is>
      </c>
      <c r="B124" t="inlineStr">
        <is>
          <t>QR81 .B46 2001</t>
        </is>
      </c>
      <c r="C124" t="inlineStr">
        <is>
          <t>0                      QR 0081000B  46          2001</t>
        </is>
      </c>
      <c r="D124" t="inlineStr">
        <is>
          <t>Bergey's manual of systematic bacteriology / George M. Garrity, editor-in-chief.</t>
        </is>
      </c>
      <c r="E124" t="inlineStr">
        <is>
          <t>V. 2 PT. A</t>
        </is>
      </c>
      <c r="F124" t="inlineStr">
        <is>
          <t>Yes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New York : Springer, 2001-</t>
        </is>
      </c>
      <c r="M124" t="inlineStr">
        <is>
          <t>2001</t>
        </is>
      </c>
      <c r="N124" t="inlineStr">
        <is>
          <t>2nd ed.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QR </t>
        </is>
      </c>
      <c r="S124" t="n">
        <v>2</v>
      </c>
      <c r="T124" t="n">
        <v>8</v>
      </c>
      <c r="U124" t="inlineStr">
        <is>
          <t>2007-03-22</t>
        </is>
      </c>
      <c r="V124" t="inlineStr">
        <is>
          <t>2007-03-22</t>
        </is>
      </c>
      <c r="W124" t="inlineStr">
        <is>
          <t>2007-03-22</t>
        </is>
      </c>
      <c r="X124" t="inlineStr">
        <is>
          <t>2007-03-22</t>
        </is>
      </c>
      <c r="Y124" t="n">
        <v>1135</v>
      </c>
      <c r="Z124" t="n">
        <v>1001</v>
      </c>
      <c r="AA124" t="n">
        <v>1102</v>
      </c>
      <c r="AB124" t="n">
        <v>11</v>
      </c>
      <c r="AC124" t="n">
        <v>12</v>
      </c>
      <c r="AD124" t="n">
        <v>33</v>
      </c>
      <c r="AE124" t="n">
        <v>36</v>
      </c>
      <c r="AF124" t="n">
        <v>14</v>
      </c>
      <c r="AG124" t="n">
        <v>15</v>
      </c>
      <c r="AH124" t="n">
        <v>9</v>
      </c>
      <c r="AI124" t="n">
        <v>10</v>
      </c>
      <c r="AJ124" t="n">
        <v>12</v>
      </c>
      <c r="AK124" t="n">
        <v>15</v>
      </c>
      <c r="AL124" t="n">
        <v>8</v>
      </c>
      <c r="AM124" t="n">
        <v>8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HYPERLINK("http://catalog.hathitrust.org/Record/004597303","HathiTrust Record")</f>
        <v/>
      </c>
      <c r="AS124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T124">
        <f>HYPERLINK("http://www.worldcat.org/oclc/45951601","WorldCat Record")</f>
        <v/>
      </c>
      <c r="AU124" t="inlineStr">
        <is>
          <t>3769192889:eng</t>
        </is>
      </c>
      <c r="AV124" t="inlineStr">
        <is>
          <t>45951601</t>
        </is>
      </c>
      <c r="AW124" t="inlineStr">
        <is>
          <t>991005040739702656</t>
        </is>
      </c>
      <c r="AX124" t="inlineStr">
        <is>
          <t>991005040739702656</t>
        </is>
      </c>
      <c r="AY124" t="inlineStr">
        <is>
          <t>2255616260002656</t>
        </is>
      </c>
      <c r="AZ124" t="inlineStr">
        <is>
          <t>BOOK</t>
        </is>
      </c>
      <c r="BB124" t="inlineStr">
        <is>
          <t>9780387241432</t>
        </is>
      </c>
      <c r="BC124" t="inlineStr">
        <is>
          <t>32285005282578</t>
        </is>
      </c>
      <c r="BD124" t="inlineStr">
        <is>
          <t>893707159</t>
        </is>
      </c>
    </row>
    <row r="125">
      <c r="A125" t="inlineStr">
        <is>
          <t>No</t>
        </is>
      </c>
      <c r="B125" t="inlineStr">
        <is>
          <t>QR82.A69 F75 2007</t>
        </is>
      </c>
      <c r="C125" t="inlineStr">
        <is>
          <t>0                      QR 0082000A  69                 F  75          2007</t>
        </is>
      </c>
      <c r="D125" t="inlineStr">
        <is>
          <t>The third domain : the untold story of archaea and the future of biotechnology / Tim Friend.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Friend, Tim.</t>
        </is>
      </c>
      <c r="L125" t="inlineStr">
        <is>
          <t>Washington, D.C. : Joseph Henry Press, c2007.</t>
        </is>
      </c>
      <c r="M125" t="inlineStr">
        <is>
          <t>2007</t>
        </is>
      </c>
      <c r="O125" t="inlineStr">
        <is>
          <t>eng</t>
        </is>
      </c>
      <c r="P125" t="inlineStr">
        <is>
          <t>dcu</t>
        </is>
      </c>
      <c r="R125" t="inlineStr">
        <is>
          <t xml:space="preserve">QR </t>
        </is>
      </c>
      <c r="S125" t="n">
        <v>1</v>
      </c>
      <c r="T125" t="n">
        <v>1</v>
      </c>
      <c r="U125" t="inlineStr">
        <is>
          <t>2007-11-13</t>
        </is>
      </c>
      <c r="V125" t="inlineStr">
        <is>
          <t>2007-11-13</t>
        </is>
      </c>
      <c r="W125" t="inlineStr">
        <is>
          <t>2007-11-13</t>
        </is>
      </c>
      <c r="X125" t="inlineStr">
        <is>
          <t>2007-11-13</t>
        </is>
      </c>
      <c r="Y125" t="n">
        <v>831</v>
      </c>
      <c r="Z125" t="n">
        <v>755</v>
      </c>
      <c r="AA125" t="n">
        <v>1361</v>
      </c>
      <c r="AB125" t="n">
        <v>7</v>
      </c>
      <c r="AC125" t="n">
        <v>12</v>
      </c>
      <c r="AD125" t="n">
        <v>29</v>
      </c>
      <c r="AE125" t="n">
        <v>44</v>
      </c>
      <c r="AF125" t="n">
        <v>12</v>
      </c>
      <c r="AG125" t="n">
        <v>15</v>
      </c>
      <c r="AH125" t="n">
        <v>5</v>
      </c>
      <c r="AI125" t="n">
        <v>8</v>
      </c>
      <c r="AJ125" t="n">
        <v>13</v>
      </c>
      <c r="AK125" t="n">
        <v>17</v>
      </c>
      <c r="AL125" t="n">
        <v>5</v>
      </c>
      <c r="AM125" t="n">
        <v>10</v>
      </c>
      <c r="AN125" t="n">
        <v>0</v>
      </c>
      <c r="AO125" t="n">
        <v>1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HYPERLINK("https://creighton-primo.hosted.exlibrisgroup.com/primo-explore/search?tab=default_tab&amp;search_scope=EVERYTHING&amp;vid=01CRU&amp;lang=en_US&amp;offset=0&amp;query=any,contains,991005143529702656","Catalog Record")</f>
        <v/>
      </c>
      <c r="AT125">
        <f>HYPERLINK("http://www.worldcat.org/oclc/84903415","WorldCat Record")</f>
        <v/>
      </c>
      <c r="AU125" t="inlineStr">
        <is>
          <t>802793410:eng</t>
        </is>
      </c>
      <c r="AV125" t="inlineStr">
        <is>
          <t>84903415</t>
        </is>
      </c>
      <c r="AW125" t="inlineStr">
        <is>
          <t>991005143529702656</t>
        </is>
      </c>
      <c r="AX125" t="inlineStr">
        <is>
          <t>991005143529702656</t>
        </is>
      </c>
      <c r="AY125" t="inlineStr">
        <is>
          <t>2255422560002656</t>
        </is>
      </c>
      <c r="AZ125" t="inlineStr">
        <is>
          <t>BOOK</t>
        </is>
      </c>
      <c r="BB125" t="inlineStr">
        <is>
          <t>9780309102377</t>
        </is>
      </c>
      <c r="BC125" t="inlineStr">
        <is>
          <t>32285005366793</t>
        </is>
      </c>
      <c r="BD125" t="inlineStr">
        <is>
          <t>893719863</t>
        </is>
      </c>
    </row>
    <row r="126">
      <c r="A126" t="inlineStr">
        <is>
          <t>No</t>
        </is>
      </c>
      <c r="B126" t="inlineStr">
        <is>
          <t>QR82.A69 H69 2000</t>
        </is>
      </c>
      <c r="C126" t="inlineStr">
        <is>
          <t>0                      QR 0082000A  69                 H  69          2000</t>
        </is>
      </c>
      <c r="D126" t="inlineStr">
        <is>
          <t>The surprising archaea : discovering another domain of life / John L. Howland.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Howland, John L.</t>
        </is>
      </c>
      <c r="L126" t="inlineStr">
        <is>
          <t>New York : Oxford University, 2000.</t>
        </is>
      </c>
      <c r="M126" t="inlineStr">
        <is>
          <t>2000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QR </t>
        </is>
      </c>
      <c r="S126" t="n">
        <v>5</v>
      </c>
      <c r="T126" t="n">
        <v>5</v>
      </c>
      <c r="U126" t="inlineStr">
        <is>
          <t>2002-03-17</t>
        </is>
      </c>
      <c r="V126" t="inlineStr">
        <is>
          <t>2002-03-17</t>
        </is>
      </c>
      <c r="W126" t="inlineStr">
        <is>
          <t>2000-11-01</t>
        </is>
      </c>
      <c r="X126" t="inlineStr">
        <is>
          <t>2000-11-01</t>
        </is>
      </c>
      <c r="Y126" t="n">
        <v>504</v>
      </c>
      <c r="Z126" t="n">
        <v>421</v>
      </c>
      <c r="AA126" t="n">
        <v>421</v>
      </c>
      <c r="AB126" t="n">
        <v>3</v>
      </c>
      <c r="AC126" t="n">
        <v>3</v>
      </c>
      <c r="AD126" t="n">
        <v>24</v>
      </c>
      <c r="AE126" t="n">
        <v>24</v>
      </c>
      <c r="AF126" t="n">
        <v>8</v>
      </c>
      <c r="AG126" t="n">
        <v>8</v>
      </c>
      <c r="AH126" t="n">
        <v>6</v>
      </c>
      <c r="AI126" t="n">
        <v>6</v>
      </c>
      <c r="AJ126" t="n">
        <v>15</v>
      </c>
      <c r="AK126" t="n">
        <v>15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HYPERLINK("https://creighton-primo.hosted.exlibrisgroup.com/primo-explore/search?tab=default_tab&amp;search_scope=EVERYTHING&amp;vid=01CRU&amp;lang=en_US&amp;offset=0&amp;query=any,contains,991003292809702656","Catalog Record")</f>
        <v/>
      </c>
      <c r="AT126">
        <f>HYPERLINK("http://www.worldcat.org/oclc/41185064","WorldCat Record")</f>
        <v/>
      </c>
      <c r="AU126" t="inlineStr">
        <is>
          <t>205204674:eng</t>
        </is>
      </c>
      <c r="AV126" t="inlineStr">
        <is>
          <t>41185064</t>
        </is>
      </c>
      <c r="AW126" t="inlineStr">
        <is>
          <t>991003292809702656</t>
        </is>
      </c>
      <c r="AX126" t="inlineStr">
        <is>
          <t>991003292809702656</t>
        </is>
      </c>
      <c r="AY126" t="inlineStr">
        <is>
          <t>2266464110002656</t>
        </is>
      </c>
      <c r="AZ126" t="inlineStr">
        <is>
          <t>BOOK</t>
        </is>
      </c>
      <c r="BB126" t="inlineStr">
        <is>
          <t>9780195111835</t>
        </is>
      </c>
      <c r="BC126" t="inlineStr">
        <is>
          <t>32285004261797</t>
        </is>
      </c>
      <c r="BD126" t="inlineStr">
        <is>
          <t>893330174</t>
        </is>
      </c>
    </row>
    <row r="127">
      <c r="A127" t="inlineStr">
        <is>
          <t>No</t>
        </is>
      </c>
      <c r="B127" t="inlineStr">
        <is>
          <t>QR82.E6 B47 2004</t>
        </is>
      </c>
      <c r="C127" t="inlineStr">
        <is>
          <t>0                      QR 0082000E  6                  B  47          2004</t>
        </is>
      </c>
      <c r="D127" t="inlineStr">
        <is>
          <t>E. coli in motion / Howard C. Berg.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Berg, Howard C., 1934-</t>
        </is>
      </c>
      <c r="L127" t="inlineStr">
        <is>
          <t>New York : Springer, c2004.</t>
        </is>
      </c>
      <c r="M127" t="inlineStr">
        <is>
          <t>2004</t>
        </is>
      </c>
      <c r="O127" t="inlineStr">
        <is>
          <t>eng</t>
        </is>
      </c>
      <c r="P127" t="inlineStr">
        <is>
          <t>nyu</t>
        </is>
      </c>
      <c r="Q127" t="inlineStr">
        <is>
          <t>Biological and medical physics series</t>
        </is>
      </c>
      <c r="R127" t="inlineStr">
        <is>
          <t xml:space="preserve">QR </t>
        </is>
      </c>
      <c r="S127" t="n">
        <v>7</v>
      </c>
      <c r="T127" t="n">
        <v>7</v>
      </c>
      <c r="U127" t="inlineStr">
        <is>
          <t>2009-12-02</t>
        </is>
      </c>
      <c r="V127" t="inlineStr">
        <is>
          <t>2009-12-02</t>
        </is>
      </c>
      <c r="W127" t="inlineStr">
        <is>
          <t>2004-08-09</t>
        </is>
      </c>
      <c r="X127" t="inlineStr">
        <is>
          <t>2004-08-09</t>
        </is>
      </c>
      <c r="Y127" t="n">
        <v>249</v>
      </c>
      <c r="Z127" t="n">
        <v>190</v>
      </c>
      <c r="AA127" t="n">
        <v>881</v>
      </c>
      <c r="AB127" t="n">
        <v>2</v>
      </c>
      <c r="AC127" t="n">
        <v>30</v>
      </c>
      <c r="AD127" t="n">
        <v>6</v>
      </c>
      <c r="AE127" t="n">
        <v>24</v>
      </c>
      <c r="AF127" t="n">
        <v>1</v>
      </c>
      <c r="AG127" t="n">
        <v>7</v>
      </c>
      <c r="AH127" t="n">
        <v>1</v>
      </c>
      <c r="AI127" t="n">
        <v>1</v>
      </c>
      <c r="AJ127" t="n">
        <v>4</v>
      </c>
      <c r="AK127" t="n">
        <v>7</v>
      </c>
      <c r="AL127" t="n">
        <v>1</v>
      </c>
      <c r="AM127" t="n">
        <v>11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HYPERLINK("https://creighton-primo.hosted.exlibrisgroup.com/primo-explore/search?tab=default_tab&amp;search_scope=EVERYTHING&amp;vid=01CRU&amp;lang=en_US&amp;offset=0&amp;query=any,contains,991004320039702656","Catalog Record")</f>
        <v/>
      </c>
      <c r="AT127">
        <f>HYPERLINK("http://www.worldcat.org/oclc/51892820","WorldCat Record")</f>
        <v/>
      </c>
      <c r="AU127" t="inlineStr">
        <is>
          <t>9949148:eng</t>
        </is>
      </c>
      <c r="AV127" t="inlineStr">
        <is>
          <t>51892820</t>
        </is>
      </c>
      <c r="AW127" t="inlineStr">
        <is>
          <t>991004320039702656</t>
        </is>
      </c>
      <c r="AX127" t="inlineStr">
        <is>
          <t>991004320039702656</t>
        </is>
      </c>
      <c r="AY127" t="inlineStr">
        <is>
          <t>2272725580002656</t>
        </is>
      </c>
      <c r="AZ127" t="inlineStr">
        <is>
          <t>BOOK</t>
        </is>
      </c>
      <c r="BB127" t="inlineStr">
        <is>
          <t>9780387008882</t>
        </is>
      </c>
      <c r="BC127" t="inlineStr">
        <is>
          <t>32285004980636</t>
        </is>
      </c>
      <c r="BD127" t="inlineStr">
        <is>
          <t>893788557</t>
        </is>
      </c>
    </row>
    <row r="128">
      <c r="A128" t="inlineStr">
        <is>
          <t>No</t>
        </is>
      </c>
      <c r="B128" t="inlineStr">
        <is>
          <t>QR82.E6 S55 1989</t>
        </is>
      </c>
      <c r="C128" t="inlineStr">
        <is>
          <t>0                      QR 0082000E  6                  S  55          1989</t>
        </is>
      </c>
      <c r="D128" t="inlineStr">
        <is>
          <t>Molecular genetics of Escherichia coli / P.F. Smith-Keary.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Smith-Keary, P. F.</t>
        </is>
      </c>
      <c r="L128" t="inlineStr">
        <is>
          <t>New York, NY : Guilford Press, c1989.</t>
        </is>
      </c>
      <c r="M128" t="inlineStr">
        <is>
          <t>1989</t>
        </is>
      </c>
      <c r="O128" t="inlineStr">
        <is>
          <t>eng</t>
        </is>
      </c>
      <c r="P128" t="inlineStr">
        <is>
          <t>nyu</t>
        </is>
      </c>
      <c r="Q128" t="inlineStr">
        <is>
          <t>Molecular cell biology</t>
        </is>
      </c>
      <c r="R128" t="inlineStr">
        <is>
          <t xml:space="preserve">QR </t>
        </is>
      </c>
      <c r="S128" t="n">
        <v>6</v>
      </c>
      <c r="T128" t="n">
        <v>6</v>
      </c>
      <c r="U128" t="inlineStr">
        <is>
          <t>2008-02-25</t>
        </is>
      </c>
      <c r="V128" t="inlineStr">
        <is>
          <t>2008-02-25</t>
        </is>
      </c>
      <c r="W128" t="inlineStr">
        <is>
          <t>1989-10-20</t>
        </is>
      </c>
      <c r="X128" t="inlineStr">
        <is>
          <t>1989-10-20</t>
        </is>
      </c>
      <c r="Y128" t="n">
        <v>275</v>
      </c>
      <c r="Z128" t="n">
        <v>241</v>
      </c>
      <c r="AA128" t="n">
        <v>241</v>
      </c>
      <c r="AB128" t="n">
        <v>2</v>
      </c>
      <c r="AC128" t="n">
        <v>2</v>
      </c>
      <c r="AD128" t="n">
        <v>13</v>
      </c>
      <c r="AE128" t="n">
        <v>13</v>
      </c>
      <c r="AF128" t="n">
        <v>5</v>
      </c>
      <c r="AG128" t="n">
        <v>5</v>
      </c>
      <c r="AH128" t="n">
        <v>3</v>
      </c>
      <c r="AI128" t="n">
        <v>3</v>
      </c>
      <c r="AJ128" t="n">
        <v>6</v>
      </c>
      <c r="AK128" t="n">
        <v>6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HYPERLINK("https://creighton-primo.hosted.exlibrisgroup.com/primo-explore/search?tab=default_tab&amp;search_scope=EVERYTHING&amp;vid=01CRU&amp;lang=en_US&amp;offset=0&amp;query=any,contains,991001373319702656","Catalog Record")</f>
        <v/>
      </c>
      <c r="AT128">
        <f>HYPERLINK("http://www.worldcat.org/oclc/18589408","WorldCat Record")</f>
        <v/>
      </c>
      <c r="AU128" t="inlineStr">
        <is>
          <t>2260904653:eng</t>
        </is>
      </c>
      <c r="AV128" t="inlineStr">
        <is>
          <t>18589408</t>
        </is>
      </c>
      <c r="AW128" t="inlineStr">
        <is>
          <t>991001373319702656</t>
        </is>
      </c>
      <c r="AX128" t="inlineStr">
        <is>
          <t>991001373319702656</t>
        </is>
      </c>
      <c r="AY128" t="inlineStr">
        <is>
          <t>2264330360002656</t>
        </is>
      </c>
      <c r="AZ128" t="inlineStr">
        <is>
          <t>BOOK</t>
        </is>
      </c>
      <c r="BB128" t="inlineStr">
        <is>
          <t>9780898624021</t>
        </is>
      </c>
      <c r="BC128" t="inlineStr">
        <is>
          <t>32285000002872</t>
        </is>
      </c>
      <c r="BD128" t="inlineStr">
        <is>
          <t>893503363</t>
        </is>
      </c>
    </row>
    <row r="129">
      <c r="A129" t="inlineStr">
        <is>
          <t>No</t>
        </is>
      </c>
      <c r="B129" t="inlineStr">
        <is>
          <t>QR82.E6 Z56 2008</t>
        </is>
      </c>
      <c r="C129" t="inlineStr">
        <is>
          <t>0                      QR 0082000E  6                  Z  56          2008</t>
        </is>
      </c>
      <c r="D129" t="inlineStr">
        <is>
          <t>Microcosm : E. coli and the new science of life / Carl Zimmer.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Zimmer, Carl, 1966-</t>
        </is>
      </c>
      <c r="L129" t="inlineStr">
        <is>
          <t>New York : Pantheon Books, c2008.</t>
        </is>
      </c>
      <c r="M129" t="inlineStr">
        <is>
          <t>2008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QR </t>
        </is>
      </c>
      <c r="S129" t="n">
        <v>4</v>
      </c>
      <c r="T129" t="n">
        <v>4</v>
      </c>
      <c r="U129" t="inlineStr">
        <is>
          <t>2009-12-02</t>
        </is>
      </c>
      <c r="V129" t="inlineStr">
        <is>
          <t>2009-12-02</t>
        </is>
      </c>
      <c r="W129" t="inlineStr">
        <is>
          <t>2008-06-05</t>
        </is>
      </c>
      <c r="X129" t="inlineStr">
        <is>
          <t>2008-06-05</t>
        </is>
      </c>
      <c r="Y129" t="n">
        <v>1365</v>
      </c>
      <c r="Z129" t="n">
        <v>1286</v>
      </c>
      <c r="AA129" t="n">
        <v>1391</v>
      </c>
      <c r="AB129" t="n">
        <v>12</v>
      </c>
      <c r="AC129" t="n">
        <v>12</v>
      </c>
      <c r="AD129" t="n">
        <v>36</v>
      </c>
      <c r="AE129" t="n">
        <v>36</v>
      </c>
      <c r="AF129" t="n">
        <v>14</v>
      </c>
      <c r="AG129" t="n">
        <v>14</v>
      </c>
      <c r="AH129" t="n">
        <v>5</v>
      </c>
      <c r="AI129" t="n">
        <v>5</v>
      </c>
      <c r="AJ129" t="n">
        <v>15</v>
      </c>
      <c r="AK129" t="n">
        <v>15</v>
      </c>
      <c r="AL129" t="n">
        <v>9</v>
      </c>
      <c r="AM129" t="n">
        <v>9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HYPERLINK("https://creighton-primo.hosted.exlibrisgroup.com/primo-explore/search?tab=default_tab&amp;search_scope=EVERYTHING&amp;vid=01CRU&amp;lang=en_US&amp;offset=0&amp;query=any,contains,991005222509702656","Catalog Record")</f>
        <v/>
      </c>
      <c r="AT129">
        <f>HYPERLINK("http://www.worldcat.org/oclc/171152057","WorldCat Record")</f>
        <v/>
      </c>
      <c r="AU129" t="inlineStr">
        <is>
          <t>198498351:eng</t>
        </is>
      </c>
      <c r="AV129" t="inlineStr">
        <is>
          <t>171152057</t>
        </is>
      </c>
      <c r="AW129" t="inlineStr">
        <is>
          <t>991005222509702656</t>
        </is>
      </c>
      <c r="AX129" t="inlineStr">
        <is>
          <t>991005222509702656</t>
        </is>
      </c>
      <c r="AY129" t="inlineStr">
        <is>
          <t>2263023360002656</t>
        </is>
      </c>
      <c r="AZ129" t="inlineStr">
        <is>
          <t>BOOK</t>
        </is>
      </c>
      <c r="BB129" t="inlineStr">
        <is>
          <t>9780375424304</t>
        </is>
      </c>
      <c r="BC129" t="inlineStr">
        <is>
          <t>32285005442610</t>
        </is>
      </c>
      <c r="BD129" t="inlineStr">
        <is>
          <t>893905317</t>
        </is>
      </c>
    </row>
    <row r="130">
      <c r="A130" t="inlineStr">
        <is>
          <t>No</t>
        </is>
      </c>
      <c r="B130" t="inlineStr">
        <is>
          <t>QR84 .D96 1985</t>
        </is>
      </c>
      <c r="C130" t="inlineStr">
        <is>
          <t>0                      QR 0084000D  96          1985</t>
        </is>
      </c>
      <c r="D130" t="inlineStr">
        <is>
          <t>Developmental biology of the bacteria / Martin Dworkin.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Dworkin, Martin.</t>
        </is>
      </c>
      <c r="L130" t="inlineStr">
        <is>
          <t>Reading, Mass. : Benjamin/Cummings Pub. Co., c1985.</t>
        </is>
      </c>
      <c r="M130" t="inlineStr">
        <is>
          <t>1985</t>
        </is>
      </c>
      <c r="O130" t="inlineStr">
        <is>
          <t>eng</t>
        </is>
      </c>
      <c r="P130" t="inlineStr">
        <is>
          <t>mau</t>
        </is>
      </c>
      <c r="R130" t="inlineStr">
        <is>
          <t xml:space="preserve">QR </t>
        </is>
      </c>
      <c r="S130" t="n">
        <v>8</v>
      </c>
      <c r="T130" t="n">
        <v>8</v>
      </c>
      <c r="U130" t="inlineStr">
        <is>
          <t>2008-02-25</t>
        </is>
      </c>
      <c r="V130" t="inlineStr">
        <is>
          <t>2008-02-25</t>
        </is>
      </c>
      <c r="W130" t="inlineStr">
        <is>
          <t>1993-03-04</t>
        </is>
      </c>
      <c r="X130" t="inlineStr">
        <is>
          <t>1993-03-04</t>
        </is>
      </c>
      <c r="Y130" t="n">
        <v>464</v>
      </c>
      <c r="Z130" t="n">
        <v>403</v>
      </c>
      <c r="AA130" t="n">
        <v>411</v>
      </c>
      <c r="AB130" t="n">
        <v>2</v>
      </c>
      <c r="AC130" t="n">
        <v>2</v>
      </c>
      <c r="AD130" t="n">
        <v>18</v>
      </c>
      <c r="AE130" t="n">
        <v>18</v>
      </c>
      <c r="AF130" t="n">
        <v>9</v>
      </c>
      <c r="AG130" t="n">
        <v>9</v>
      </c>
      <c r="AH130" t="n">
        <v>4</v>
      </c>
      <c r="AI130" t="n">
        <v>4</v>
      </c>
      <c r="AJ130" t="n">
        <v>10</v>
      </c>
      <c r="AK130" t="n">
        <v>10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HYPERLINK("http://catalog.hathitrust.org/Record/000465801","HathiTrust Record")</f>
        <v/>
      </c>
      <c r="AS130">
        <f>HYPERLINK("https://creighton-primo.hosted.exlibrisgroup.com/primo-explore/search?tab=default_tab&amp;search_scope=EVERYTHING&amp;vid=01CRU&amp;lang=en_US&amp;offset=0&amp;query=any,contains,991000674639702656","Catalog Record")</f>
        <v/>
      </c>
      <c r="AT130">
        <f>HYPERLINK("http://www.worldcat.org/oclc/12343464","WorldCat Record")</f>
        <v/>
      </c>
      <c r="AU130" t="inlineStr">
        <is>
          <t>5281330:eng</t>
        </is>
      </c>
      <c r="AV130" t="inlineStr">
        <is>
          <t>12343464</t>
        </is>
      </c>
      <c r="AW130" t="inlineStr">
        <is>
          <t>991000674639702656</t>
        </is>
      </c>
      <c r="AX130" t="inlineStr">
        <is>
          <t>991000674639702656</t>
        </is>
      </c>
      <c r="AY130" t="inlineStr">
        <is>
          <t>2268001340002656</t>
        </is>
      </c>
      <c r="AZ130" t="inlineStr">
        <is>
          <t>BOOK</t>
        </is>
      </c>
      <c r="BB130" t="inlineStr">
        <is>
          <t>9780805324600</t>
        </is>
      </c>
      <c r="BC130" t="inlineStr">
        <is>
          <t>32285001563823</t>
        </is>
      </c>
      <c r="BD130" t="inlineStr">
        <is>
          <t>893696046</t>
        </is>
      </c>
    </row>
    <row r="131">
      <c r="A131" t="inlineStr">
        <is>
          <t>No</t>
        </is>
      </c>
      <c r="B131" t="inlineStr">
        <is>
          <t>QR84 .M64 2002</t>
        </is>
      </c>
      <c r="C131" t="inlineStr">
        <is>
          <t>0                      QR 0084000M  64          2002</t>
        </is>
      </c>
      <c r="D131" t="inlineStr">
        <is>
          <t>Microbial physiology / Albert G. Moat, John W. Foster, Michael P. Spector.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Moat, Albert G.</t>
        </is>
      </c>
      <c r="L131" t="inlineStr">
        <is>
          <t>New York : Wiley-Liss, c2002.</t>
        </is>
      </c>
      <c r="M131" t="inlineStr">
        <is>
          <t>2002</t>
        </is>
      </c>
      <c r="N131" t="inlineStr">
        <is>
          <t>4th ed.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QR </t>
        </is>
      </c>
      <c r="S131" t="n">
        <v>5</v>
      </c>
      <c r="T131" t="n">
        <v>5</v>
      </c>
      <c r="U131" t="inlineStr">
        <is>
          <t>2009-02-09</t>
        </is>
      </c>
      <c r="V131" t="inlineStr">
        <is>
          <t>2009-02-09</t>
        </is>
      </c>
      <c r="W131" t="inlineStr">
        <is>
          <t>2002-12-03</t>
        </is>
      </c>
      <c r="X131" t="inlineStr">
        <is>
          <t>2002-12-03</t>
        </is>
      </c>
      <c r="Y131" t="n">
        <v>352</v>
      </c>
      <c r="Z131" t="n">
        <v>227</v>
      </c>
      <c r="AA131" t="n">
        <v>975</v>
      </c>
      <c r="AB131" t="n">
        <v>3</v>
      </c>
      <c r="AC131" t="n">
        <v>28</v>
      </c>
      <c r="AD131" t="n">
        <v>9</v>
      </c>
      <c r="AE131" t="n">
        <v>41</v>
      </c>
      <c r="AF131" t="n">
        <v>1</v>
      </c>
      <c r="AG131" t="n">
        <v>12</v>
      </c>
      <c r="AH131" t="n">
        <v>4</v>
      </c>
      <c r="AI131" t="n">
        <v>11</v>
      </c>
      <c r="AJ131" t="n">
        <v>3</v>
      </c>
      <c r="AK131" t="n">
        <v>14</v>
      </c>
      <c r="AL131" t="n">
        <v>2</v>
      </c>
      <c r="AM131" t="n">
        <v>13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HYPERLINK("https://creighton-primo.hosted.exlibrisgroup.com/primo-explore/search?tab=default_tab&amp;search_scope=EVERYTHING&amp;vid=01CRU&amp;lang=en_US&amp;offset=0&amp;query=any,contains,991003930269702656","Catalog Record")</f>
        <v/>
      </c>
      <c r="AT131">
        <f>HYPERLINK("http://www.worldcat.org/oclc/49760696","WorldCat Record")</f>
        <v/>
      </c>
      <c r="AU131" t="inlineStr">
        <is>
          <t>10810458:eng</t>
        </is>
      </c>
      <c r="AV131" t="inlineStr">
        <is>
          <t>49760696</t>
        </is>
      </c>
      <c r="AW131" t="inlineStr">
        <is>
          <t>991003930269702656</t>
        </is>
      </c>
      <c r="AX131" t="inlineStr">
        <is>
          <t>991003930269702656</t>
        </is>
      </c>
      <c r="AY131" t="inlineStr">
        <is>
          <t>2256870910002656</t>
        </is>
      </c>
      <c r="AZ131" t="inlineStr">
        <is>
          <t>BOOK</t>
        </is>
      </c>
      <c r="BB131" t="inlineStr">
        <is>
          <t>9780471394839</t>
        </is>
      </c>
      <c r="BC131" t="inlineStr">
        <is>
          <t>32285004667100</t>
        </is>
      </c>
      <c r="BD131" t="inlineStr">
        <is>
          <t>893781648</t>
        </is>
      </c>
    </row>
    <row r="132">
      <c r="A132" t="inlineStr">
        <is>
          <t>No</t>
        </is>
      </c>
      <c r="B132" t="inlineStr">
        <is>
          <t>QR84 .S326 1984</t>
        </is>
      </c>
      <c r="C132" t="inlineStr">
        <is>
          <t>0                      QR 0084000S  326         1984</t>
        </is>
      </c>
      <c r="D132" t="inlineStr">
        <is>
          <t>The molecular basis of sex and differentiation : a comparative study of evolution, mechanism, and control in microorganisms / Milton H. Saier, Gary R. Jacobson.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Saier, Milton H.</t>
        </is>
      </c>
      <c r="L132" t="inlineStr">
        <is>
          <t>New York : Springer-Verlag, c1984.</t>
        </is>
      </c>
      <c r="M132" t="inlineStr">
        <is>
          <t>1984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QR </t>
        </is>
      </c>
      <c r="S132" t="n">
        <v>1</v>
      </c>
      <c r="T132" t="n">
        <v>1</v>
      </c>
      <c r="U132" t="inlineStr">
        <is>
          <t>1996-11-24</t>
        </is>
      </c>
      <c r="V132" t="inlineStr">
        <is>
          <t>1996-11-24</t>
        </is>
      </c>
      <c r="W132" t="inlineStr">
        <is>
          <t>1993-03-04</t>
        </is>
      </c>
      <c r="X132" t="inlineStr">
        <is>
          <t>1993-03-04</t>
        </is>
      </c>
      <c r="Y132" t="n">
        <v>305</v>
      </c>
      <c r="Z132" t="n">
        <v>243</v>
      </c>
      <c r="AA132" t="n">
        <v>261</v>
      </c>
      <c r="AB132" t="n">
        <v>2</v>
      </c>
      <c r="AC132" t="n">
        <v>2</v>
      </c>
      <c r="AD132" t="n">
        <v>13</v>
      </c>
      <c r="AE132" t="n">
        <v>13</v>
      </c>
      <c r="AF132" t="n">
        <v>4</v>
      </c>
      <c r="AG132" t="n">
        <v>4</v>
      </c>
      <c r="AH132" t="n">
        <v>4</v>
      </c>
      <c r="AI132" t="n">
        <v>4</v>
      </c>
      <c r="AJ132" t="n">
        <v>10</v>
      </c>
      <c r="AK132" t="n">
        <v>10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HYPERLINK("http://catalog.hathitrust.org/Record/000601385","HathiTrust Record")</f>
        <v/>
      </c>
      <c r="AS132">
        <f>HYPERLINK("https://creighton-primo.hosted.exlibrisgroup.com/primo-explore/search?tab=default_tab&amp;search_scope=EVERYTHING&amp;vid=01CRU&amp;lang=en_US&amp;offset=0&amp;query=any,contains,991000446239702656","Catalog Record")</f>
        <v/>
      </c>
      <c r="AT132">
        <f>HYPERLINK("http://www.worldcat.org/oclc/10850826","WorldCat Record")</f>
        <v/>
      </c>
      <c r="AU132" t="inlineStr">
        <is>
          <t>796076980:eng</t>
        </is>
      </c>
      <c r="AV132" t="inlineStr">
        <is>
          <t>10850826</t>
        </is>
      </c>
      <c r="AW132" t="inlineStr">
        <is>
          <t>991000446239702656</t>
        </is>
      </c>
      <c r="AX132" t="inlineStr">
        <is>
          <t>991000446239702656</t>
        </is>
      </c>
      <c r="AY132" t="inlineStr">
        <is>
          <t>2268863840002656</t>
        </is>
      </c>
      <c r="AZ132" t="inlineStr">
        <is>
          <t>BOOK</t>
        </is>
      </c>
      <c r="BB132" t="inlineStr">
        <is>
          <t>9780387960074</t>
        </is>
      </c>
      <c r="BC132" t="inlineStr">
        <is>
          <t>32285001563831</t>
        </is>
      </c>
      <c r="BD132" t="inlineStr">
        <is>
          <t>893321036</t>
        </is>
      </c>
    </row>
    <row r="133">
      <c r="A133" t="inlineStr">
        <is>
          <t>No</t>
        </is>
      </c>
      <c r="B133" t="inlineStr">
        <is>
          <t>QR84 .T48 1963</t>
        </is>
      </c>
      <c r="C133" t="inlineStr">
        <is>
          <t>0                      QR 0084000T  48          1963</t>
        </is>
      </c>
      <c r="D133" t="inlineStr">
        <is>
          <t>The life of bacteria: their growth, metabolism, and relationships.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Thimann, Kenneth Vivian, 1904-1997.</t>
        </is>
      </c>
      <c r="L133" t="inlineStr">
        <is>
          <t>New York, Macmillan [1963]</t>
        </is>
      </c>
      <c r="M133" t="inlineStr">
        <is>
          <t>1963</t>
        </is>
      </c>
      <c r="N133" t="inlineStr">
        <is>
          <t>2d ed.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QR </t>
        </is>
      </c>
      <c r="S133" t="n">
        <v>1</v>
      </c>
      <c r="T133" t="n">
        <v>1</v>
      </c>
      <c r="U133" t="inlineStr">
        <is>
          <t>1998-02-25</t>
        </is>
      </c>
      <c r="V133" t="inlineStr">
        <is>
          <t>1998-02-25</t>
        </is>
      </c>
      <c r="W133" t="inlineStr">
        <is>
          <t>1997-08-07</t>
        </is>
      </c>
      <c r="X133" t="inlineStr">
        <is>
          <t>1997-08-07</t>
        </is>
      </c>
      <c r="Y133" t="n">
        <v>646</v>
      </c>
      <c r="Z133" t="n">
        <v>535</v>
      </c>
      <c r="AA133" t="n">
        <v>707</v>
      </c>
      <c r="AB133" t="n">
        <v>4</v>
      </c>
      <c r="AC133" t="n">
        <v>6</v>
      </c>
      <c r="AD133" t="n">
        <v>19</v>
      </c>
      <c r="AE133" t="n">
        <v>32</v>
      </c>
      <c r="AF133" t="n">
        <v>10</v>
      </c>
      <c r="AG133" t="n">
        <v>15</v>
      </c>
      <c r="AH133" t="n">
        <v>3</v>
      </c>
      <c r="AI133" t="n">
        <v>6</v>
      </c>
      <c r="AJ133" t="n">
        <v>9</v>
      </c>
      <c r="AK133" t="n">
        <v>15</v>
      </c>
      <c r="AL133" t="n">
        <v>3</v>
      </c>
      <c r="AM133" t="n">
        <v>5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HYPERLINK("http://catalog.hathitrust.org/Record/001556410","HathiTrust Record")</f>
        <v/>
      </c>
      <c r="AS133">
        <f>HYPERLINK("https://creighton-primo.hosted.exlibrisgroup.com/primo-explore/search?tab=default_tab&amp;search_scope=EVERYTHING&amp;vid=01CRU&amp;lang=en_US&amp;offset=0&amp;query=any,contains,991003593669702656","Catalog Record")</f>
        <v/>
      </c>
      <c r="AT133">
        <f>HYPERLINK("http://www.worldcat.org/oclc/1175449","WorldCat Record")</f>
        <v/>
      </c>
      <c r="AU133" t="inlineStr">
        <is>
          <t>197876548:eng</t>
        </is>
      </c>
      <c r="AV133" t="inlineStr">
        <is>
          <t>1175449</t>
        </is>
      </c>
      <c r="AW133" t="inlineStr">
        <is>
          <t>991003593669702656</t>
        </is>
      </c>
      <c r="AX133" t="inlineStr">
        <is>
          <t>991003593669702656</t>
        </is>
      </c>
      <c r="AY133" t="inlineStr">
        <is>
          <t>2271825870002656</t>
        </is>
      </c>
      <c r="AZ133" t="inlineStr">
        <is>
          <t>BOOK</t>
        </is>
      </c>
      <c r="BC133" t="inlineStr">
        <is>
          <t>32285003081881</t>
        </is>
      </c>
      <c r="BD133" t="inlineStr">
        <is>
          <t>893228199</t>
        </is>
      </c>
    </row>
    <row r="134">
      <c r="A134" t="inlineStr">
        <is>
          <t>No</t>
        </is>
      </c>
      <c r="B134" t="inlineStr">
        <is>
          <t>QR84 .W613</t>
        </is>
      </c>
      <c r="C134" t="inlineStr">
        <is>
          <t>0                      QR 0084000W  613</t>
        </is>
      </c>
      <c r="D134" t="inlineStr">
        <is>
          <t>Sexuality and the genetics of bacteria / [by] François Jacob and Élie L. Wollman.</t>
        </is>
      </c>
      <c r="F134" t="inlineStr">
        <is>
          <t>No</t>
        </is>
      </c>
      <c r="G134" t="inlineStr">
        <is>
          <t>1</t>
        </is>
      </c>
      <c r="H134" t="inlineStr">
        <is>
          <t>Yes</t>
        </is>
      </c>
      <c r="I134" t="inlineStr">
        <is>
          <t>No</t>
        </is>
      </c>
      <c r="J134" t="inlineStr">
        <is>
          <t>0</t>
        </is>
      </c>
      <c r="K134" t="inlineStr">
        <is>
          <t>Wollman, Élie L., 1917-</t>
        </is>
      </c>
      <c r="L134" t="inlineStr">
        <is>
          <t>New York, Academic Press, 1961.</t>
        </is>
      </c>
      <c r="M134" t="inlineStr">
        <is>
          <t>1961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QR </t>
        </is>
      </c>
      <c r="S134" t="n">
        <v>0</v>
      </c>
      <c r="T134" t="n">
        <v>2</v>
      </c>
      <c r="V134" t="inlineStr">
        <is>
          <t>2002-02-25</t>
        </is>
      </c>
      <c r="W134" t="inlineStr">
        <is>
          <t>1997-08-08</t>
        </is>
      </c>
      <c r="X134" t="inlineStr">
        <is>
          <t>1997-08-08</t>
        </is>
      </c>
      <c r="Y134" t="n">
        <v>553</v>
      </c>
      <c r="Z134" t="n">
        <v>464</v>
      </c>
      <c r="AA134" t="n">
        <v>475</v>
      </c>
      <c r="AB134" t="n">
        <v>3</v>
      </c>
      <c r="AC134" t="n">
        <v>3</v>
      </c>
      <c r="AD134" t="n">
        <v>20</v>
      </c>
      <c r="AE134" t="n">
        <v>20</v>
      </c>
      <c r="AF134" t="n">
        <v>8</v>
      </c>
      <c r="AG134" t="n">
        <v>8</v>
      </c>
      <c r="AH134" t="n">
        <v>6</v>
      </c>
      <c r="AI134" t="n">
        <v>6</v>
      </c>
      <c r="AJ134" t="n">
        <v>11</v>
      </c>
      <c r="AK134" t="n">
        <v>11</v>
      </c>
      <c r="AL134" t="n">
        <v>1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HYPERLINK("http://catalog.hathitrust.org/Record/001496012","HathiTrust Record")</f>
        <v/>
      </c>
      <c r="AS134">
        <f>HYPERLINK("https://creighton-primo.hosted.exlibrisgroup.com/primo-explore/search?tab=default_tab&amp;search_scope=EVERYTHING&amp;vid=01CRU&amp;lang=en_US&amp;offset=0&amp;query=any,contains,991001779599702656","Catalog Record")</f>
        <v/>
      </c>
      <c r="AT134">
        <f>HYPERLINK("http://www.worldcat.org/oclc/556031","WorldCat Record")</f>
        <v/>
      </c>
      <c r="AU134" t="inlineStr">
        <is>
          <t>111600007:eng</t>
        </is>
      </c>
      <c r="AV134" t="inlineStr">
        <is>
          <t>556031</t>
        </is>
      </c>
      <c r="AW134" t="inlineStr">
        <is>
          <t>991001779599702656</t>
        </is>
      </c>
      <c r="AX134" t="inlineStr">
        <is>
          <t>991001779599702656</t>
        </is>
      </c>
      <c r="AY134" t="inlineStr">
        <is>
          <t>2259825900002656</t>
        </is>
      </c>
      <c r="AZ134" t="inlineStr">
        <is>
          <t>BOOK</t>
        </is>
      </c>
      <c r="BC134" t="inlineStr">
        <is>
          <t>32285003081899</t>
        </is>
      </c>
      <c r="BD134" t="inlineStr">
        <is>
          <t>893602889</t>
        </is>
      </c>
    </row>
    <row r="135">
      <c r="A135" t="inlineStr">
        <is>
          <t>No</t>
        </is>
      </c>
      <c r="B135" t="inlineStr">
        <is>
          <t>QR86 .M5 1990</t>
        </is>
      </c>
      <c r="C135" t="inlineStr">
        <is>
          <t>0                      QR 0086000M  5           1990</t>
        </is>
      </c>
      <c r="D135" t="inlineStr">
        <is>
          <t>Microbial growth dynamics / edited by Robert K. Poole, Michael J. Bazin, C. William Keevil.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Oxford [England] ; New York : Published for the Society for General Microbiology by IRL Press at Oxford University Press, 1990.</t>
        </is>
      </c>
      <c r="M135" t="inlineStr">
        <is>
          <t>1990</t>
        </is>
      </c>
      <c r="O135" t="inlineStr">
        <is>
          <t>eng</t>
        </is>
      </c>
      <c r="P135" t="inlineStr">
        <is>
          <t>enk</t>
        </is>
      </c>
      <c r="Q135" t="inlineStr">
        <is>
          <t>Special publications of the Society for General Microbiology ; v. 28</t>
        </is>
      </c>
      <c r="R135" t="inlineStr">
        <is>
          <t xml:space="preserve">QR </t>
        </is>
      </c>
      <c r="S135" t="n">
        <v>4</v>
      </c>
      <c r="T135" t="n">
        <v>4</v>
      </c>
      <c r="U135" t="inlineStr">
        <is>
          <t>1997-02-16</t>
        </is>
      </c>
      <c r="V135" t="inlineStr">
        <is>
          <t>1997-02-16</t>
        </is>
      </c>
      <c r="W135" t="inlineStr">
        <is>
          <t>1991-06-20</t>
        </is>
      </c>
      <c r="X135" t="inlineStr">
        <is>
          <t>1991-06-20</t>
        </is>
      </c>
      <c r="Y135" t="n">
        <v>179</v>
      </c>
      <c r="Z135" t="n">
        <v>111</v>
      </c>
      <c r="AA135" t="n">
        <v>113</v>
      </c>
      <c r="AB135" t="n">
        <v>1</v>
      </c>
      <c r="AC135" t="n">
        <v>1</v>
      </c>
      <c r="AD135" t="n">
        <v>2</v>
      </c>
      <c r="AE135" t="n">
        <v>2</v>
      </c>
      <c r="AF135" t="n">
        <v>0</v>
      </c>
      <c r="AG135" t="n">
        <v>0</v>
      </c>
      <c r="AH135" t="n">
        <v>2</v>
      </c>
      <c r="AI135" t="n">
        <v>2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HYPERLINK("http://catalog.hathitrust.org/Record/002208467","HathiTrust Record")</f>
        <v/>
      </c>
      <c r="AS135">
        <f>HYPERLINK("https://creighton-primo.hosted.exlibrisgroup.com/primo-explore/search?tab=default_tab&amp;search_scope=EVERYTHING&amp;vid=01CRU&amp;lang=en_US&amp;offset=0&amp;query=any,contains,991001587739702656","Catalog Record")</f>
        <v/>
      </c>
      <c r="AT135">
        <f>HYPERLINK("http://www.worldcat.org/oclc/20560591","WorldCat Record")</f>
        <v/>
      </c>
      <c r="AU135" t="inlineStr">
        <is>
          <t>353788514:eng</t>
        </is>
      </c>
      <c r="AV135" t="inlineStr">
        <is>
          <t>20560591</t>
        </is>
      </c>
      <c r="AW135" t="inlineStr">
        <is>
          <t>991001587739702656</t>
        </is>
      </c>
      <c r="AX135" t="inlineStr">
        <is>
          <t>991001587739702656</t>
        </is>
      </c>
      <c r="AY135" t="inlineStr">
        <is>
          <t>2259281590002656</t>
        </is>
      </c>
      <c r="AZ135" t="inlineStr">
        <is>
          <t>BOOK</t>
        </is>
      </c>
      <c r="BB135" t="inlineStr">
        <is>
          <t>9780199631193</t>
        </is>
      </c>
      <c r="BC135" t="inlineStr">
        <is>
          <t>32285000657519</t>
        </is>
      </c>
      <c r="BD135" t="inlineStr">
        <is>
          <t>893608965</t>
        </is>
      </c>
    </row>
    <row r="136">
      <c r="A136" t="inlineStr">
        <is>
          <t>No</t>
        </is>
      </c>
      <c r="B136" t="inlineStr">
        <is>
          <t>QR88 .G67 1986</t>
        </is>
      </c>
      <c r="C136" t="inlineStr">
        <is>
          <t>0                      QR 0088000G  67          1986</t>
        </is>
      </c>
      <c r="D136" t="inlineStr">
        <is>
          <t>Bacterial metabolism / Gerhard Gottschalk.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Gottschalk, Gerhard.</t>
        </is>
      </c>
      <c r="L136" t="inlineStr">
        <is>
          <t>New York : Springer-Verlag, c1986.</t>
        </is>
      </c>
      <c r="M136" t="inlineStr">
        <is>
          <t>1986</t>
        </is>
      </c>
      <c r="N136" t="inlineStr">
        <is>
          <t>2nd ed.</t>
        </is>
      </c>
      <c r="O136" t="inlineStr">
        <is>
          <t>eng</t>
        </is>
      </c>
      <c r="P136" t="inlineStr">
        <is>
          <t>nyu</t>
        </is>
      </c>
      <c r="Q136" t="inlineStr">
        <is>
          <t>Springer series in microbiology</t>
        </is>
      </c>
      <c r="R136" t="inlineStr">
        <is>
          <t xml:space="preserve">QR </t>
        </is>
      </c>
      <c r="S136" t="n">
        <v>1</v>
      </c>
      <c r="T136" t="n">
        <v>1</v>
      </c>
      <c r="U136" t="inlineStr">
        <is>
          <t>2008-12-09</t>
        </is>
      </c>
      <c r="V136" t="inlineStr">
        <is>
          <t>2008-12-09</t>
        </is>
      </c>
      <c r="W136" t="inlineStr">
        <is>
          <t>1999-05-05</t>
        </is>
      </c>
      <c r="X136" t="inlineStr">
        <is>
          <t>1999-05-05</t>
        </is>
      </c>
      <c r="Y136" t="n">
        <v>517</v>
      </c>
      <c r="Z136" t="n">
        <v>331</v>
      </c>
      <c r="AA136" t="n">
        <v>586</v>
      </c>
      <c r="AB136" t="n">
        <v>3</v>
      </c>
      <c r="AC136" t="n">
        <v>3</v>
      </c>
      <c r="AD136" t="n">
        <v>13</v>
      </c>
      <c r="AE136" t="n">
        <v>21</v>
      </c>
      <c r="AF136" t="n">
        <v>4</v>
      </c>
      <c r="AG136" t="n">
        <v>7</v>
      </c>
      <c r="AH136" t="n">
        <v>3</v>
      </c>
      <c r="AI136" t="n">
        <v>7</v>
      </c>
      <c r="AJ136" t="n">
        <v>7</v>
      </c>
      <c r="AK136" t="n">
        <v>13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HYPERLINK("https://creighton-primo.hosted.exlibrisgroup.com/primo-explore/search?tab=default_tab&amp;search_scope=EVERYTHING&amp;vid=01CRU&amp;lang=en_US&amp;offset=0&amp;query=any,contains,991000641479702656","Catalog Record")</f>
        <v/>
      </c>
      <c r="AT136">
        <f>HYPERLINK("http://www.worldcat.org/oclc/12104993","WorldCat Record")</f>
        <v/>
      </c>
      <c r="AU136" t="inlineStr">
        <is>
          <t>4824626:eng</t>
        </is>
      </c>
      <c r="AV136" t="inlineStr">
        <is>
          <t>12104993</t>
        </is>
      </c>
      <c r="AW136" t="inlineStr">
        <is>
          <t>991000641479702656</t>
        </is>
      </c>
      <c r="AX136" t="inlineStr">
        <is>
          <t>991000641479702656</t>
        </is>
      </c>
      <c r="AY136" t="inlineStr">
        <is>
          <t>2260030290002656</t>
        </is>
      </c>
      <c r="AZ136" t="inlineStr">
        <is>
          <t>BOOK</t>
        </is>
      </c>
      <c r="BB136" t="inlineStr">
        <is>
          <t>9780387961538</t>
        </is>
      </c>
      <c r="BC136" t="inlineStr">
        <is>
          <t>32285003559001</t>
        </is>
      </c>
      <c r="BD136" t="inlineStr">
        <is>
          <t>893890886</t>
        </is>
      </c>
    </row>
    <row r="137">
      <c r="A137" t="inlineStr">
        <is>
          <t>No</t>
        </is>
      </c>
      <c r="B137" t="inlineStr">
        <is>
          <t>QR88 .W48 2007</t>
        </is>
      </c>
      <c r="C137" t="inlineStr">
        <is>
          <t>0                      QR 0088000W  48          2007</t>
        </is>
      </c>
      <c r="D137" t="inlineStr">
        <is>
          <t>The physiology and biochemistry of prokaryotes / David White.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White, David, 1936-</t>
        </is>
      </c>
      <c r="L137" t="inlineStr">
        <is>
          <t>New York : Oxford University Press, 2007.</t>
        </is>
      </c>
      <c r="M137" t="inlineStr">
        <is>
          <t>2007</t>
        </is>
      </c>
      <c r="N137" t="inlineStr">
        <is>
          <t>3rd ed.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QR </t>
        </is>
      </c>
      <c r="S137" t="n">
        <v>3</v>
      </c>
      <c r="T137" t="n">
        <v>3</v>
      </c>
      <c r="U137" t="inlineStr">
        <is>
          <t>2008-12-09</t>
        </is>
      </c>
      <c r="V137" t="inlineStr">
        <is>
          <t>2008-12-09</t>
        </is>
      </c>
      <c r="W137" t="inlineStr">
        <is>
          <t>2006-10-25</t>
        </is>
      </c>
      <c r="X137" t="inlineStr">
        <is>
          <t>2006-10-25</t>
        </is>
      </c>
      <c r="Y137" t="n">
        <v>273</v>
      </c>
      <c r="Z137" t="n">
        <v>174</v>
      </c>
      <c r="AA137" t="n">
        <v>438</v>
      </c>
      <c r="AB137" t="n">
        <v>2</v>
      </c>
      <c r="AC137" t="n">
        <v>3</v>
      </c>
      <c r="AD137" t="n">
        <v>8</v>
      </c>
      <c r="AE137" t="n">
        <v>20</v>
      </c>
      <c r="AF137" t="n">
        <v>2</v>
      </c>
      <c r="AG137" t="n">
        <v>6</v>
      </c>
      <c r="AH137" t="n">
        <v>4</v>
      </c>
      <c r="AI137" t="n">
        <v>6</v>
      </c>
      <c r="AJ137" t="n">
        <v>3</v>
      </c>
      <c r="AK137" t="n">
        <v>10</v>
      </c>
      <c r="AL137" t="n">
        <v>1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HYPERLINK("http://catalog.hathitrust.org/Record/005214890","HathiTrust Record")</f>
        <v/>
      </c>
      <c r="AS137">
        <f>HYPERLINK("https://creighton-primo.hosted.exlibrisgroup.com/primo-explore/search?tab=default_tab&amp;search_scope=EVERYTHING&amp;vid=01CRU&amp;lang=en_US&amp;offset=0&amp;query=any,contains,991004933159702656","Catalog Record")</f>
        <v/>
      </c>
      <c r="AT137">
        <f>HYPERLINK("http://www.worldcat.org/oclc/60414377","WorldCat Record")</f>
        <v/>
      </c>
      <c r="AU137" t="inlineStr">
        <is>
          <t>20369398:eng</t>
        </is>
      </c>
      <c r="AV137" t="inlineStr">
        <is>
          <t>60414377</t>
        </is>
      </c>
      <c r="AW137" t="inlineStr">
        <is>
          <t>991004933159702656</t>
        </is>
      </c>
      <c r="AX137" t="inlineStr">
        <is>
          <t>991004933159702656</t>
        </is>
      </c>
      <c r="AY137" t="inlineStr">
        <is>
          <t>2258258200002656</t>
        </is>
      </c>
      <c r="AZ137" t="inlineStr">
        <is>
          <t>BOOK</t>
        </is>
      </c>
      <c r="BB137" t="inlineStr">
        <is>
          <t>9780195301687</t>
        </is>
      </c>
      <c r="BC137" t="inlineStr">
        <is>
          <t>32285005232706</t>
        </is>
      </c>
      <c r="BD137" t="inlineStr">
        <is>
          <t>893424355</t>
        </is>
      </c>
    </row>
    <row r="138">
      <c r="A138" t="inlineStr">
        <is>
          <t>No</t>
        </is>
      </c>
      <c r="B138" t="inlineStr">
        <is>
          <t>QR89.5 .L48 1990</t>
        </is>
      </c>
      <c r="C138" t="inlineStr">
        <is>
          <t>0                      QR 0089500L  48          1990</t>
        </is>
      </c>
      <c r="D138" t="inlineStr">
        <is>
          <t>Anaerobic bacteria : a functional biology / Paul N. Levett.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Levett, Paul N. (Paul Nigel), 1957-</t>
        </is>
      </c>
      <c r="L138" t="inlineStr">
        <is>
          <t>Milton Keynes ; Philadelphia : Open University Press, 1990.</t>
        </is>
      </c>
      <c r="M138" t="inlineStr">
        <is>
          <t>1990</t>
        </is>
      </c>
      <c r="O138" t="inlineStr">
        <is>
          <t>eng</t>
        </is>
      </c>
      <c r="P138" t="inlineStr">
        <is>
          <t>enk</t>
        </is>
      </c>
      <c r="R138" t="inlineStr">
        <is>
          <t xml:space="preserve">QR </t>
        </is>
      </c>
      <c r="S138" t="n">
        <v>11</v>
      </c>
      <c r="T138" t="n">
        <v>11</v>
      </c>
      <c r="U138" t="inlineStr">
        <is>
          <t>2001-02-07</t>
        </is>
      </c>
      <c r="V138" t="inlineStr">
        <is>
          <t>2001-02-07</t>
        </is>
      </c>
      <c r="W138" t="inlineStr">
        <is>
          <t>1991-11-05</t>
        </is>
      </c>
      <c r="X138" t="inlineStr">
        <is>
          <t>1991-11-05</t>
        </is>
      </c>
      <c r="Y138" t="n">
        <v>330</v>
      </c>
      <c r="Z138" t="n">
        <v>227</v>
      </c>
      <c r="AA138" t="n">
        <v>234</v>
      </c>
      <c r="AB138" t="n">
        <v>2</v>
      </c>
      <c r="AC138" t="n">
        <v>2</v>
      </c>
      <c r="AD138" t="n">
        <v>10</v>
      </c>
      <c r="AE138" t="n">
        <v>10</v>
      </c>
      <c r="AF138" t="n">
        <v>5</v>
      </c>
      <c r="AG138" t="n">
        <v>5</v>
      </c>
      <c r="AH138" t="n">
        <v>2</v>
      </c>
      <c r="AI138" t="n">
        <v>2</v>
      </c>
      <c r="AJ138" t="n">
        <v>4</v>
      </c>
      <c r="AK138" t="n">
        <v>4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HYPERLINK("http://catalog.hathitrust.org/Record/002463402","HathiTrust Record")</f>
        <v/>
      </c>
      <c r="AS138">
        <f>HYPERLINK("https://creighton-primo.hosted.exlibrisgroup.com/primo-explore/search?tab=default_tab&amp;search_scope=EVERYTHING&amp;vid=01CRU&amp;lang=en_US&amp;offset=0&amp;query=any,contains,991001767129702656","Catalog Record")</f>
        <v/>
      </c>
      <c r="AT138">
        <f>HYPERLINK("http://www.worldcat.org/oclc/22311341","WorldCat Record")</f>
        <v/>
      </c>
      <c r="AU138" t="inlineStr">
        <is>
          <t>329262160:eng</t>
        </is>
      </c>
      <c r="AV138" t="inlineStr">
        <is>
          <t>22311341</t>
        </is>
      </c>
      <c r="AW138" t="inlineStr">
        <is>
          <t>991001767129702656</t>
        </is>
      </c>
      <c r="AX138" t="inlineStr">
        <is>
          <t>991001767129702656</t>
        </is>
      </c>
      <c r="AY138" t="inlineStr">
        <is>
          <t>2264512220002656</t>
        </is>
      </c>
      <c r="AZ138" t="inlineStr">
        <is>
          <t>BOOK</t>
        </is>
      </c>
      <c r="BB138" t="inlineStr">
        <is>
          <t>9780335092062</t>
        </is>
      </c>
      <c r="BC138" t="inlineStr">
        <is>
          <t>32285000729516</t>
        </is>
      </c>
      <c r="BD138" t="inlineStr">
        <is>
          <t>893322228</t>
        </is>
      </c>
    </row>
    <row r="139">
      <c r="A139" t="inlineStr">
        <is>
          <t>No</t>
        </is>
      </c>
      <c r="B139" t="inlineStr">
        <is>
          <t>QR89.7 .R4</t>
        </is>
      </c>
      <c r="C139" t="inlineStr">
        <is>
          <t>0                      QR 0089700R  4</t>
        </is>
      </c>
      <c r="D139" t="inlineStr">
        <is>
          <t>Recent developments in nitrogen fixation / edited by W. Newton, J. R. Postgate, C. Rodriguez-Barrueco.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London ; New York : Academic Press, 1977.</t>
        </is>
      </c>
      <c r="M139" t="inlineStr">
        <is>
          <t>1977</t>
        </is>
      </c>
      <c r="O139" t="inlineStr">
        <is>
          <t>eng</t>
        </is>
      </c>
      <c r="P139" t="inlineStr">
        <is>
          <t>enk</t>
        </is>
      </c>
      <c r="R139" t="inlineStr">
        <is>
          <t xml:space="preserve">QR </t>
        </is>
      </c>
      <c r="S139" t="n">
        <v>4</v>
      </c>
      <c r="T139" t="n">
        <v>4</v>
      </c>
      <c r="U139" t="inlineStr">
        <is>
          <t>1998-02-06</t>
        </is>
      </c>
      <c r="V139" t="inlineStr">
        <is>
          <t>1998-02-06</t>
        </is>
      </c>
      <c r="W139" t="inlineStr">
        <is>
          <t>1993-03-04</t>
        </is>
      </c>
      <c r="X139" t="inlineStr">
        <is>
          <t>1993-03-04</t>
        </is>
      </c>
      <c r="Y139" t="n">
        <v>291</v>
      </c>
      <c r="Z139" t="n">
        <v>179</v>
      </c>
      <c r="AA139" t="n">
        <v>180</v>
      </c>
      <c r="AB139" t="n">
        <v>1</v>
      </c>
      <c r="AC139" t="n">
        <v>1</v>
      </c>
      <c r="AD139" t="n">
        <v>1</v>
      </c>
      <c r="AE139" t="n">
        <v>1</v>
      </c>
      <c r="AF139" t="n">
        <v>0</v>
      </c>
      <c r="AG139" t="n">
        <v>0</v>
      </c>
      <c r="AH139" t="n">
        <v>1</v>
      </c>
      <c r="AI139" t="n">
        <v>1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HYPERLINK("http://catalog.hathitrust.org/Record/006253456","HathiTrust Record")</f>
        <v/>
      </c>
      <c r="AS139">
        <f>HYPERLINK("https://creighton-primo.hosted.exlibrisgroup.com/primo-explore/search?tab=default_tab&amp;search_scope=EVERYTHING&amp;vid=01CRU&amp;lang=en_US&amp;offset=0&amp;query=any,contains,991004545399702656","Catalog Record")</f>
        <v/>
      </c>
      <c r="AT139">
        <f>HYPERLINK("http://www.worldcat.org/oclc/3913258","WorldCat Record")</f>
        <v/>
      </c>
      <c r="AU139" t="inlineStr">
        <is>
          <t>607214463:eng</t>
        </is>
      </c>
      <c r="AV139" t="inlineStr">
        <is>
          <t>3913258</t>
        </is>
      </c>
      <c r="AW139" t="inlineStr">
        <is>
          <t>991004545399702656</t>
        </is>
      </c>
      <c r="AX139" t="inlineStr">
        <is>
          <t>991004545399702656</t>
        </is>
      </c>
      <c r="AY139" t="inlineStr">
        <is>
          <t>2258198490002656</t>
        </is>
      </c>
      <c r="AZ139" t="inlineStr">
        <is>
          <t>BOOK</t>
        </is>
      </c>
      <c r="BB139" t="inlineStr">
        <is>
          <t>9780125173506</t>
        </is>
      </c>
      <c r="BC139" t="inlineStr">
        <is>
          <t>32285001563849</t>
        </is>
      </c>
      <c r="BD139" t="inlineStr">
        <is>
          <t>893712747</t>
        </is>
      </c>
    </row>
    <row r="140">
      <c r="A140" t="inlineStr">
        <is>
          <t>No</t>
        </is>
      </c>
      <c r="B140" t="inlineStr">
        <is>
          <t>QR89.7 .S95 1980</t>
        </is>
      </c>
      <c r="C140" t="inlineStr">
        <is>
          <t>0                      QR 0089700S  95          1980</t>
        </is>
      </c>
      <c r="D140" t="inlineStr">
        <is>
          <t>Genetic engineering of symbiotic nitrogen fixation and conservation of fixed nitrogen / edited by J.M. Lyons ... [et al.].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Symposium on Enhancing Biological Production of Ammonia From Atmospheric Nitrogen and Soil Nitrate (1980 : Tahoe City, Calif.)</t>
        </is>
      </c>
      <c r="L140" t="inlineStr">
        <is>
          <t>New York : Plenum Press, c1981.</t>
        </is>
      </c>
      <c r="M140" t="inlineStr">
        <is>
          <t>1981</t>
        </is>
      </c>
      <c r="O140" t="inlineStr">
        <is>
          <t>eng</t>
        </is>
      </c>
      <c r="P140" t="inlineStr">
        <is>
          <t>nyu</t>
        </is>
      </c>
      <c r="Q140" t="inlineStr">
        <is>
          <t>Basic life sciences ; v. 17</t>
        </is>
      </c>
      <c r="R140" t="inlineStr">
        <is>
          <t xml:space="preserve">QR </t>
        </is>
      </c>
      <c r="S140" t="n">
        <v>2</v>
      </c>
      <c r="T140" t="n">
        <v>2</v>
      </c>
      <c r="U140" t="inlineStr">
        <is>
          <t>1998-02-05</t>
        </is>
      </c>
      <c r="V140" t="inlineStr">
        <is>
          <t>1998-02-05</t>
        </is>
      </c>
      <c r="W140" t="inlineStr">
        <is>
          <t>1993-03-04</t>
        </is>
      </c>
      <c r="X140" t="inlineStr">
        <is>
          <t>1993-03-04</t>
        </is>
      </c>
      <c r="Y140" t="n">
        <v>235</v>
      </c>
      <c r="Z140" t="n">
        <v>154</v>
      </c>
      <c r="AA140" t="n">
        <v>171</v>
      </c>
      <c r="AB140" t="n">
        <v>1</v>
      </c>
      <c r="AC140" t="n">
        <v>1</v>
      </c>
      <c r="AD140" t="n">
        <v>3</v>
      </c>
      <c r="AE140" t="n">
        <v>3</v>
      </c>
      <c r="AF140" t="n">
        <v>2</v>
      </c>
      <c r="AG140" t="n">
        <v>2</v>
      </c>
      <c r="AH140" t="n">
        <v>1</v>
      </c>
      <c r="AI140" t="n">
        <v>1</v>
      </c>
      <c r="AJ140" t="n">
        <v>3</v>
      </c>
      <c r="AK140" t="n">
        <v>3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HYPERLINK("http://catalog.hathitrust.org/Record/000104275","HathiTrust Record")</f>
        <v/>
      </c>
      <c r="AS140">
        <f>HYPERLINK("https://creighton-primo.hosted.exlibrisgroup.com/primo-explore/search?tab=default_tab&amp;search_scope=EVERYTHING&amp;vid=01CRU&amp;lang=en_US&amp;offset=0&amp;query=any,contains,991005099119702656","Catalog Record")</f>
        <v/>
      </c>
      <c r="AT140">
        <f>HYPERLINK("http://www.worldcat.org/oclc/7279072","WorldCat Record")</f>
        <v/>
      </c>
      <c r="AU140" t="inlineStr">
        <is>
          <t>355394938:eng</t>
        </is>
      </c>
      <c r="AV140" t="inlineStr">
        <is>
          <t>7279072</t>
        </is>
      </c>
      <c r="AW140" t="inlineStr">
        <is>
          <t>991005099119702656</t>
        </is>
      </c>
      <c r="AX140" t="inlineStr">
        <is>
          <t>991005099119702656</t>
        </is>
      </c>
      <c r="AY140" t="inlineStr">
        <is>
          <t>2262256770002656</t>
        </is>
      </c>
      <c r="AZ140" t="inlineStr">
        <is>
          <t>BOOK</t>
        </is>
      </c>
      <c r="BB140" t="inlineStr">
        <is>
          <t>9780306407307</t>
        </is>
      </c>
      <c r="BC140" t="inlineStr">
        <is>
          <t>32285001563856</t>
        </is>
      </c>
      <c r="BD140" t="inlineStr">
        <is>
          <t>893713440</t>
        </is>
      </c>
    </row>
    <row r="141">
      <c r="A141" t="inlineStr">
        <is>
          <t>No</t>
        </is>
      </c>
      <c r="B141" t="inlineStr">
        <is>
          <t>QR9 .S56 1987</t>
        </is>
      </c>
      <c r="C141" t="inlineStr">
        <is>
          <t>0                      QR 0009000S  56          1987</t>
        </is>
      </c>
      <c r="D141" t="inlineStr">
        <is>
          <t>Dictionary of microbiology and molecular biology / Paul Singleton, Diana Sainsbury.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Yes</t>
        </is>
      </c>
      <c r="J141" t="inlineStr">
        <is>
          <t>0</t>
        </is>
      </c>
      <c r="K141" t="inlineStr">
        <is>
          <t>Singleton, Paul.</t>
        </is>
      </c>
      <c r="L141" t="inlineStr">
        <is>
          <t>Chichester [West Sussex] ; New York : Wiley, c1987.</t>
        </is>
      </c>
      <c r="M141" t="inlineStr">
        <is>
          <t>1987</t>
        </is>
      </c>
      <c r="N141" t="inlineStr">
        <is>
          <t>2nd ed.</t>
        </is>
      </c>
      <c r="O141" t="inlineStr">
        <is>
          <t>eng</t>
        </is>
      </c>
      <c r="P141" t="inlineStr">
        <is>
          <t>enk</t>
        </is>
      </c>
      <c r="R141" t="inlineStr">
        <is>
          <t xml:space="preserve">QR </t>
        </is>
      </c>
      <c r="S141" t="n">
        <v>8</v>
      </c>
      <c r="T141" t="n">
        <v>8</v>
      </c>
      <c r="U141" t="inlineStr">
        <is>
          <t>2002-02-27</t>
        </is>
      </c>
      <c r="V141" t="inlineStr">
        <is>
          <t>2002-02-27</t>
        </is>
      </c>
      <c r="W141" t="inlineStr">
        <is>
          <t>1995-02-14</t>
        </is>
      </c>
      <c r="X141" t="inlineStr">
        <is>
          <t>1995-02-14</t>
        </is>
      </c>
      <c r="Y141" t="n">
        <v>527</v>
      </c>
      <c r="Z141" t="n">
        <v>351</v>
      </c>
      <c r="AA141" t="n">
        <v>1358</v>
      </c>
      <c r="AB141" t="n">
        <v>1</v>
      </c>
      <c r="AC141" t="n">
        <v>5</v>
      </c>
      <c r="AD141" t="n">
        <v>6</v>
      </c>
      <c r="AE141" t="n">
        <v>47</v>
      </c>
      <c r="AF141" t="n">
        <v>4</v>
      </c>
      <c r="AG141" t="n">
        <v>23</v>
      </c>
      <c r="AH141" t="n">
        <v>1</v>
      </c>
      <c r="AI141" t="n">
        <v>9</v>
      </c>
      <c r="AJ141" t="n">
        <v>3</v>
      </c>
      <c r="AK141" t="n">
        <v>21</v>
      </c>
      <c r="AL141" t="n">
        <v>0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HYPERLINK("http://catalog.hathitrust.org/Record/000846707","HathiTrust Record")</f>
        <v/>
      </c>
      <c r="AS141">
        <f>HYPERLINK("https://creighton-primo.hosted.exlibrisgroup.com/primo-explore/search?tab=default_tab&amp;search_scope=EVERYTHING&amp;vid=01CRU&amp;lang=en_US&amp;offset=0&amp;query=any,contains,991001092579702656","Catalog Record")</f>
        <v/>
      </c>
      <c r="AT141">
        <f>HYPERLINK("http://www.worldcat.org/oclc/16226156","WorldCat Record")</f>
        <v/>
      </c>
      <c r="AU141" t="inlineStr">
        <is>
          <t>6050794:eng</t>
        </is>
      </c>
      <c r="AV141" t="inlineStr">
        <is>
          <t>16226156</t>
        </is>
      </c>
      <c r="AW141" t="inlineStr">
        <is>
          <t>991001092579702656</t>
        </is>
      </c>
      <c r="AX141" t="inlineStr">
        <is>
          <t>991001092579702656</t>
        </is>
      </c>
      <c r="AY141" t="inlineStr">
        <is>
          <t>2266380930002656</t>
        </is>
      </c>
      <c r="AZ141" t="inlineStr">
        <is>
          <t>BOOK</t>
        </is>
      </c>
      <c r="BB141" t="inlineStr">
        <is>
          <t>9780471911142</t>
        </is>
      </c>
      <c r="BC141" t="inlineStr">
        <is>
          <t>32285001998508</t>
        </is>
      </c>
      <c r="BD141" t="inlineStr">
        <is>
          <t>893420055</t>
        </is>
      </c>
    </row>
    <row r="142">
      <c r="A142" t="inlineStr">
        <is>
          <t>No</t>
        </is>
      </c>
      <c r="B142" t="inlineStr">
        <is>
          <t>QW 4 A346f 1994</t>
        </is>
      </c>
      <c r="C142" t="inlineStr">
        <is>
          <t>0                      QW 0004000A  346f        1994</t>
        </is>
      </c>
      <c r="D142" t="inlineStr">
        <is>
          <t>Fundamentals of microbiology / I. Edward Alcamo.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Alcamo, I. Edward.</t>
        </is>
      </c>
      <c r="L142" t="inlineStr">
        <is>
          <t>Redwood City, Calif. : Benjamin/Cummings Pub. Co., c1994.</t>
        </is>
      </c>
      <c r="M142" t="inlineStr">
        <is>
          <t>1994</t>
        </is>
      </c>
      <c r="N142" t="inlineStr">
        <is>
          <t>4th ed.</t>
        </is>
      </c>
      <c r="O142" t="inlineStr">
        <is>
          <t>eng</t>
        </is>
      </c>
      <c r="P142" t="inlineStr">
        <is>
          <t>cau</t>
        </is>
      </c>
      <c r="Q142" t="inlineStr">
        <is>
          <t>Benjamin/Cummings series in the life sciences</t>
        </is>
      </c>
      <c r="R142" t="inlineStr">
        <is>
          <t xml:space="preserve">QW </t>
        </is>
      </c>
      <c r="S142" t="n">
        <v>52</v>
      </c>
      <c r="T142" t="n">
        <v>52</v>
      </c>
      <c r="U142" t="inlineStr">
        <is>
          <t>2006-07-17</t>
        </is>
      </c>
      <c r="V142" t="inlineStr">
        <is>
          <t>2006-07-17</t>
        </is>
      </c>
      <c r="W142" t="inlineStr">
        <is>
          <t>1995-01-31</t>
        </is>
      </c>
      <c r="X142" t="inlineStr">
        <is>
          <t>1995-01-31</t>
        </is>
      </c>
      <c r="Y142" t="n">
        <v>162</v>
      </c>
      <c r="Z142" t="n">
        <v>94</v>
      </c>
      <c r="AA142" t="n">
        <v>418</v>
      </c>
      <c r="AB142" t="n">
        <v>1</v>
      </c>
      <c r="AC142" t="n">
        <v>1</v>
      </c>
      <c r="AD142" t="n">
        <v>1</v>
      </c>
      <c r="AE142" t="n">
        <v>10</v>
      </c>
      <c r="AF142" t="n">
        <v>1</v>
      </c>
      <c r="AG142" t="n">
        <v>4</v>
      </c>
      <c r="AH142" t="n">
        <v>0</v>
      </c>
      <c r="AI142" t="n">
        <v>3</v>
      </c>
      <c r="AJ142" t="n">
        <v>0</v>
      </c>
      <c r="AK142" t="n">
        <v>4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HYPERLINK("http://catalog.hathitrust.org/Record/002812163","HathiTrust Record")</f>
        <v/>
      </c>
      <c r="AS142">
        <f>HYPERLINK("https://creighton-primo.hosted.exlibrisgroup.com/primo-explore/search?tab=default_tab&amp;search_scope=EVERYTHING&amp;vid=01CRU&amp;lang=en_US&amp;offset=0&amp;query=any,contains,991001395409702656","Catalog Record")</f>
        <v/>
      </c>
      <c r="AT142">
        <f>HYPERLINK("http://www.worldcat.org/oclc/29517617","WorldCat Record")</f>
        <v/>
      </c>
    </row>
    <row r="143">
      <c r="A143" t="inlineStr">
        <is>
          <t>No</t>
        </is>
      </c>
      <c r="B143" t="inlineStr">
        <is>
          <t>QW 4 B789b 1991</t>
        </is>
      </c>
      <c r="C143" t="inlineStr">
        <is>
          <t>0                      QW 0004000B  789b        1991</t>
        </is>
      </c>
      <c r="D143" t="inlineStr">
        <is>
          <t>Basic medical microbiology / Robert F. Boyd, Bryan G. Hoerl.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Yes</t>
        </is>
      </c>
      <c r="J143" t="inlineStr">
        <is>
          <t>0</t>
        </is>
      </c>
      <c r="K143" t="inlineStr">
        <is>
          <t>Boyd, Robert F.</t>
        </is>
      </c>
      <c r="L143" t="inlineStr">
        <is>
          <t>Boston : Little, Brown, c1991.</t>
        </is>
      </c>
      <c r="M143" t="inlineStr">
        <is>
          <t>1991</t>
        </is>
      </c>
      <c r="N143" t="inlineStr">
        <is>
          <t>4rd ed.</t>
        </is>
      </c>
      <c r="O143" t="inlineStr">
        <is>
          <t>eng</t>
        </is>
      </c>
      <c r="P143" t="inlineStr">
        <is>
          <t>mau</t>
        </is>
      </c>
      <c r="R143" t="inlineStr">
        <is>
          <t xml:space="preserve">QW </t>
        </is>
      </c>
      <c r="S143" t="n">
        <v>147</v>
      </c>
      <c r="T143" t="n">
        <v>147</v>
      </c>
      <c r="U143" t="inlineStr">
        <is>
          <t>2003-03-26</t>
        </is>
      </c>
      <c r="V143" t="inlineStr">
        <is>
          <t>2003-03-26</t>
        </is>
      </c>
      <c r="W143" t="inlineStr">
        <is>
          <t>1991-04-11</t>
        </is>
      </c>
      <c r="X143" t="inlineStr">
        <is>
          <t>1991-04-11</t>
        </is>
      </c>
      <c r="Y143" t="n">
        <v>186</v>
      </c>
      <c r="Z143" t="n">
        <v>135</v>
      </c>
      <c r="AA143" t="n">
        <v>470</v>
      </c>
      <c r="AB143" t="n">
        <v>1</v>
      </c>
      <c r="AC143" t="n">
        <v>3</v>
      </c>
      <c r="AD143" t="n">
        <v>3</v>
      </c>
      <c r="AE143" t="n">
        <v>15</v>
      </c>
      <c r="AF143" t="n">
        <v>0</v>
      </c>
      <c r="AG143" t="n">
        <v>5</v>
      </c>
      <c r="AH143" t="n">
        <v>2</v>
      </c>
      <c r="AI143" t="n">
        <v>3</v>
      </c>
      <c r="AJ143" t="n">
        <v>2</v>
      </c>
      <c r="AK143" t="n">
        <v>7</v>
      </c>
      <c r="AL143" t="n">
        <v>0</v>
      </c>
      <c r="AM143" t="n">
        <v>2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HYPERLINK("http://catalog.hathitrust.org/Record/002468215","HathiTrust Record")</f>
        <v/>
      </c>
      <c r="AS143">
        <f>HYPERLINK("https://creighton-primo.hosted.exlibrisgroup.com/primo-explore/search?tab=default_tab&amp;search_scope=EVERYTHING&amp;vid=01CRU&amp;lang=en_US&amp;offset=0&amp;query=any,contains,991000827079702656","Catalog Record")</f>
        <v/>
      </c>
      <c r="AT143">
        <f>HYPERLINK("http://www.worldcat.org/oclc/24106523","WorldCat Record")</f>
        <v/>
      </c>
    </row>
    <row r="144">
      <c r="A144" t="inlineStr">
        <is>
          <t>No</t>
        </is>
      </c>
      <c r="B144" t="inlineStr">
        <is>
          <t>QW 4 B789g 1984</t>
        </is>
      </c>
      <c r="C144" t="inlineStr">
        <is>
          <t>0                      QW 0004000B  789g        1984</t>
        </is>
      </c>
      <c r="D144" t="inlineStr">
        <is>
          <t>General microbiology / Robert F. Boyd.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Boyd, Robert F.</t>
        </is>
      </c>
      <c r="L144" t="inlineStr">
        <is>
          <t>St. Louis : Times Mirror/Mosby College Pub., 1984.</t>
        </is>
      </c>
      <c r="M144" t="inlineStr">
        <is>
          <t>1984</t>
        </is>
      </c>
      <c r="O144" t="inlineStr">
        <is>
          <t>eng</t>
        </is>
      </c>
      <c r="P144" t="inlineStr">
        <is>
          <t>xxu</t>
        </is>
      </c>
      <c r="R144" t="inlineStr">
        <is>
          <t xml:space="preserve">QW </t>
        </is>
      </c>
      <c r="S144" t="n">
        <v>18</v>
      </c>
      <c r="T144" t="n">
        <v>18</v>
      </c>
      <c r="U144" t="inlineStr">
        <is>
          <t>1999-07-21</t>
        </is>
      </c>
      <c r="V144" t="inlineStr">
        <is>
          <t>1999-07-21</t>
        </is>
      </c>
      <c r="W144" t="inlineStr">
        <is>
          <t>1988-02-04</t>
        </is>
      </c>
      <c r="X144" t="inlineStr">
        <is>
          <t>1988-02-04</t>
        </is>
      </c>
      <c r="Y144" t="n">
        <v>261</v>
      </c>
      <c r="Z144" t="n">
        <v>165</v>
      </c>
      <c r="AA144" t="n">
        <v>237</v>
      </c>
      <c r="AB144" t="n">
        <v>1</v>
      </c>
      <c r="AC144" t="n">
        <v>1</v>
      </c>
      <c r="AD144" t="n">
        <v>5</v>
      </c>
      <c r="AE144" t="n">
        <v>8</v>
      </c>
      <c r="AF144" t="n">
        <v>2</v>
      </c>
      <c r="AG144" t="n">
        <v>4</v>
      </c>
      <c r="AH144" t="n">
        <v>1</v>
      </c>
      <c r="AI144" t="n">
        <v>2</v>
      </c>
      <c r="AJ144" t="n">
        <v>4</v>
      </c>
      <c r="AK144" t="n">
        <v>4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HYPERLINK("http://catalog.hathitrust.org/Record/002707737","HathiTrust Record")</f>
        <v/>
      </c>
      <c r="AS144">
        <f>HYPERLINK("https://creighton-primo.hosted.exlibrisgroup.com/primo-explore/search?tab=default_tab&amp;search_scope=EVERYTHING&amp;vid=01CRU&amp;lang=en_US&amp;offset=0&amp;query=any,contains,991000994189702656","Catalog Record")</f>
        <v/>
      </c>
      <c r="AT144">
        <f>HYPERLINK("http://www.worldcat.org/oclc/9945894","WorldCat Record")</f>
        <v/>
      </c>
    </row>
    <row r="145">
      <c r="A145" t="inlineStr">
        <is>
          <t>No</t>
        </is>
      </c>
      <c r="B145" t="inlineStr">
        <is>
          <t>QW 4 B789m 1980</t>
        </is>
      </c>
      <c r="C145" t="inlineStr">
        <is>
          <t>0                      QW 0004000B  789m        1980</t>
        </is>
      </c>
      <c r="D145" t="inlineStr">
        <is>
          <t>Medical microbiology / Robert F. Boyd, J. Joseph Marr ; with 8 contributing authors.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Boyd, Robert F.</t>
        </is>
      </c>
      <c r="L145" t="inlineStr">
        <is>
          <t>Boston : Little, Brown, c1980.</t>
        </is>
      </c>
      <c r="M145" t="inlineStr">
        <is>
          <t>1980</t>
        </is>
      </c>
      <c r="N145" t="inlineStr">
        <is>
          <t>1st ed.</t>
        </is>
      </c>
      <c r="O145" t="inlineStr">
        <is>
          <t>eng</t>
        </is>
      </c>
      <c r="P145" t="inlineStr">
        <is>
          <t>mau</t>
        </is>
      </c>
      <c r="R145" t="inlineStr">
        <is>
          <t xml:space="preserve">QW </t>
        </is>
      </c>
      <c r="S145" t="n">
        <v>15</v>
      </c>
      <c r="T145" t="n">
        <v>15</v>
      </c>
      <c r="U145" t="inlineStr">
        <is>
          <t>2008-04-20</t>
        </is>
      </c>
      <c r="V145" t="inlineStr">
        <is>
          <t>2008-04-20</t>
        </is>
      </c>
      <c r="W145" t="inlineStr">
        <is>
          <t>1988-02-04</t>
        </is>
      </c>
      <c r="X145" t="inlineStr">
        <is>
          <t>1988-02-04</t>
        </is>
      </c>
      <c r="Y145" t="n">
        <v>135</v>
      </c>
      <c r="Z145" t="n">
        <v>98</v>
      </c>
      <c r="AA145" t="n">
        <v>98</v>
      </c>
      <c r="AB145" t="n">
        <v>1</v>
      </c>
      <c r="AC145" t="n">
        <v>1</v>
      </c>
      <c r="AD145" t="n">
        <v>3</v>
      </c>
      <c r="AE145" t="n">
        <v>3</v>
      </c>
      <c r="AF145" t="n">
        <v>1</v>
      </c>
      <c r="AG145" t="n">
        <v>1</v>
      </c>
      <c r="AH145" t="n">
        <v>0</v>
      </c>
      <c r="AI145" t="n">
        <v>0</v>
      </c>
      <c r="AJ145" t="n">
        <v>2</v>
      </c>
      <c r="AK145" t="n">
        <v>2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HYPERLINK("https://creighton-primo.hosted.exlibrisgroup.com/primo-explore/search?tab=default_tab&amp;search_scope=EVERYTHING&amp;vid=01CRU&amp;lang=en_US&amp;offset=0&amp;query=any,contains,991000994239702656","Catalog Record")</f>
        <v/>
      </c>
      <c r="AT145">
        <f>HYPERLINK("http://www.worldcat.org/oclc/6834553","WorldCat Record")</f>
        <v/>
      </c>
    </row>
    <row r="146">
      <c r="A146" t="inlineStr">
        <is>
          <t>No</t>
        </is>
      </c>
      <c r="B146" t="inlineStr">
        <is>
          <t>QW 4 B824m 1981</t>
        </is>
      </c>
      <c r="C146" t="inlineStr">
        <is>
          <t>0                      QW 0004000B  824m        1981</t>
        </is>
      </c>
      <c r="D146" t="inlineStr">
        <is>
          <t>Medical microbiology and infectious diseases / Abraham I. Braude.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Braude, Abraham I.</t>
        </is>
      </c>
      <c r="L146" t="inlineStr">
        <is>
          <t>Philadelphia : Saunders, c1981.</t>
        </is>
      </c>
      <c r="M146" t="inlineStr">
        <is>
          <t>1981</t>
        </is>
      </c>
      <c r="O146" t="inlineStr">
        <is>
          <t>eng</t>
        </is>
      </c>
      <c r="P146" t="inlineStr">
        <is>
          <t>xxu</t>
        </is>
      </c>
      <c r="Q146" t="inlineStr">
        <is>
          <t>International textbook of medicine ; v. 2</t>
        </is>
      </c>
      <c r="R146" t="inlineStr">
        <is>
          <t xml:space="preserve">QW </t>
        </is>
      </c>
      <c r="S146" t="n">
        <v>7</v>
      </c>
      <c r="T146" t="n">
        <v>7</v>
      </c>
      <c r="U146" t="inlineStr">
        <is>
          <t>2003-08-11</t>
        </is>
      </c>
      <c r="V146" t="inlineStr">
        <is>
          <t>2003-08-11</t>
        </is>
      </c>
      <c r="W146" t="inlineStr">
        <is>
          <t>1988-02-04</t>
        </is>
      </c>
      <c r="X146" t="inlineStr">
        <is>
          <t>1988-02-04</t>
        </is>
      </c>
      <c r="Y146" t="n">
        <v>305</v>
      </c>
      <c r="Z146" t="n">
        <v>252</v>
      </c>
      <c r="AA146" t="n">
        <v>257</v>
      </c>
      <c r="AB146" t="n">
        <v>1</v>
      </c>
      <c r="AC146" t="n">
        <v>1</v>
      </c>
      <c r="AD146" t="n">
        <v>10</v>
      </c>
      <c r="AE146" t="n">
        <v>10</v>
      </c>
      <c r="AF146" t="n">
        <v>4</v>
      </c>
      <c r="AG146" t="n">
        <v>4</v>
      </c>
      <c r="AH146" t="n">
        <v>2</v>
      </c>
      <c r="AI146" t="n">
        <v>2</v>
      </c>
      <c r="AJ146" t="n">
        <v>7</v>
      </c>
      <c r="AK146" t="n">
        <v>7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HYPERLINK("https://creighton-primo.hosted.exlibrisgroup.com/primo-explore/search?tab=default_tab&amp;search_scope=EVERYTHING&amp;vid=01CRU&amp;lang=en_US&amp;offset=0&amp;query=any,contains,991000994129702656","Catalog Record")</f>
        <v/>
      </c>
      <c r="AT146">
        <f>HYPERLINK("http://www.worldcat.org/oclc/6357248","WorldCat Record")</f>
        <v/>
      </c>
    </row>
    <row r="147">
      <c r="A147" t="inlineStr">
        <is>
          <t>No</t>
        </is>
      </c>
      <c r="B147" t="inlineStr">
        <is>
          <t>QW 4 B832m</t>
        </is>
      </c>
      <c r="C147" t="inlineStr">
        <is>
          <t>0                      QW 0004000B  832m</t>
        </is>
      </c>
      <c r="D147" t="inlineStr">
        <is>
          <t>Bergey's manual of determinative bacteriology / by Robert S. Breed [and others]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Yes</t>
        </is>
      </c>
      <c r="J147" t="inlineStr">
        <is>
          <t>0</t>
        </is>
      </c>
      <c r="K147" t="inlineStr">
        <is>
          <t>Breed, Robert S. (Robert Stanley), 1877-1956.</t>
        </is>
      </c>
      <c r="L147" t="inlineStr">
        <is>
          <t>Baltimore : Williams &amp; Wilkins, 1957.</t>
        </is>
      </c>
      <c r="M147" t="inlineStr">
        <is>
          <t>1957</t>
        </is>
      </c>
      <c r="N147" t="inlineStr">
        <is>
          <t>7th ed.</t>
        </is>
      </c>
      <c r="O147" t="inlineStr">
        <is>
          <t>eng</t>
        </is>
      </c>
      <c r="P147" t="inlineStr">
        <is>
          <t xml:space="preserve">xx </t>
        </is>
      </c>
      <c r="R147" t="inlineStr">
        <is>
          <t xml:space="preserve">QW </t>
        </is>
      </c>
      <c r="S147" t="n">
        <v>3</v>
      </c>
      <c r="T147" t="n">
        <v>3</v>
      </c>
      <c r="U147" t="inlineStr">
        <is>
          <t>1996-03-19</t>
        </is>
      </c>
      <c r="V147" t="inlineStr">
        <is>
          <t>1996-03-19</t>
        </is>
      </c>
      <c r="W147" t="inlineStr">
        <is>
          <t>1989-01-26</t>
        </is>
      </c>
      <c r="X147" t="inlineStr">
        <is>
          <t>1989-01-26</t>
        </is>
      </c>
      <c r="Y147" t="n">
        <v>640</v>
      </c>
      <c r="Z147" t="n">
        <v>526</v>
      </c>
      <c r="AA147" t="n">
        <v>1918</v>
      </c>
      <c r="AB147" t="n">
        <v>5</v>
      </c>
      <c r="AC147" t="n">
        <v>17</v>
      </c>
      <c r="AD147" t="n">
        <v>17</v>
      </c>
      <c r="AE147" t="n">
        <v>58</v>
      </c>
      <c r="AF147" t="n">
        <v>5</v>
      </c>
      <c r="AG147" t="n">
        <v>23</v>
      </c>
      <c r="AH147" t="n">
        <v>4</v>
      </c>
      <c r="AI147" t="n">
        <v>9</v>
      </c>
      <c r="AJ147" t="n">
        <v>9</v>
      </c>
      <c r="AK147" t="n">
        <v>25</v>
      </c>
      <c r="AL147" t="n">
        <v>4</v>
      </c>
      <c r="AM147" t="n">
        <v>13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R147">
        <f>HYPERLINK("http://catalog.hathitrust.org/Record/010067626","HathiTrust Record")</f>
        <v/>
      </c>
      <c r="AS147">
        <f>HYPERLINK("https://creighton-primo.hosted.exlibrisgroup.com/primo-explore/search?tab=default_tab&amp;search_scope=EVERYTHING&amp;vid=01CRU&amp;lang=en_US&amp;offset=0&amp;query=any,contains,991000994029702656","Catalog Record")</f>
        <v/>
      </c>
      <c r="AT147">
        <f>HYPERLINK("http://www.worldcat.org/oclc/168720","WorldCat Record")</f>
        <v/>
      </c>
    </row>
    <row r="148">
      <c r="A148" t="inlineStr">
        <is>
          <t>No</t>
        </is>
      </c>
      <c r="B148" t="inlineStr">
        <is>
          <t>QW 4 B832m 1984-86</t>
        </is>
      </c>
      <c r="C148" t="inlineStr">
        <is>
          <t>0                      QW 0004000B  832m        1984                                        -86</t>
        </is>
      </c>
      <c r="D148" t="inlineStr">
        <is>
          <t>Bergey's manual of systematic bacteriology / Noel R. Krieg, editor, volume 1 ; John G. Holt, editor-in-chief.</t>
        </is>
      </c>
      <c r="E148" t="inlineStr">
        <is>
          <t>V. 2</t>
        </is>
      </c>
      <c r="F148" t="inlineStr">
        <is>
          <t>Yes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2</t>
        </is>
      </c>
      <c r="L148" t="inlineStr">
        <is>
          <t>Baltimore : Williams &amp; Wilkins, c1984-1986.</t>
        </is>
      </c>
      <c r="M148" t="inlineStr">
        <is>
          <t>1984</t>
        </is>
      </c>
      <c r="O148" t="inlineStr">
        <is>
          <t>eng</t>
        </is>
      </c>
      <c r="P148" t="inlineStr">
        <is>
          <t>mdu</t>
        </is>
      </c>
      <c r="R148" t="inlineStr">
        <is>
          <t xml:space="preserve">QW </t>
        </is>
      </c>
      <c r="S148" t="n">
        <v>9</v>
      </c>
      <c r="T148" t="n">
        <v>18</v>
      </c>
      <c r="U148" t="inlineStr">
        <is>
          <t>1988-06-27</t>
        </is>
      </c>
      <c r="V148" t="inlineStr">
        <is>
          <t>1988-06-27</t>
        </is>
      </c>
      <c r="W148" t="inlineStr">
        <is>
          <t>1988-06-09</t>
        </is>
      </c>
      <c r="X148" t="inlineStr">
        <is>
          <t>1988-06-09</t>
        </is>
      </c>
      <c r="Y148" t="n">
        <v>1388</v>
      </c>
      <c r="Z148" t="n">
        <v>1183</v>
      </c>
      <c r="AA148" t="n">
        <v>1248</v>
      </c>
      <c r="AB148" t="n">
        <v>13</v>
      </c>
      <c r="AC148" t="n">
        <v>13</v>
      </c>
      <c r="AD148" t="n">
        <v>40</v>
      </c>
      <c r="AE148" t="n">
        <v>44</v>
      </c>
      <c r="AF148" t="n">
        <v>15</v>
      </c>
      <c r="AG148" t="n">
        <v>17</v>
      </c>
      <c r="AH148" t="n">
        <v>5</v>
      </c>
      <c r="AI148" t="n">
        <v>7</v>
      </c>
      <c r="AJ148" t="n">
        <v>17</v>
      </c>
      <c r="AK148" t="n">
        <v>20</v>
      </c>
      <c r="AL148" t="n">
        <v>11</v>
      </c>
      <c r="AM148" t="n">
        <v>11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HYPERLINK("http://catalog.hathitrust.org/Record/000284557","HathiTrust Record")</f>
        <v/>
      </c>
      <c r="AS148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T148">
        <f>HYPERLINK("http://www.worldcat.org/oclc/9042846","WorldCat Record")</f>
        <v/>
      </c>
    </row>
    <row r="149">
      <c r="A149" t="inlineStr">
        <is>
          <t>No</t>
        </is>
      </c>
      <c r="B149" t="inlineStr">
        <is>
          <t>QW 4 B832m 1984-86</t>
        </is>
      </c>
      <c r="C149" t="inlineStr">
        <is>
          <t>0                      QW 0004000B  832m        1984                                        -86</t>
        </is>
      </c>
      <c r="D149" t="inlineStr">
        <is>
          <t>Bergey's manual of systematic bacteriology / Noel R. Krieg, editor, volume 1 ; John G. Holt, editor-in-chief.</t>
        </is>
      </c>
      <c r="E149" t="inlineStr">
        <is>
          <t>V. 1</t>
        </is>
      </c>
      <c r="F149" t="inlineStr">
        <is>
          <t>Yes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2</t>
        </is>
      </c>
      <c r="L149" t="inlineStr">
        <is>
          <t>Baltimore : Williams &amp; Wilkins, c1984-1986.</t>
        </is>
      </c>
      <c r="M149" t="inlineStr">
        <is>
          <t>1984</t>
        </is>
      </c>
      <c r="O149" t="inlineStr">
        <is>
          <t>eng</t>
        </is>
      </c>
      <c r="P149" t="inlineStr">
        <is>
          <t>mdu</t>
        </is>
      </c>
      <c r="R149" t="inlineStr">
        <is>
          <t xml:space="preserve">QW </t>
        </is>
      </c>
      <c r="S149" t="n">
        <v>9</v>
      </c>
      <c r="T149" t="n">
        <v>18</v>
      </c>
      <c r="U149" t="inlineStr">
        <is>
          <t>1988-06-27</t>
        </is>
      </c>
      <c r="V149" t="inlineStr">
        <is>
          <t>1988-06-27</t>
        </is>
      </c>
      <c r="W149" t="inlineStr">
        <is>
          <t>1988-06-09</t>
        </is>
      </c>
      <c r="X149" t="inlineStr">
        <is>
          <t>1988-06-09</t>
        </is>
      </c>
      <c r="Y149" t="n">
        <v>1388</v>
      </c>
      <c r="Z149" t="n">
        <v>1183</v>
      </c>
      <c r="AA149" t="n">
        <v>1248</v>
      </c>
      <c r="AB149" t="n">
        <v>13</v>
      </c>
      <c r="AC149" t="n">
        <v>13</v>
      </c>
      <c r="AD149" t="n">
        <v>40</v>
      </c>
      <c r="AE149" t="n">
        <v>44</v>
      </c>
      <c r="AF149" t="n">
        <v>15</v>
      </c>
      <c r="AG149" t="n">
        <v>17</v>
      </c>
      <c r="AH149" t="n">
        <v>5</v>
      </c>
      <c r="AI149" t="n">
        <v>7</v>
      </c>
      <c r="AJ149" t="n">
        <v>17</v>
      </c>
      <c r="AK149" t="n">
        <v>20</v>
      </c>
      <c r="AL149" t="n">
        <v>11</v>
      </c>
      <c r="AM149" t="n">
        <v>11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HYPERLINK("http://catalog.hathitrust.org/Record/000284557","HathiTrust Record")</f>
        <v/>
      </c>
      <c r="AS149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T149">
        <f>HYPERLINK("http://www.worldcat.org/oclc/9042846","WorldCat Record")</f>
        <v/>
      </c>
    </row>
    <row r="150">
      <c r="A150" t="inlineStr">
        <is>
          <t>No</t>
        </is>
      </c>
      <c r="B150" t="inlineStr">
        <is>
          <t>QW 4 B832m 1989 v.3-4</t>
        </is>
      </c>
      <c r="C150" t="inlineStr">
        <is>
          <t>0                      QW 0004000B  832m        1989                                        v.3-4</t>
        </is>
      </c>
      <c r="D150" t="inlineStr">
        <is>
          <t>Bergey's Manual of systematic bacteriology : Volume 3, Volume 4 / John G. Holt, editor-in-chief.</t>
        </is>
      </c>
      <c r="E150" t="inlineStr">
        <is>
          <t>V. 3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2</t>
        </is>
      </c>
      <c r="L150" t="inlineStr">
        <is>
          <t>Baltimore : Williams &amp; Wilkins, c1989.</t>
        </is>
      </c>
      <c r="M150" t="inlineStr">
        <is>
          <t>1989</t>
        </is>
      </c>
      <c r="N150" t="inlineStr">
        <is>
          <t>[1st ed.].</t>
        </is>
      </c>
      <c r="O150" t="inlineStr">
        <is>
          <t>eng</t>
        </is>
      </c>
      <c r="P150" t="inlineStr">
        <is>
          <t>xxu</t>
        </is>
      </c>
      <c r="R150" t="inlineStr">
        <is>
          <t xml:space="preserve">QW </t>
        </is>
      </c>
      <c r="S150" t="n">
        <v>6</v>
      </c>
      <c r="T150" t="n">
        <v>12</v>
      </c>
      <c r="U150" t="inlineStr">
        <is>
          <t>1989-06-14</t>
        </is>
      </c>
      <c r="V150" t="inlineStr">
        <is>
          <t>1989-06-14</t>
        </is>
      </c>
      <c r="W150" t="inlineStr">
        <is>
          <t>1988-06-09</t>
        </is>
      </c>
      <c r="X150" t="inlineStr">
        <is>
          <t>1988-06-09</t>
        </is>
      </c>
      <c r="Y150" t="n">
        <v>1388</v>
      </c>
      <c r="Z150" t="n">
        <v>1183</v>
      </c>
      <c r="AA150" t="n">
        <v>1248</v>
      </c>
      <c r="AB150" t="n">
        <v>13</v>
      </c>
      <c r="AC150" t="n">
        <v>13</v>
      </c>
      <c r="AD150" t="n">
        <v>40</v>
      </c>
      <c r="AE150" t="n">
        <v>44</v>
      </c>
      <c r="AF150" t="n">
        <v>15</v>
      </c>
      <c r="AG150" t="n">
        <v>17</v>
      </c>
      <c r="AH150" t="n">
        <v>5</v>
      </c>
      <c r="AI150" t="n">
        <v>7</v>
      </c>
      <c r="AJ150" t="n">
        <v>17</v>
      </c>
      <c r="AK150" t="n">
        <v>20</v>
      </c>
      <c r="AL150" t="n">
        <v>11</v>
      </c>
      <c r="AM150" t="n">
        <v>11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HYPERLINK("http://catalog.hathitrust.org/Record/000284557","HathiTrust Record")</f>
        <v/>
      </c>
      <c r="AS150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T150">
        <f>HYPERLINK("http://www.worldcat.org/oclc/9042846","WorldCat Record")</f>
        <v/>
      </c>
    </row>
    <row r="151">
      <c r="A151" t="inlineStr">
        <is>
          <t>No</t>
        </is>
      </c>
      <c r="B151" t="inlineStr">
        <is>
          <t>QW 4 B832m 1989 v.3-4</t>
        </is>
      </c>
      <c r="C151" t="inlineStr">
        <is>
          <t>0                      QW 0004000B  832m        1989                                        v.3-4</t>
        </is>
      </c>
      <c r="D151" t="inlineStr">
        <is>
          <t>Bergey's Manual of systematic bacteriology : Volume 3, Volume 4 / John G. Holt, editor-in-chief.</t>
        </is>
      </c>
      <c r="E151" t="inlineStr">
        <is>
          <t>V. 4</t>
        </is>
      </c>
      <c r="F151" t="inlineStr">
        <is>
          <t>Yes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2</t>
        </is>
      </c>
      <c r="L151" t="inlineStr">
        <is>
          <t>Baltimore : Williams &amp; Wilkins, c1989.</t>
        </is>
      </c>
      <c r="M151" t="inlineStr">
        <is>
          <t>1989</t>
        </is>
      </c>
      <c r="N151" t="inlineStr">
        <is>
          <t>[1st ed.].</t>
        </is>
      </c>
      <c r="O151" t="inlineStr">
        <is>
          <t>eng</t>
        </is>
      </c>
      <c r="P151" t="inlineStr">
        <is>
          <t>xxu</t>
        </is>
      </c>
      <c r="R151" t="inlineStr">
        <is>
          <t xml:space="preserve">QW </t>
        </is>
      </c>
      <c r="S151" t="n">
        <v>6</v>
      </c>
      <c r="T151" t="n">
        <v>12</v>
      </c>
      <c r="U151" t="inlineStr">
        <is>
          <t>1989-06-14</t>
        </is>
      </c>
      <c r="V151" t="inlineStr">
        <is>
          <t>1989-06-14</t>
        </is>
      </c>
      <c r="W151" t="inlineStr">
        <is>
          <t>1988-06-09</t>
        </is>
      </c>
      <c r="X151" t="inlineStr">
        <is>
          <t>1988-06-09</t>
        </is>
      </c>
      <c r="Y151" t="n">
        <v>1388</v>
      </c>
      <c r="Z151" t="n">
        <v>1183</v>
      </c>
      <c r="AA151" t="n">
        <v>1248</v>
      </c>
      <c r="AB151" t="n">
        <v>13</v>
      </c>
      <c r="AC151" t="n">
        <v>13</v>
      </c>
      <c r="AD151" t="n">
        <v>40</v>
      </c>
      <c r="AE151" t="n">
        <v>44</v>
      </c>
      <c r="AF151" t="n">
        <v>15</v>
      </c>
      <c r="AG151" t="n">
        <v>17</v>
      </c>
      <c r="AH151" t="n">
        <v>5</v>
      </c>
      <c r="AI151" t="n">
        <v>7</v>
      </c>
      <c r="AJ151" t="n">
        <v>17</v>
      </c>
      <c r="AK151" t="n">
        <v>20</v>
      </c>
      <c r="AL151" t="n">
        <v>11</v>
      </c>
      <c r="AM151" t="n">
        <v>11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HYPERLINK("http://catalog.hathitrust.org/Record/000284557","HathiTrust Record")</f>
        <v/>
      </c>
      <c r="AS151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T151">
        <f>HYPERLINK("http://www.worldcat.org/oclc/9042846","WorldCat Record")</f>
        <v/>
      </c>
    </row>
    <row r="152">
      <c r="A152" t="inlineStr">
        <is>
          <t>No</t>
        </is>
      </c>
      <c r="B152" t="inlineStr">
        <is>
          <t>QW 4 B927t 1941</t>
        </is>
      </c>
      <c r="C152" t="inlineStr">
        <is>
          <t>0                      QW 0004000B  927t        1941</t>
        </is>
      </c>
      <c r="D152" t="inlineStr">
        <is>
          <t>Textbook of bacteriology / Edwin O. Jordan, William Burrows.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Burrows, William, 1908-1978.</t>
        </is>
      </c>
      <c r="L152" t="inlineStr">
        <is>
          <t>Philadelphia : London ; Saunders, c1941.</t>
        </is>
      </c>
      <c r="M152" t="inlineStr">
        <is>
          <t>1941</t>
        </is>
      </c>
      <c r="N152" t="inlineStr">
        <is>
          <t>13th ed., rev.</t>
        </is>
      </c>
      <c r="O152" t="inlineStr">
        <is>
          <t>eng</t>
        </is>
      </c>
      <c r="P152" t="inlineStr">
        <is>
          <t xml:space="preserve">xx </t>
        </is>
      </c>
      <c r="R152" t="inlineStr">
        <is>
          <t xml:space="preserve">QW </t>
        </is>
      </c>
      <c r="S152" t="n">
        <v>5</v>
      </c>
      <c r="T152" t="n">
        <v>5</v>
      </c>
      <c r="U152" t="inlineStr">
        <is>
          <t>2005-12-30</t>
        </is>
      </c>
      <c r="V152" t="inlineStr">
        <is>
          <t>2005-12-30</t>
        </is>
      </c>
      <c r="W152" t="inlineStr">
        <is>
          <t>1988-12-30</t>
        </is>
      </c>
      <c r="X152" t="inlineStr">
        <is>
          <t>1988-12-30</t>
        </is>
      </c>
      <c r="Y152" t="n">
        <v>118</v>
      </c>
      <c r="Z152" t="n">
        <v>101</v>
      </c>
      <c r="AA152" t="n">
        <v>199</v>
      </c>
      <c r="AB152" t="n">
        <v>1</v>
      </c>
      <c r="AC152" t="n">
        <v>1</v>
      </c>
      <c r="AD152" t="n">
        <v>1</v>
      </c>
      <c r="AE152" t="n">
        <v>2</v>
      </c>
      <c r="AF152" t="n">
        <v>0</v>
      </c>
      <c r="AG152" t="n">
        <v>1</v>
      </c>
      <c r="AH152" t="n">
        <v>1</v>
      </c>
      <c r="AI152" t="n">
        <v>1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HYPERLINK("http://catalog.hathitrust.org/Record/001556157","HathiTrust Record")</f>
        <v/>
      </c>
      <c r="AS152">
        <f>HYPERLINK("https://creighton-primo.hosted.exlibrisgroup.com/primo-explore/search?tab=default_tab&amp;search_scope=EVERYTHING&amp;vid=01CRU&amp;lang=en_US&amp;offset=0&amp;query=any,contains,991000993989702656","Catalog Record")</f>
        <v/>
      </c>
      <c r="AT152">
        <f>HYPERLINK("http://www.worldcat.org/oclc/2394378","WorldCat Record")</f>
        <v/>
      </c>
    </row>
    <row r="153">
      <c r="A153" t="inlineStr">
        <is>
          <t>No</t>
        </is>
      </c>
      <c r="B153" t="inlineStr">
        <is>
          <t>QW 4 B972t 1985</t>
        </is>
      </c>
      <c r="C153" t="inlineStr">
        <is>
          <t>0                      QW 0004000B  972t        1985</t>
        </is>
      </c>
      <c r="D153" t="inlineStr">
        <is>
          <t>Burrows Textbook of microbiology.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Yes</t>
        </is>
      </c>
      <c r="J153" t="inlineStr">
        <is>
          <t>0</t>
        </is>
      </c>
      <c r="K153" t="inlineStr">
        <is>
          <t>Burrows, William, 1908-1978.</t>
        </is>
      </c>
      <c r="L153" t="inlineStr">
        <is>
          <t>Philadelphia : Saunders, c1985.</t>
        </is>
      </c>
      <c r="M153" t="inlineStr">
        <is>
          <t>1985</t>
        </is>
      </c>
      <c r="N153" t="inlineStr">
        <is>
          <t>22nd ed. / Bob A. Freeman.</t>
        </is>
      </c>
      <c r="O153" t="inlineStr">
        <is>
          <t>eng</t>
        </is>
      </c>
      <c r="P153" t="inlineStr">
        <is>
          <t>xxu</t>
        </is>
      </c>
      <c r="R153" t="inlineStr">
        <is>
          <t xml:space="preserve">QW </t>
        </is>
      </c>
      <c r="S153" t="n">
        <v>13</v>
      </c>
      <c r="T153" t="n">
        <v>13</v>
      </c>
      <c r="U153" t="inlineStr">
        <is>
          <t>2008-04-20</t>
        </is>
      </c>
      <c r="V153" t="inlineStr">
        <is>
          <t>2008-04-20</t>
        </is>
      </c>
      <c r="W153" t="inlineStr">
        <is>
          <t>1989-07-16</t>
        </is>
      </c>
      <c r="X153" t="inlineStr">
        <is>
          <t>1989-07-16</t>
        </is>
      </c>
      <c r="Y153" t="n">
        <v>418</v>
      </c>
      <c r="Z153" t="n">
        <v>325</v>
      </c>
      <c r="AA153" t="n">
        <v>846</v>
      </c>
      <c r="AB153" t="n">
        <v>2</v>
      </c>
      <c r="AC153" t="n">
        <v>8</v>
      </c>
      <c r="AD153" t="n">
        <v>12</v>
      </c>
      <c r="AE153" t="n">
        <v>34</v>
      </c>
      <c r="AF153" t="n">
        <v>5</v>
      </c>
      <c r="AG153" t="n">
        <v>13</v>
      </c>
      <c r="AH153" t="n">
        <v>4</v>
      </c>
      <c r="AI153" t="n">
        <v>8</v>
      </c>
      <c r="AJ153" t="n">
        <v>4</v>
      </c>
      <c r="AK153" t="n">
        <v>16</v>
      </c>
      <c r="AL153" t="n">
        <v>1</v>
      </c>
      <c r="AM153" t="n">
        <v>5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HYPERLINK("http://catalog.hathitrust.org/Record/000361644","HathiTrust Record")</f>
        <v/>
      </c>
      <c r="AS153">
        <f>HYPERLINK("https://creighton-primo.hosted.exlibrisgroup.com/primo-explore/search?tab=default_tab&amp;search_scope=EVERYTHING&amp;vid=01CRU&amp;lang=en_US&amp;offset=0&amp;query=any,contains,991000993949702656","Catalog Record")</f>
        <v/>
      </c>
      <c r="AT153">
        <f>HYPERLINK("http://www.worldcat.org/oclc/9945317","WorldCat Record")</f>
        <v/>
      </c>
    </row>
    <row r="154">
      <c r="A154" t="inlineStr">
        <is>
          <t>No</t>
        </is>
      </c>
      <c r="B154" t="inlineStr">
        <is>
          <t>QW 4 B974m 1983</t>
        </is>
      </c>
      <c r="C154" t="inlineStr">
        <is>
          <t>0                      QW 0004000B  974m        1983</t>
        </is>
      </c>
      <c r="D154" t="inlineStr">
        <is>
          <t>Microbiology for the health sciences / Gwendolyn R.W. Burton.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Burton, Gwendolyn R. W. (Gwendolyn R. Wilson)</t>
        </is>
      </c>
      <c r="L154" t="inlineStr">
        <is>
          <t>Philadelphia : Lippincott, c1983.</t>
        </is>
      </c>
      <c r="M154" t="inlineStr">
        <is>
          <t>1983</t>
        </is>
      </c>
      <c r="N154" t="inlineStr">
        <is>
          <t>2nd ed.</t>
        </is>
      </c>
      <c r="O154" t="inlineStr">
        <is>
          <t>eng</t>
        </is>
      </c>
      <c r="P154" t="inlineStr">
        <is>
          <t>xxu</t>
        </is>
      </c>
      <c r="R154" t="inlineStr">
        <is>
          <t xml:space="preserve">QW </t>
        </is>
      </c>
      <c r="S154" t="n">
        <v>15</v>
      </c>
      <c r="T154" t="n">
        <v>15</v>
      </c>
      <c r="U154" t="inlineStr">
        <is>
          <t>1995-03-28</t>
        </is>
      </c>
      <c r="V154" t="inlineStr">
        <is>
          <t>1995-03-28</t>
        </is>
      </c>
      <c r="W154" t="inlineStr">
        <is>
          <t>1988-02-04</t>
        </is>
      </c>
      <c r="X154" t="inlineStr">
        <is>
          <t>1988-02-04</t>
        </is>
      </c>
      <c r="Y154" t="n">
        <v>109</v>
      </c>
      <c r="Z154" t="n">
        <v>74</v>
      </c>
      <c r="AA154" t="n">
        <v>949</v>
      </c>
      <c r="AB154" t="n">
        <v>1</v>
      </c>
      <c r="AC154" t="n">
        <v>3</v>
      </c>
      <c r="AD154" t="n">
        <v>1</v>
      </c>
      <c r="AE154" t="n">
        <v>22</v>
      </c>
      <c r="AF154" t="n">
        <v>0</v>
      </c>
      <c r="AG154" t="n">
        <v>8</v>
      </c>
      <c r="AH154" t="n">
        <v>1</v>
      </c>
      <c r="AI154" t="n">
        <v>4</v>
      </c>
      <c r="AJ154" t="n">
        <v>1</v>
      </c>
      <c r="AK154" t="n">
        <v>12</v>
      </c>
      <c r="AL154" t="n">
        <v>0</v>
      </c>
      <c r="AM154" t="n">
        <v>1</v>
      </c>
      <c r="AN154" t="n">
        <v>0</v>
      </c>
      <c r="AO154" t="n">
        <v>1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HYPERLINK("http://catalog.hathitrust.org/Record/000645959","HathiTrust Record")</f>
        <v/>
      </c>
      <c r="AS154">
        <f>HYPERLINK("https://creighton-primo.hosted.exlibrisgroup.com/primo-explore/search?tab=default_tab&amp;search_scope=EVERYTHING&amp;vid=01CRU&amp;lang=en_US&amp;offset=0&amp;query=any,contains,991000995129702656","Catalog Record")</f>
        <v/>
      </c>
      <c r="AT154">
        <f>HYPERLINK("http://www.worldcat.org/oclc/9084351","WorldCat Record")</f>
        <v/>
      </c>
    </row>
    <row r="155">
      <c r="A155" t="inlineStr">
        <is>
          <t>No</t>
        </is>
      </c>
      <c r="B155" t="inlineStr">
        <is>
          <t>QW 4 D331m 1984</t>
        </is>
      </c>
      <c r="C155" t="inlineStr">
        <is>
          <t>0                      QW 0004000D  331m        1984</t>
        </is>
      </c>
      <c r="D155" t="inlineStr">
        <is>
          <t>Microbiology for the allied health professions / Adrian N.C. Delaat.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Delaat, Adrian N. C.</t>
        </is>
      </c>
      <c r="L155" t="inlineStr">
        <is>
          <t>Philadelphia : Lea &amp; Febiger, c1984.</t>
        </is>
      </c>
      <c r="M155" t="inlineStr">
        <is>
          <t>1984</t>
        </is>
      </c>
      <c r="N155" t="inlineStr">
        <is>
          <t>3rd ed.</t>
        </is>
      </c>
      <c r="O155" t="inlineStr">
        <is>
          <t>eng</t>
        </is>
      </c>
      <c r="P155" t="inlineStr">
        <is>
          <t>pau</t>
        </is>
      </c>
      <c r="R155" t="inlineStr">
        <is>
          <t xml:space="preserve">QW </t>
        </is>
      </c>
      <c r="S155" t="n">
        <v>5</v>
      </c>
      <c r="T155" t="n">
        <v>5</v>
      </c>
      <c r="U155" t="inlineStr">
        <is>
          <t>2008-11-23</t>
        </is>
      </c>
      <c r="V155" t="inlineStr">
        <is>
          <t>2008-11-23</t>
        </is>
      </c>
      <c r="W155" t="inlineStr">
        <is>
          <t>1988-02-04</t>
        </is>
      </c>
      <c r="X155" t="inlineStr">
        <is>
          <t>1988-02-04</t>
        </is>
      </c>
      <c r="Y155" t="n">
        <v>199</v>
      </c>
      <c r="Z155" t="n">
        <v>151</v>
      </c>
      <c r="AA155" t="n">
        <v>336</v>
      </c>
      <c r="AB155" t="n">
        <v>1</v>
      </c>
      <c r="AC155" t="n">
        <v>3</v>
      </c>
      <c r="AD155" t="n">
        <v>3</v>
      </c>
      <c r="AE155" t="n">
        <v>8</v>
      </c>
      <c r="AF155" t="n">
        <v>2</v>
      </c>
      <c r="AG155" t="n">
        <v>4</v>
      </c>
      <c r="AH155" t="n">
        <v>1</v>
      </c>
      <c r="AI155" t="n">
        <v>2</v>
      </c>
      <c r="AJ155" t="n">
        <v>2</v>
      </c>
      <c r="AK155" t="n">
        <v>4</v>
      </c>
      <c r="AL155" t="n">
        <v>0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HYPERLINK("http://catalog.hathitrust.org/Record/000374587","HathiTrust Record")</f>
        <v/>
      </c>
      <c r="AS155">
        <f>HYPERLINK("https://creighton-primo.hosted.exlibrisgroup.com/primo-explore/search?tab=default_tab&amp;search_scope=EVERYTHING&amp;vid=01CRU&amp;lang=en_US&amp;offset=0&amp;query=any,contains,991000993799702656","Catalog Record")</f>
        <v/>
      </c>
      <c r="AT155">
        <f>HYPERLINK("http://www.worldcat.org/oclc/10163328","WorldCat Record")</f>
        <v/>
      </c>
    </row>
    <row r="156">
      <c r="A156" t="inlineStr">
        <is>
          <t>No</t>
        </is>
      </c>
      <c r="B156" t="inlineStr">
        <is>
          <t>QW 4 E35i 1980</t>
        </is>
      </c>
      <c r="C156" t="inlineStr">
        <is>
          <t>0                      QW 0004000E  35i         1980</t>
        </is>
      </c>
      <c r="D156" t="inlineStr">
        <is>
          <t>Immunology : an introducation to molecular and cellular principles of the immune responses / Herman N. Eisen.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Eisen, Herman N., 1918-2014.</t>
        </is>
      </c>
      <c r="L156" t="inlineStr">
        <is>
          <t>Hagerstown : Harper &amp; Row, 1981.</t>
        </is>
      </c>
      <c r="M156" t="inlineStr">
        <is>
          <t>1980</t>
        </is>
      </c>
      <c r="N156" t="inlineStr">
        <is>
          <t>2d ed.</t>
        </is>
      </c>
      <c r="O156" t="inlineStr">
        <is>
          <t>eng</t>
        </is>
      </c>
      <c r="P156" t="inlineStr">
        <is>
          <t>xxu</t>
        </is>
      </c>
      <c r="R156" t="inlineStr">
        <is>
          <t xml:space="preserve">QW </t>
        </is>
      </c>
      <c r="S156" t="n">
        <v>5</v>
      </c>
      <c r="T156" t="n">
        <v>5</v>
      </c>
      <c r="U156" t="inlineStr">
        <is>
          <t>1991-09-20</t>
        </is>
      </c>
      <c r="V156" t="inlineStr">
        <is>
          <t>1991-09-20</t>
        </is>
      </c>
      <c r="W156" t="inlineStr">
        <is>
          <t>1988-02-04</t>
        </is>
      </c>
      <c r="X156" t="inlineStr">
        <is>
          <t>1988-02-04</t>
        </is>
      </c>
      <c r="Y156" t="n">
        <v>24</v>
      </c>
      <c r="Z156" t="n">
        <v>21</v>
      </c>
      <c r="AA156" t="n">
        <v>21</v>
      </c>
      <c r="AB156" t="n">
        <v>1</v>
      </c>
      <c r="AC156" t="n">
        <v>1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HYPERLINK("https://creighton-primo.hosted.exlibrisgroup.com/primo-explore/search?tab=default_tab&amp;search_scope=EVERYTHING&amp;vid=01CRU&amp;lang=en_US&amp;offset=0&amp;query=any,contains,991000993759702656","Catalog Record")</f>
        <v/>
      </c>
      <c r="AT156">
        <f>HYPERLINK("http://www.worldcat.org/oclc/6707028","WorldCat Record")</f>
        <v/>
      </c>
    </row>
    <row r="157">
      <c r="A157" t="inlineStr">
        <is>
          <t>No</t>
        </is>
      </c>
      <c r="B157" t="inlineStr">
        <is>
          <t>QW 4 F164t 1937</t>
        </is>
      </c>
      <c r="C157" t="inlineStr">
        <is>
          <t>0                      QW 0004000F  164t        1937</t>
        </is>
      </c>
      <c r="D157" t="inlineStr">
        <is>
          <t>A text-book of medical bacteriology / ed. by R.W. Fairbrother.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Fairbrother, R. W. (Ronald Wilson)</t>
        </is>
      </c>
      <c r="L157" t="inlineStr">
        <is>
          <t>St. Louis : Mosby, c1937.</t>
        </is>
      </c>
      <c r="M157" t="inlineStr">
        <is>
          <t>1937</t>
        </is>
      </c>
      <c r="O157" t="inlineStr">
        <is>
          <t>eng</t>
        </is>
      </c>
      <c r="P157" t="inlineStr">
        <is>
          <t>xxu</t>
        </is>
      </c>
      <c r="R157" t="inlineStr">
        <is>
          <t xml:space="preserve">QW </t>
        </is>
      </c>
      <c r="S157" t="n">
        <v>1</v>
      </c>
      <c r="T157" t="n">
        <v>1</v>
      </c>
      <c r="U157" t="inlineStr">
        <is>
          <t>1996-08-15</t>
        </is>
      </c>
      <c r="V157" t="inlineStr">
        <is>
          <t>1996-08-15</t>
        </is>
      </c>
      <c r="W157" t="inlineStr">
        <is>
          <t>1988-02-04</t>
        </is>
      </c>
      <c r="X157" t="inlineStr">
        <is>
          <t>1988-02-04</t>
        </is>
      </c>
      <c r="Y157" t="n">
        <v>10</v>
      </c>
      <c r="Z157" t="n">
        <v>10</v>
      </c>
      <c r="AA157" t="n">
        <v>70</v>
      </c>
      <c r="AB157" t="n">
        <v>1</v>
      </c>
      <c r="AC157" t="n">
        <v>1</v>
      </c>
      <c r="AD157" t="n">
        <v>0</v>
      </c>
      <c r="AE157" t="n">
        <v>4</v>
      </c>
      <c r="AF157" t="n">
        <v>0</v>
      </c>
      <c r="AG157" t="n">
        <v>2</v>
      </c>
      <c r="AH157" t="n">
        <v>0</v>
      </c>
      <c r="AI157" t="n">
        <v>2</v>
      </c>
      <c r="AJ157" t="n">
        <v>0</v>
      </c>
      <c r="AK157" t="n">
        <v>1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R157">
        <f>HYPERLINK("http://catalog.hathitrust.org/Record/010058849","HathiTrust Record")</f>
        <v/>
      </c>
      <c r="AS157">
        <f>HYPERLINK("https://creighton-primo.hosted.exlibrisgroup.com/primo-explore/search?tab=default_tab&amp;search_scope=EVERYTHING&amp;vid=01CRU&amp;lang=en_US&amp;offset=0&amp;query=any,contains,991000993719702656","Catalog Record")</f>
        <v/>
      </c>
      <c r="AT157">
        <f>HYPERLINK("http://www.worldcat.org/oclc/10864766","WorldCat Record")</f>
        <v/>
      </c>
    </row>
    <row r="158">
      <c r="A158" t="inlineStr">
        <is>
          <t>No</t>
        </is>
      </c>
      <c r="B158" t="inlineStr">
        <is>
          <t>QW 4 F954f 1983</t>
        </is>
      </c>
      <c r="C158" t="inlineStr">
        <is>
          <t>0                      QW 0004000F  954f        1983</t>
        </is>
      </c>
      <c r="D158" t="inlineStr">
        <is>
          <t>Frobisher &amp; Fuerst's Microbiology in health &amp; disease / Robert Fuerst.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Frobisher, Martin, 1896-1984.</t>
        </is>
      </c>
      <c r="L158" t="inlineStr">
        <is>
          <t>Philadelphia : Saunders, c1983.</t>
        </is>
      </c>
      <c r="M158" t="inlineStr">
        <is>
          <t>1983</t>
        </is>
      </c>
      <c r="N158" t="inlineStr">
        <is>
          <t>15th ed. / Robert Fuerst.</t>
        </is>
      </c>
      <c r="O158" t="inlineStr">
        <is>
          <t>eng</t>
        </is>
      </c>
      <c r="P158" t="inlineStr">
        <is>
          <t>pau</t>
        </is>
      </c>
      <c r="R158" t="inlineStr">
        <is>
          <t xml:space="preserve">QW </t>
        </is>
      </c>
      <c r="S158" t="n">
        <v>11</v>
      </c>
      <c r="T158" t="n">
        <v>11</v>
      </c>
      <c r="U158" t="inlineStr">
        <is>
          <t>1995-02-02</t>
        </is>
      </c>
      <c r="V158" t="inlineStr">
        <is>
          <t>1995-02-02</t>
        </is>
      </c>
      <c r="W158" t="inlineStr">
        <is>
          <t>1988-02-04</t>
        </is>
      </c>
      <c r="X158" t="inlineStr">
        <is>
          <t>1988-02-04</t>
        </is>
      </c>
      <c r="Y158" t="n">
        <v>348</v>
      </c>
      <c r="Z158" t="n">
        <v>284</v>
      </c>
      <c r="AA158" t="n">
        <v>437</v>
      </c>
      <c r="AB158" t="n">
        <v>3</v>
      </c>
      <c r="AC158" t="n">
        <v>3</v>
      </c>
      <c r="AD158" t="n">
        <v>11</v>
      </c>
      <c r="AE158" t="n">
        <v>16</v>
      </c>
      <c r="AF158" t="n">
        <v>6</v>
      </c>
      <c r="AG158" t="n">
        <v>8</v>
      </c>
      <c r="AH158" t="n">
        <v>3</v>
      </c>
      <c r="AI158" t="n">
        <v>4</v>
      </c>
      <c r="AJ158" t="n">
        <v>4</v>
      </c>
      <c r="AK158" t="n">
        <v>7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HYPERLINK("http://catalog.hathitrust.org/Record/000153453","HathiTrust Record")</f>
        <v/>
      </c>
      <c r="AS158">
        <f>HYPERLINK("https://creighton-primo.hosted.exlibrisgroup.com/primo-explore/search?tab=default_tab&amp;search_scope=EVERYTHING&amp;vid=01CRU&amp;lang=en_US&amp;offset=0&amp;query=any,contains,991000993549702656","Catalog Record")</f>
        <v/>
      </c>
      <c r="AT158">
        <f>HYPERLINK("http://www.worldcat.org/oclc/8865384","WorldCat Record")</f>
        <v/>
      </c>
    </row>
    <row r="159">
      <c r="A159" t="inlineStr">
        <is>
          <t>No</t>
        </is>
      </c>
      <c r="B159" t="inlineStr">
        <is>
          <t>QW 4 I43 1985</t>
        </is>
      </c>
      <c r="C159" t="inlineStr">
        <is>
          <t>0                      QW 0004000I  43          1985</t>
        </is>
      </c>
      <c r="D159" t="inlineStr">
        <is>
          <t>Infectious diseases and medical microbiology.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L159" t="inlineStr">
        <is>
          <t>Philadelphia : Saunders, c1985.</t>
        </is>
      </c>
      <c r="M159" t="inlineStr">
        <is>
          <t>1985</t>
        </is>
      </c>
      <c r="N159" t="inlineStr">
        <is>
          <t>2nd ed. / edited by Abraham I. Braude, Charles E. Davis, Joshua Fierer.</t>
        </is>
      </c>
      <c r="O159" t="inlineStr">
        <is>
          <t>eng</t>
        </is>
      </c>
      <c r="P159" t="inlineStr">
        <is>
          <t>xxu</t>
        </is>
      </c>
      <c r="R159" t="inlineStr">
        <is>
          <t xml:space="preserve">QW </t>
        </is>
      </c>
      <c r="S159" t="n">
        <v>20</v>
      </c>
      <c r="T159" t="n">
        <v>20</v>
      </c>
      <c r="U159" t="inlineStr">
        <is>
          <t>2000-01-20</t>
        </is>
      </c>
      <c r="V159" t="inlineStr">
        <is>
          <t>2000-01-20</t>
        </is>
      </c>
      <c r="W159" t="inlineStr">
        <is>
          <t>1987-09-30</t>
        </is>
      </c>
      <c r="X159" t="inlineStr">
        <is>
          <t>1987-09-30</t>
        </is>
      </c>
      <c r="Y159" t="n">
        <v>352</v>
      </c>
      <c r="Z159" t="n">
        <v>279</v>
      </c>
      <c r="AA159" t="n">
        <v>291</v>
      </c>
      <c r="AB159" t="n">
        <v>1</v>
      </c>
      <c r="AC159" t="n">
        <v>1</v>
      </c>
      <c r="AD159" t="n">
        <v>5</v>
      </c>
      <c r="AE159" t="n">
        <v>5</v>
      </c>
      <c r="AF159" t="n">
        <v>1</v>
      </c>
      <c r="AG159" t="n">
        <v>1</v>
      </c>
      <c r="AH159" t="n">
        <v>2</v>
      </c>
      <c r="AI159" t="n">
        <v>2</v>
      </c>
      <c r="AJ159" t="n">
        <v>2</v>
      </c>
      <c r="AK159" t="n">
        <v>2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HYPERLINK("https://creighton-primo.hosted.exlibrisgroup.com/primo-explore/search?tab=default_tab&amp;search_scope=EVERYTHING&amp;vid=01CRU&amp;lang=en_US&amp;offset=0&amp;query=any,contains,991000749199702656","Catalog Record")</f>
        <v/>
      </c>
      <c r="AT159">
        <f>HYPERLINK("http://www.worldcat.org/oclc/11318053","WorldCat Record")</f>
        <v/>
      </c>
    </row>
    <row r="160">
      <c r="A160" t="inlineStr">
        <is>
          <t>No</t>
        </is>
      </c>
      <c r="B160" t="inlineStr">
        <is>
          <t>QW 4 J39 1998</t>
        </is>
      </c>
      <c r="C160" t="inlineStr">
        <is>
          <t>0                      QW 0004000J  39          1998</t>
        </is>
      </c>
      <c r="D160" t="inlineStr">
        <is>
          <t>Jawetz, Melnick &amp; Adelberg's medical microbiology / Geo. F. Brooks ... [et al.]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Yes</t>
        </is>
      </c>
      <c r="J160" t="inlineStr">
        <is>
          <t>3</t>
        </is>
      </c>
      <c r="L160" t="inlineStr">
        <is>
          <t>Stamford, CT : Appleton &amp; Lange, c1998.</t>
        </is>
      </c>
      <c r="M160" t="inlineStr">
        <is>
          <t>1998</t>
        </is>
      </c>
      <c r="N160" t="inlineStr">
        <is>
          <t>21st ed.</t>
        </is>
      </c>
      <c r="O160" t="inlineStr">
        <is>
          <t>eng</t>
        </is>
      </c>
      <c r="P160" t="inlineStr">
        <is>
          <t>ctu</t>
        </is>
      </c>
      <c r="Q160" t="inlineStr">
        <is>
          <t>Lange medical book</t>
        </is>
      </c>
      <c r="R160" t="inlineStr">
        <is>
          <t xml:space="preserve">QW </t>
        </is>
      </c>
      <c r="S160" t="n">
        <v>19</v>
      </c>
      <c r="T160" t="n">
        <v>19</v>
      </c>
      <c r="U160" t="inlineStr">
        <is>
          <t>2003-01-26</t>
        </is>
      </c>
      <c r="V160" t="inlineStr">
        <is>
          <t>2003-01-26</t>
        </is>
      </c>
      <c r="W160" t="inlineStr">
        <is>
          <t>1998-04-14</t>
        </is>
      </c>
      <c r="X160" t="inlineStr">
        <is>
          <t>1998-04-14</t>
        </is>
      </c>
      <c r="Y160" t="n">
        <v>182</v>
      </c>
      <c r="Z160" t="n">
        <v>118</v>
      </c>
      <c r="AA160" t="n">
        <v>901</v>
      </c>
      <c r="AB160" t="n">
        <v>1</v>
      </c>
      <c r="AC160" t="n">
        <v>5</v>
      </c>
      <c r="AD160" t="n">
        <v>2</v>
      </c>
      <c r="AE160" t="n">
        <v>24</v>
      </c>
      <c r="AF160" t="n">
        <v>1</v>
      </c>
      <c r="AG160" t="n">
        <v>11</v>
      </c>
      <c r="AH160" t="n">
        <v>1</v>
      </c>
      <c r="AI160" t="n">
        <v>5</v>
      </c>
      <c r="AJ160" t="n">
        <v>1</v>
      </c>
      <c r="AK160" t="n">
        <v>11</v>
      </c>
      <c r="AL160" t="n">
        <v>0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HYPERLINK("https://creighton-primo.hosted.exlibrisgroup.com/primo-explore/search?tab=default_tab&amp;search_scope=EVERYTHING&amp;vid=01CRU&amp;lang=en_US&amp;offset=0&amp;query=any,contains,991000740799702656","Catalog Record")</f>
        <v/>
      </c>
      <c r="AT160">
        <f>HYPERLINK("http://www.worldcat.org/oclc/38928982","WorldCat Record")</f>
        <v/>
      </c>
    </row>
    <row r="161">
      <c r="A161" t="inlineStr">
        <is>
          <t>No</t>
        </is>
      </c>
      <c r="B161" t="inlineStr">
        <is>
          <t>QW 4 K83m 1930</t>
        </is>
      </c>
      <c r="C161" t="inlineStr">
        <is>
          <t>0                      QW 0004000K  83m         1930</t>
        </is>
      </c>
      <c r="D161" t="inlineStr">
        <is>
          <t>Man vs. microbes / by Nicholas Kopeloff.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Kopeloff, Nicholas, 1890-</t>
        </is>
      </c>
      <c r="L161" t="inlineStr">
        <is>
          <t>New York : A.A. Knopf, c1930.</t>
        </is>
      </c>
      <c r="M161" t="inlineStr">
        <is>
          <t>1930</t>
        </is>
      </c>
      <c r="O161" t="inlineStr">
        <is>
          <t>eng</t>
        </is>
      </c>
      <c r="P161" t="inlineStr">
        <is>
          <t>|||</t>
        </is>
      </c>
      <c r="R161" t="inlineStr">
        <is>
          <t xml:space="preserve">QW </t>
        </is>
      </c>
      <c r="S161" t="n">
        <v>0</v>
      </c>
      <c r="T161" t="n">
        <v>0</v>
      </c>
      <c r="U161" t="inlineStr">
        <is>
          <t>2010-03-08</t>
        </is>
      </c>
      <c r="V161" t="inlineStr">
        <is>
          <t>2010-03-08</t>
        </is>
      </c>
      <c r="W161" t="inlineStr">
        <is>
          <t>1988-02-04</t>
        </is>
      </c>
      <c r="X161" t="inlineStr">
        <is>
          <t>1988-02-04</t>
        </is>
      </c>
      <c r="Y161" t="n">
        <v>146</v>
      </c>
      <c r="Z161" t="n">
        <v>129</v>
      </c>
      <c r="AA161" t="n">
        <v>194</v>
      </c>
      <c r="AB161" t="n">
        <v>2</v>
      </c>
      <c r="AC161" t="n">
        <v>3</v>
      </c>
      <c r="AD161" t="n">
        <v>1</v>
      </c>
      <c r="AE161" t="n">
        <v>3</v>
      </c>
      <c r="AF161" t="n">
        <v>0</v>
      </c>
      <c r="AG161" t="n">
        <v>1</v>
      </c>
      <c r="AH161" t="n">
        <v>0</v>
      </c>
      <c r="AI161" t="n">
        <v>0</v>
      </c>
      <c r="AJ161" t="n">
        <v>0</v>
      </c>
      <c r="AK161" t="n">
        <v>0</v>
      </c>
      <c r="AL161" t="n">
        <v>1</v>
      </c>
      <c r="AM161" t="n">
        <v>2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HYPERLINK("http://catalog.hathitrust.org/Record/010104566","HathiTrust Record")</f>
        <v/>
      </c>
      <c r="AS161">
        <f>HYPERLINK("https://creighton-primo.hosted.exlibrisgroup.com/primo-explore/search?tab=default_tab&amp;search_scope=EVERYTHING&amp;vid=01CRU&amp;lang=en_US&amp;offset=0&amp;query=any,contains,991000993469702656","Catalog Record")</f>
        <v/>
      </c>
      <c r="AT161">
        <f>HYPERLINK("http://www.worldcat.org/oclc/476481","WorldCat Record")</f>
        <v/>
      </c>
    </row>
    <row r="162">
      <c r="A162" t="inlineStr">
        <is>
          <t>No</t>
        </is>
      </c>
      <c r="B162" t="inlineStr">
        <is>
          <t>QW 4 L334c 1984</t>
        </is>
      </c>
      <c r="C162" t="inlineStr">
        <is>
          <t>0                      QW 0004000L  334c        1984</t>
        </is>
      </c>
      <c r="D162" t="inlineStr">
        <is>
          <t>Clinical microbiology and infection control / Elaine Larson.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Larson, Elaine.</t>
        </is>
      </c>
      <c r="L162" t="inlineStr">
        <is>
          <t>Boston : Blackwell Scientific Publications ; St. Louis, Mo. : Distributors, USA, Blackwell Mosby, c1984.</t>
        </is>
      </c>
      <c r="M162" t="inlineStr">
        <is>
          <t>1984</t>
        </is>
      </c>
      <c r="O162" t="inlineStr">
        <is>
          <t>eng</t>
        </is>
      </c>
      <c r="P162" t="inlineStr">
        <is>
          <t>xxu</t>
        </is>
      </c>
      <c r="R162" t="inlineStr">
        <is>
          <t xml:space="preserve">QW </t>
        </is>
      </c>
      <c r="S162" t="n">
        <v>4</v>
      </c>
      <c r="T162" t="n">
        <v>4</v>
      </c>
      <c r="U162" t="inlineStr">
        <is>
          <t>2001-07-02</t>
        </is>
      </c>
      <c r="V162" t="inlineStr">
        <is>
          <t>2001-07-02</t>
        </is>
      </c>
      <c r="W162" t="inlineStr">
        <is>
          <t>1988-02-04</t>
        </is>
      </c>
      <c r="X162" t="inlineStr">
        <is>
          <t>1988-02-04</t>
        </is>
      </c>
      <c r="Y162" t="n">
        <v>150</v>
      </c>
      <c r="Z162" t="n">
        <v>111</v>
      </c>
      <c r="AA162" t="n">
        <v>117</v>
      </c>
      <c r="AB162" t="n">
        <v>1</v>
      </c>
      <c r="AC162" t="n">
        <v>1</v>
      </c>
      <c r="AD162" t="n">
        <v>1</v>
      </c>
      <c r="AE162" t="n">
        <v>1</v>
      </c>
      <c r="AF162" t="n">
        <v>1</v>
      </c>
      <c r="AG162" t="n">
        <v>1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HYPERLINK("https://creighton-primo.hosted.exlibrisgroup.com/primo-explore/search?tab=default_tab&amp;search_scope=EVERYTHING&amp;vid=01CRU&amp;lang=en_US&amp;offset=0&amp;query=any,contains,991000993439702656","Catalog Record")</f>
        <v/>
      </c>
      <c r="AT162">
        <f>HYPERLINK("http://www.worldcat.org/oclc/9893819","WorldCat Record")</f>
        <v/>
      </c>
    </row>
    <row r="163">
      <c r="A163" t="inlineStr">
        <is>
          <t>No</t>
        </is>
      </c>
      <c r="B163" t="inlineStr">
        <is>
          <t>QW 4 M294 1999</t>
        </is>
      </c>
      <c r="C163" t="inlineStr">
        <is>
          <t>0                      QW 0004000M  294         1999</t>
        </is>
      </c>
      <c r="D163" t="inlineStr">
        <is>
          <t>Manual of clinical microbiology / editor in chief, Patrick R. Murray ; editors, Ellen Jo Baron ... [et al.].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4</t>
        </is>
      </c>
      <c r="L163" t="inlineStr">
        <is>
          <t>Washington, D.C. : ASM Press, c1999.</t>
        </is>
      </c>
      <c r="M163" t="inlineStr">
        <is>
          <t>1999</t>
        </is>
      </c>
      <c r="N163" t="inlineStr">
        <is>
          <t>7th ed.</t>
        </is>
      </c>
      <c r="O163" t="inlineStr">
        <is>
          <t>eng</t>
        </is>
      </c>
      <c r="P163" t="inlineStr">
        <is>
          <t>dcu</t>
        </is>
      </c>
      <c r="R163" t="inlineStr">
        <is>
          <t xml:space="preserve">QW </t>
        </is>
      </c>
      <c r="S163" t="n">
        <v>21</v>
      </c>
      <c r="T163" t="n">
        <v>21</v>
      </c>
      <c r="U163" t="inlineStr">
        <is>
          <t>2003-04-22</t>
        </is>
      </c>
      <c r="V163" t="inlineStr">
        <is>
          <t>2003-04-22</t>
        </is>
      </c>
      <c r="W163" t="inlineStr">
        <is>
          <t>2000-01-21</t>
        </is>
      </c>
      <c r="X163" t="inlineStr">
        <is>
          <t>2000-01-21</t>
        </is>
      </c>
      <c r="Y163" t="n">
        <v>507</v>
      </c>
      <c r="Z163" t="n">
        <v>397</v>
      </c>
      <c r="AA163" t="n">
        <v>1260</v>
      </c>
      <c r="AB163" t="n">
        <v>1</v>
      </c>
      <c r="AC163" t="n">
        <v>16</v>
      </c>
      <c r="AD163" t="n">
        <v>10</v>
      </c>
      <c r="AE163" t="n">
        <v>42</v>
      </c>
      <c r="AF163" t="n">
        <v>5</v>
      </c>
      <c r="AG163" t="n">
        <v>16</v>
      </c>
      <c r="AH163" t="n">
        <v>3</v>
      </c>
      <c r="AI163" t="n">
        <v>8</v>
      </c>
      <c r="AJ163" t="n">
        <v>5</v>
      </c>
      <c r="AK163" t="n">
        <v>13</v>
      </c>
      <c r="AL163" t="n">
        <v>0</v>
      </c>
      <c r="AM163" t="n">
        <v>13</v>
      </c>
      <c r="AN163" t="n">
        <v>0</v>
      </c>
      <c r="AO163" t="n">
        <v>1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HYPERLINK("http://catalog.hathitrust.org/Record/003332488","HathiTrust Record")</f>
        <v/>
      </c>
      <c r="AS163">
        <f>HYPERLINK("https://creighton-primo.hosted.exlibrisgroup.com/primo-explore/search?tab=default_tab&amp;search_scope=EVERYTHING&amp;vid=01CRU&amp;lang=en_US&amp;offset=0&amp;query=any,contains,991001406009702656","Catalog Record")</f>
        <v/>
      </c>
      <c r="AT163">
        <f>HYPERLINK("http://www.worldcat.org/oclc/39914150","WorldCat Record")</f>
        <v/>
      </c>
    </row>
    <row r="164">
      <c r="A164" t="inlineStr">
        <is>
          <t>No</t>
        </is>
      </c>
      <c r="B164" t="inlineStr">
        <is>
          <t>QW4 M294 2003 V.1</t>
        </is>
      </c>
      <c r="C164" t="inlineStr">
        <is>
          <t>0                      QW 0004000M  294         2003                                        V.1</t>
        </is>
      </c>
      <c r="D164" t="inlineStr">
        <is>
          <t>Manual of clinical microbiology / editor in chief, Patrick R. Murray ; editors, Ellen Jo Baron ... [et al.].</t>
        </is>
      </c>
      <c r="E164" t="inlineStr">
        <is>
          <t>V.1</t>
        </is>
      </c>
      <c r="F164" t="inlineStr">
        <is>
          <t>Yes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Washington, D.C. : ASM Press, c2003.</t>
        </is>
      </c>
      <c r="M164" t="inlineStr">
        <is>
          <t>2003</t>
        </is>
      </c>
      <c r="N164" t="inlineStr">
        <is>
          <t>8th ed.</t>
        </is>
      </c>
      <c r="O164" t="inlineStr">
        <is>
          <t>eng</t>
        </is>
      </c>
      <c r="P164" t="inlineStr">
        <is>
          <t>dcu</t>
        </is>
      </c>
      <c r="R164" t="inlineStr">
        <is>
          <t xml:space="preserve">QW </t>
        </is>
      </c>
      <c r="S164" t="n">
        <v>7</v>
      </c>
      <c r="T164" t="n">
        <v>8</v>
      </c>
      <c r="U164" t="inlineStr">
        <is>
          <t>2005-12-30</t>
        </is>
      </c>
      <c r="V164" t="inlineStr">
        <is>
          <t>2005-12-30</t>
        </is>
      </c>
      <c r="W164" t="inlineStr">
        <is>
          <t>2003-06-30</t>
        </is>
      </c>
      <c r="X164" t="inlineStr">
        <is>
          <t>2003-06-30</t>
        </is>
      </c>
      <c r="Y164" t="n">
        <v>444</v>
      </c>
      <c r="Z164" t="n">
        <v>340</v>
      </c>
      <c r="AA164" t="n">
        <v>343</v>
      </c>
      <c r="AB164" t="n">
        <v>2</v>
      </c>
      <c r="AC164" t="n">
        <v>2</v>
      </c>
      <c r="AD164" t="n">
        <v>11</v>
      </c>
      <c r="AE164" t="n">
        <v>11</v>
      </c>
      <c r="AF164" t="n">
        <v>3</v>
      </c>
      <c r="AG164" t="n">
        <v>3</v>
      </c>
      <c r="AH164" t="n">
        <v>4</v>
      </c>
      <c r="AI164" t="n">
        <v>4</v>
      </c>
      <c r="AJ164" t="n">
        <v>6</v>
      </c>
      <c r="AK164" t="n">
        <v>6</v>
      </c>
      <c r="AL164" t="n">
        <v>1</v>
      </c>
      <c r="AM164" t="n">
        <v>1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HYPERLINK("http://catalog.hathitrust.org/Record/004315295","HathiTrust Record")</f>
        <v/>
      </c>
      <c r="AS164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T164">
        <f>HYPERLINK("http://www.worldcat.org/oclc/50035668","WorldCat Record")</f>
        <v/>
      </c>
    </row>
    <row r="165">
      <c r="A165" t="inlineStr">
        <is>
          <t>No</t>
        </is>
      </c>
      <c r="B165" t="inlineStr">
        <is>
          <t>QW4 M294 2003 V.1</t>
        </is>
      </c>
      <c r="C165" t="inlineStr">
        <is>
          <t>0                      QW 0004000M  294         2003                                        V.1</t>
        </is>
      </c>
      <c r="D165" t="inlineStr">
        <is>
          <t>Manual of clinical microbiology / editor in chief, Patrick R. Murray ; editors, Ellen Jo Baron ... [et al.].</t>
        </is>
      </c>
      <c r="E165" t="inlineStr">
        <is>
          <t>V.2</t>
        </is>
      </c>
      <c r="F165" t="inlineStr">
        <is>
          <t>Yes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Washington, D.C. : ASM Press, c2003.</t>
        </is>
      </c>
      <c r="M165" t="inlineStr">
        <is>
          <t>2003</t>
        </is>
      </c>
      <c r="N165" t="inlineStr">
        <is>
          <t>8th ed.</t>
        </is>
      </c>
      <c r="O165" t="inlineStr">
        <is>
          <t>eng</t>
        </is>
      </c>
      <c r="P165" t="inlineStr">
        <is>
          <t>dcu</t>
        </is>
      </c>
      <c r="R165" t="inlineStr">
        <is>
          <t xml:space="preserve">QW </t>
        </is>
      </c>
      <c r="S165" t="n">
        <v>1</v>
      </c>
      <c r="T165" t="n">
        <v>8</v>
      </c>
      <c r="U165" t="inlineStr">
        <is>
          <t>2003-07-09</t>
        </is>
      </c>
      <c r="V165" t="inlineStr">
        <is>
          <t>2005-12-30</t>
        </is>
      </c>
      <c r="W165" t="inlineStr">
        <is>
          <t>2003-06-30</t>
        </is>
      </c>
      <c r="X165" t="inlineStr">
        <is>
          <t>2003-06-30</t>
        </is>
      </c>
      <c r="Y165" t="n">
        <v>444</v>
      </c>
      <c r="Z165" t="n">
        <v>340</v>
      </c>
      <c r="AA165" t="n">
        <v>343</v>
      </c>
      <c r="AB165" t="n">
        <v>2</v>
      </c>
      <c r="AC165" t="n">
        <v>2</v>
      </c>
      <c r="AD165" t="n">
        <v>11</v>
      </c>
      <c r="AE165" t="n">
        <v>11</v>
      </c>
      <c r="AF165" t="n">
        <v>3</v>
      </c>
      <c r="AG165" t="n">
        <v>3</v>
      </c>
      <c r="AH165" t="n">
        <v>4</v>
      </c>
      <c r="AI165" t="n">
        <v>4</v>
      </c>
      <c r="AJ165" t="n">
        <v>6</v>
      </c>
      <c r="AK165" t="n">
        <v>6</v>
      </c>
      <c r="AL165" t="n">
        <v>1</v>
      </c>
      <c r="AM165" t="n">
        <v>1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HYPERLINK("http://catalog.hathitrust.org/Record/004315295","HathiTrust Record")</f>
        <v/>
      </c>
      <c r="AS165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T165">
        <f>HYPERLINK("http://www.worldcat.org/oclc/50035668","WorldCat Record")</f>
        <v/>
      </c>
    </row>
    <row r="166">
      <c r="A166" t="inlineStr">
        <is>
          <t>No</t>
        </is>
      </c>
      <c r="B166" t="inlineStr">
        <is>
          <t>QW 4 M294 2007</t>
        </is>
      </c>
      <c r="C166" t="inlineStr">
        <is>
          <t>0                      QW 0004000M  294         2007</t>
        </is>
      </c>
      <c r="D166" t="inlineStr">
        <is>
          <t>Manual of clinical microbiology / editor in chief, Patrick R. Murray ; editors, Ellen Jo Baron ... [et al.].</t>
        </is>
      </c>
      <c r="E166" t="inlineStr">
        <is>
          <t>V.2</t>
        </is>
      </c>
      <c r="F166" t="inlineStr">
        <is>
          <t>Yes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Washington, D.C. : ASM Press, c2007.</t>
        </is>
      </c>
      <c r="M166" t="inlineStr">
        <is>
          <t>2007</t>
        </is>
      </c>
      <c r="N166" t="inlineStr">
        <is>
          <t>9th ed.</t>
        </is>
      </c>
      <c r="O166" t="inlineStr">
        <is>
          <t>eng</t>
        </is>
      </c>
      <c r="P166" t="inlineStr">
        <is>
          <t>dcu</t>
        </is>
      </c>
      <c r="R166" t="inlineStr">
        <is>
          <t xml:space="preserve">QW </t>
        </is>
      </c>
      <c r="S166" t="n">
        <v>8</v>
      </c>
      <c r="T166" t="n">
        <v>17</v>
      </c>
      <c r="U166" t="inlineStr">
        <is>
          <t>2010-08-10</t>
        </is>
      </c>
      <c r="V166" t="inlineStr">
        <is>
          <t>2010-08-10</t>
        </is>
      </c>
      <c r="W166" t="inlineStr">
        <is>
          <t>2007-09-17</t>
        </is>
      </c>
      <c r="X166" t="inlineStr">
        <is>
          <t>2007-09-17</t>
        </is>
      </c>
      <c r="Y166" t="n">
        <v>447</v>
      </c>
      <c r="Z166" t="n">
        <v>326</v>
      </c>
      <c r="AA166" t="n">
        <v>326</v>
      </c>
      <c r="AB166" t="n">
        <v>3</v>
      </c>
      <c r="AC166" t="n">
        <v>3</v>
      </c>
      <c r="AD166" t="n">
        <v>12</v>
      </c>
      <c r="AE166" t="n">
        <v>12</v>
      </c>
      <c r="AF166" t="n">
        <v>2</v>
      </c>
      <c r="AG166" t="n">
        <v>2</v>
      </c>
      <c r="AH166" t="n">
        <v>5</v>
      </c>
      <c r="AI166" t="n">
        <v>5</v>
      </c>
      <c r="AJ166" t="n">
        <v>6</v>
      </c>
      <c r="AK166" t="n">
        <v>6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T166">
        <f>HYPERLINK("http://www.worldcat.org/oclc/63195972","WorldCat Record")</f>
        <v/>
      </c>
    </row>
    <row r="167">
      <c r="A167" t="inlineStr">
        <is>
          <t>No</t>
        </is>
      </c>
      <c r="B167" t="inlineStr">
        <is>
          <t>QW 4 M294 2007</t>
        </is>
      </c>
      <c r="C167" t="inlineStr">
        <is>
          <t>0                      QW 0004000M  294         2007</t>
        </is>
      </c>
      <c r="D167" t="inlineStr">
        <is>
          <t>Manual of clinical microbiology / editor in chief, Patrick R. Murray ; editors, Ellen Jo Baron ... [et al.].</t>
        </is>
      </c>
      <c r="E167" t="inlineStr">
        <is>
          <t>V.1</t>
        </is>
      </c>
      <c r="F167" t="inlineStr">
        <is>
          <t>Yes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Washington, D.C. : ASM Press, c2007.</t>
        </is>
      </c>
      <c r="M167" t="inlineStr">
        <is>
          <t>2007</t>
        </is>
      </c>
      <c r="N167" t="inlineStr">
        <is>
          <t>9th ed.</t>
        </is>
      </c>
      <c r="O167" t="inlineStr">
        <is>
          <t>eng</t>
        </is>
      </c>
      <c r="P167" t="inlineStr">
        <is>
          <t>dcu</t>
        </is>
      </c>
      <c r="R167" t="inlineStr">
        <is>
          <t xml:space="preserve">QW </t>
        </is>
      </c>
      <c r="S167" t="n">
        <v>9</v>
      </c>
      <c r="T167" t="n">
        <v>17</v>
      </c>
      <c r="U167" t="inlineStr">
        <is>
          <t>2010-08-10</t>
        </is>
      </c>
      <c r="V167" t="inlineStr">
        <is>
          <t>2010-08-10</t>
        </is>
      </c>
      <c r="W167" t="inlineStr">
        <is>
          <t>2007-09-17</t>
        </is>
      </c>
      <c r="X167" t="inlineStr">
        <is>
          <t>2007-09-17</t>
        </is>
      </c>
      <c r="Y167" t="n">
        <v>447</v>
      </c>
      <c r="Z167" t="n">
        <v>326</v>
      </c>
      <c r="AA167" t="n">
        <v>326</v>
      </c>
      <c r="AB167" t="n">
        <v>3</v>
      </c>
      <c r="AC167" t="n">
        <v>3</v>
      </c>
      <c r="AD167" t="n">
        <v>12</v>
      </c>
      <c r="AE167" t="n">
        <v>12</v>
      </c>
      <c r="AF167" t="n">
        <v>2</v>
      </c>
      <c r="AG167" t="n">
        <v>2</v>
      </c>
      <c r="AH167" t="n">
        <v>5</v>
      </c>
      <c r="AI167" t="n">
        <v>5</v>
      </c>
      <c r="AJ167" t="n">
        <v>6</v>
      </c>
      <c r="AK167" t="n">
        <v>6</v>
      </c>
      <c r="AL167" t="n">
        <v>2</v>
      </c>
      <c r="AM167" t="n">
        <v>2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T167">
        <f>HYPERLINK("http://www.worldcat.org/oclc/63195972","WorldCat Record")</f>
        <v/>
      </c>
    </row>
    <row r="168">
      <c r="A168" t="inlineStr">
        <is>
          <t>No</t>
        </is>
      </c>
      <c r="B168" t="inlineStr">
        <is>
          <t>QW 4 M4857 1999</t>
        </is>
      </c>
      <c r="C168" t="inlineStr">
        <is>
          <t>0                      QW 0004000M  4857        1999</t>
        </is>
      </c>
      <c r="D168" t="inlineStr">
        <is>
          <t>Medical importance of the normal microflora / edited by Gerald W. Tannock.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Dordrecht ; Boston : Kluwer, c1999.</t>
        </is>
      </c>
      <c r="M168" t="inlineStr">
        <is>
          <t>1999</t>
        </is>
      </c>
      <c r="O168" t="inlineStr">
        <is>
          <t>eng</t>
        </is>
      </c>
      <c r="P168" t="inlineStr">
        <is>
          <t xml:space="preserve">ne </t>
        </is>
      </c>
      <c r="R168" t="inlineStr">
        <is>
          <t xml:space="preserve">QW </t>
        </is>
      </c>
      <c r="S168" t="n">
        <v>5</v>
      </c>
      <c r="T168" t="n">
        <v>5</v>
      </c>
      <c r="U168" t="inlineStr">
        <is>
          <t>2008-04-19</t>
        </is>
      </c>
      <c r="V168" t="inlineStr">
        <is>
          <t>2008-04-19</t>
        </is>
      </c>
      <c r="W168" t="inlineStr">
        <is>
          <t>2000-07-20</t>
        </is>
      </c>
      <c r="X168" t="inlineStr">
        <is>
          <t>2000-07-20</t>
        </is>
      </c>
      <c r="Y168" t="n">
        <v>150</v>
      </c>
      <c r="Z168" t="n">
        <v>97</v>
      </c>
      <c r="AA168" t="n">
        <v>127</v>
      </c>
      <c r="AB168" t="n">
        <v>1</v>
      </c>
      <c r="AC168" t="n">
        <v>1</v>
      </c>
      <c r="AD168" t="n">
        <v>2</v>
      </c>
      <c r="AE168" t="n">
        <v>4</v>
      </c>
      <c r="AF168" t="n">
        <v>0</v>
      </c>
      <c r="AG168" t="n">
        <v>1</v>
      </c>
      <c r="AH168" t="n">
        <v>1</v>
      </c>
      <c r="AI168" t="n">
        <v>1</v>
      </c>
      <c r="AJ168" t="n">
        <v>2</v>
      </c>
      <c r="AK168" t="n">
        <v>4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HYPERLINK("https://creighton-primo.hosted.exlibrisgroup.com/primo-explore/search?tab=default_tab&amp;search_scope=EVERYTHING&amp;vid=01CRU&amp;lang=en_US&amp;offset=0&amp;query=any,contains,991000277369702656","Catalog Record")</f>
        <v/>
      </c>
      <c r="AT168">
        <f>HYPERLINK("http://www.worldcat.org/oclc/41278395","WorldCat Record")</f>
        <v/>
      </c>
    </row>
    <row r="169">
      <c r="A169" t="inlineStr">
        <is>
          <t>No</t>
        </is>
      </c>
      <c r="B169" t="inlineStr">
        <is>
          <t>QW 4 M486 1991</t>
        </is>
      </c>
      <c r="C169" t="inlineStr">
        <is>
          <t>0                      QW 0004000M  486         1991</t>
        </is>
      </c>
      <c r="D169" t="inlineStr">
        <is>
          <t>Medical microbiology / edited by Samuel Baron ; associate editor, Paula M. Jennings.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New York : Churchill Livingstone, c1991.</t>
        </is>
      </c>
      <c r="M169" t="inlineStr">
        <is>
          <t>1991</t>
        </is>
      </c>
      <c r="N169" t="inlineStr">
        <is>
          <t>3rd ed.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QW </t>
        </is>
      </c>
      <c r="S169" t="n">
        <v>38</v>
      </c>
      <c r="T169" t="n">
        <v>38</v>
      </c>
      <c r="U169" t="inlineStr">
        <is>
          <t>2008-04-20</t>
        </is>
      </c>
      <c r="V169" t="inlineStr">
        <is>
          <t>2008-04-20</t>
        </is>
      </c>
      <c r="W169" t="inlineStr">
        <is>
          <t>1991-04-23</t>
        </is>
      </c>
      <c r="X169" t="inlineStr">
        <is>
          <t>1991-04-23</t>
        </is>
      </c>
      <c r="Y169" t="n">
        <v>211</v>
      </c>
      <c r="Z169" t="n">
        <v>145</v>
      </c>
      <c r="AA169" t="n">
        <v>400</v>
      </c>
      <c r="AB169" t="n">
        <v>2</v>
      </c>
      <c r="AC169" t="n">
        <v>3</v>
      </c>
      <c r="AD169" t="n">
        <v>1</v>
      </c>
      <c r="AE169" t="n">
        <v>12</v>
      </c>
      <c r="AF169" t="n">
        <v>0</v>
      </c>
      <c r="AG169" t="n">
        <v>5</v>
      </c>
      <c r="AH169" t="n">
        <v>0</v>
      </c>
      <c r="AI169" t="n">
        <v>1</v>
      </c>
      <c r="AJ169" t="n">
        <v>0</v>
      </c>
      <c r="AK169" t="n">
        <v>8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HYPERLINK("http://catalog.hathitrust.org/Record/002453595","HathiTrust Record")</f>
        <v/>
      </c>
      <c r="AS169">
        <f>HYPERLINK("https://creighton-primo.hosted.exlibrisgroup.com/primo-explore/search?tab=default_tab&amp;search_scope=EVERYTHING&amp;vid=01CRU&amp;lang=en_US&amp;offset=0&amp;query=any,contains,991000827899702656","Catalog Record")</f>
        <v/>
      </c>
      <c r="AT169">
        <f>HYPERLINK("http://www.worldcat.org/oclc/23216617","WorldCat Record")</f>
        <v/>
      </c>
    </row>
    <row r="170">
      <c r="A170" t="inlineStr">
        <is>
          <t>No</t>
        </is>
      </c>
      <c r="B170" t="inlineStr">
        <is>
          <t>QW 4 M626 1990</t>
        </is>
      </c>
      <c r="C170" t="inlineStr">
        <is>
          <t>0                      QW 0004000M  626         1990</t>
        </is>
      </c>
      <c r="D170" t="inlineStr">
        <is>
          <t>Microbiology / Bernard D. Davis ... [et al.].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Philadelphia : Lippincott, c1990.</t>
        </is>
      </c>
      <c r="M170" t="inlineStr">
        <is>
          <t>1990</t>
        </is>
      </c>
      <c r="N170" t="inlineStr">
        <is>
          <t>4th ed.</t>
        </is>
      </c>
      <c r="O170" t="inlineStr">
        <is>
          <t>eng</t>
        </is>
      </c>
      <c r="P170" t="inlineStr">
        <is>
          <t>xxu</t>
        </is>
      </c>
      <c r="R170" t="inlineStr">
        <is>
          <t xml:space="preserve">QW </t>
        </is>
      </c>
      <c r="S170" t="n">
        <v>48</v>
      </c>
      <c r="T170" t="n">
        <v>48</v>
      </c>
      <c r="U170" t="inlineStr">
        <is>
          <t>1998-02-22</t>
        </is>
      </c>
      <c r="V170" t="inlineStr">
        <is>
          <t>1998-02-22</t>
        </is>
      </c>
      <c r="W170" t="inlineStr">
        <is>
          <t>1990-01-23</t>
        </is>
      </c>
      <c r="X170" t="inlineStr">
        <is>
          <t>1990-01-23</t>
        </is>
      </c>
      <c r="Y170" t="n">
        <v>443</v>
      </c>
      <c r="Z170" t="n">
        <v>284</v>
      </c>
      <c r="AA170" t="n">
        <v>293</v>
      </c>
      <c r="AB170" t="n">
        <v>3</v>
      </c>
      <c r="AC170" t="n">
        <v>3</v>
      </c>
      <c r="AD170" t="n">
        <v>7</v>
      </c>
      <c r="AE170" t="n">
        <v>7</v>
      </c>
      <c r="AF170" t="n">
        <v>3</v>
      </c>
      <c r="AG170" t="n">
        <v>3</v>
      </c>
      <c r="AH170" t="n">
        <v>1</v>
      </c>
      <c r="AI170" t="n">
        <v>1</v>
      </c>
      <c r="AJ170" t="n">
        <v>3</v>
      </c>
      <c r="AK170" t="n">
        <v>3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HYPERLINK("http://catalog.hathitrust.org/Record/001815494","HathiTrust Record")</f>
        <v/>
      </c>
      <c r="AS170">
        <f>HYPERLINK("https://creighton-primo.hosted.exlibrisgroup.com/primo-explore/search?tab=default_tab&amp;search_scope=EVERYTHING&amp;vid=01CRU&amp;lang=en_US&amp;offset=0&amp;query=any,contains,991001386789702656","Catalog Record")</f>
        <v/>
      </c>
      <c r="AT170">
        <f>HYPERLINK("http://www.worldcat.org/oclc/19324734","WorldCat Record")</f>
        <v/>
      </c>
    </row>
    <row r="171">
      <c r="A171" t="inlineStr">
        <is>
          <t>No</t>
        </is>
      </c>
      <c r="B171" t="inlineStr">
        <is>
          <t>QW 4 M6265 1986</t>
        </is>
      </c>
      <c r="C171" t="inlineStr">
        <is>
          <t>0                      QW 0004000M  6265        1986</t>
        </is>
      </c>
      <c r="D171" t="inlineStr">
        <is>
          <t>Microbiology - 1986 / edited by Loretta Leive, et. al.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Washington : American Society for Microbiology, c1986</t>
        </is>
      </c>
      <c r="M171" t="inlineStr">
        <is>
          <t>1986</t>
        </is>
      </c>
      <c r="O171" t="inlineStr">
        <is>
          <t>eng</t>
        </is>
      </c>
      <c r="P171" t="inlineStr">
        <is>
          <t>xxu</t>
        </is>
      </c>
      <c r="R171" t="inlineStr">
        <is>
          <t xml:space="preserve">QW </t>
        </is>
      </c>
      <c r="S171" t="n">
        <v>4</v>
      </c>
      <c r="T171" t="n">
        <v>4</v>
      </c>
      <c r="U171" t="inlineStr">
        <is>
          <t>1993-09-09</t>
        </is>
      </c>
      <c r="V171" t="inlineStr">
        <is>
          <t>1993-09-09</t>
        </is>
      </c>
      <c r="W171" t="inlineStr">
        <is>
          <t>1988-02-04</t>
        </is>
      </c>
      <c r="X171" t="inlineStr">
        <is>
          <t>1988-02-04</t>
        </is>
      </c>
      <c r="Y171" t="n">
        <v>26</v>
      </c>
      <c r="Z171" t="n">
        <v>21</v>
      </c>
      <c r="AA171" t="n">
        <v>21</v>
      </c>
      <c r="AB171" t="n">
        <v>1</v>
      </c>
      <c r="AC171" t="n">
        <v>1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HYPERLINK("https://creighton-primo.hosted.exlibrisgroup.com/primo-explore/search?tab=default_tab&amp;search_scope=EVERYTHING&amp;vid=01CRU&amp;lang=en_US&amp;offset=0&amp;query=any,contains,991000993399702656","Catalog Record")</f>
        <v/>
      </c>
      <c r="AT171">
        <f>HYPERLINK("http://www.worldcat.org/oclc/13842171","WorldCat Record")</f>
        <v/>
      </c>
    </row>
    <row r="172">
      <c r="A172" t="inlineStr">
        <is>
          <t>No</t>
        </is>
      </c>
      <c r="B172" t="inlineStr">
        <is>
          <t>QW 4 M695c 1980</t>
        </is>
      </c>
      <c r="C172" t="inlineStr">
        <is>
          <t>0                      QW 0004000M  695c        1980</t>
        </is>
      </c>
      <c r="D172" t="inlineStr">
        <is>
          <t>Clinical microbiology / Hugh L. Moffet.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Moffet, Hugh L., 1932-</t>
        </is>
      </c>
      <c r="L172" t="inlineStr">
        <is>
          <t>Philadelphia : Lippincott, c1980.</t>
        </is>
      </c>
      <c r="M172" t="inlineStr">
        <is>
          <t>1980</t>
        </is>
      </c>
      <c r="N172" t="inlineStr">
        <is>
          <t>2nd ed.</t>
        </is>
      </c>
      <c r="O172" t="inlineStr">
        <is>
          <t>eng</t>
        </is>
      </c>
      <c r="P172" t="inlineStr">
        <is>
          <t>xxu</t>
        </is>
      </c>
      <c r="R172" t="inlineStr">
        <is>
          <t xml:space="preserve">QW </t>
        </is>
      </c>
      <c r="S172" t="n">
        <v>5</v>
      </c>
      <c r="T172" t="n">
        <v>5</v>
      </c>
      <c r="U172" t="inlineStr">
        <is>
          <t>1990-06-18</t>
        </is>
      </c>
      <c r="V172" t="inlineStr">
        <is>
          <t>1990-06-18</t>
        </is>
      </c>
      <c r="W172" t="inlineStr">
        <is>
          <t>1988-02-04</t>
        </is>
      </c>
      <c r="X172" t="inlineStr">
        <is>
          <t>1988-02-04</t>
        </is>
      </c>
      <c r="Y172" t="n">
        <v>162</v>
      </c>
      <c r="Z172" t="n">
        <v>130</v>
      </c>
      <c r="AA172" t="n">
        <v>221</v>
      </c>
      <c r="AB172" t="n">
        <v>1</v>
      </c>
      <c r="AC172" t="n">
        <v>1</v>
      </c>
      <c r="AD172" t="n">
        <v>2</v>
      </c>
      <c r="AE172" t="n">
        <v>5</v>
      </c>
      <c r="AF172" t="n">
        <v>1</v>
      </c>
      <c r="AG172" t="n">
        <v>3</v>
      </c>
      <c r="AH172" t="n">
        <v>0</v>
      </c>
      <c r="AI172" t="n">
        <v>0</v>
      </c>
      <c r="AJ172" t="n">
        <v>1</v>
      </c>
      <c r="AK172" t="n">
        <v>2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HYPERLINK("https://creighton-primo.hosted.exlibrisgroup.com/primo-explore/search?tab=default_tab&amp;search_scope=EVERYTHING&amp;vid=01CRU&amp;lang=en_US&amp;offset=0&amp;query=any,contains,991000993259702656","Catalog Record")</f>
        <v/>
      </c>
      <c r="AT172">
        <f>HYPERLINK("http://www.worldcat.org/oclc/5497327","WorldCat Record")</f>
        <v/>
      </c>
    </row>
    <row r="173">
      <c r="A173" t="inlineStr">
        <is>
          <t>No</t>
        </is>
      </c>
      <c r="B173" t="inlineStr">
        <is>
          <t>QW4 M7178 2002 V.1</t>
        </is>
      </c>
      <c r="C173" t="inlineStr">
        <is>
          <t>0                      QW 0004000M  7178        2002                                        V.1</t>
        </is>
      </c>
      <c r="D173" t="inlineStr">
        <is>
          <t>Molecular medical microbiology / edited by Max Sussman.</t>
        </is>
      </c>
      <c r="E173" t="inlineStr">
        <is>
          <t>V.3</t>
        </is>
      </c>
      <c r="F173" t="inlineStr">
        <is>
          <t>Yes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San Diego : Academic Press, c2002.</t>
        </is>
      </c>
      <c r="M173" t="inlineStr">
        <is>
          <t>2002</t>
        </is>
      </c>
      <c r="O173" t="inlineStr">
        <is>
          <t>eng</t>
        </is>
      </c>
      <c r="P173" t="inlineStr">
        <is>
          <t>cau</t>
        </is>
      </c>
      <c r="R173" t="inlineStr">
        <is>
          <t xml:space="preserve">QW </t>
        </is>
      </c>
      <c r="S173" t="n">
        <v>3</v>
      </c>
      <c r="T173" t="n">
        <v>9</v>
      </c>
      <c r="U173" t="inlineStr">
        <is>
          <t>2005-12-30</t>
        </is>
      </c>
      <c r="V173" t="inlineStr">
        <is>
          <t>2005-12-30</t>
        </is>
      </c>
      <c r="W173" t="inlineStr">
        <is>
          <t>2002-06-20</t>
        </is>
      </c>
      <c r="X173" t="inlineStr">
        <is>
          <t>2002-06-20</t>
        </is>
      </c>
      <c r="Y173" t="n">
        <v>194</v>
      </c>
      <c r="Z173" t="n">
        <v>125</v>
      </c>
      <c r="AA173" t="n">
        <v>565</v>
      </c>
      <c r="AB173" t="n">
        <v>3</v>
      </c>
      <c r="AC173" t="n">
        <v>8</v>
      </c>
      <c r="AD173" t="n">
        <v>7</v>
      </c>
      <c r="AE173" t="n">
        <v>28</v>
      </c>
      <c r="AF173" t="n">
        <v>3</v>
      </c>
      <c r="AG173" t="n">
        <v>10</v>
      </c>
      <c r="AH173" t="n">
        <v>1</v>
      </c>
      <c r="AI173" t="n">
        <v>6</v>
      </c>
      <c r="AJ173" t="n">
        <v>2</v>
      </c>
      <c r="AK173" t="n">
        <v>7</v>
      </c>
      <c r="AL173" t="n">
        <v>2</v>
      </c>
      <c r="AM173" t="n">
        <v>7</v>
      </c>
      <c r="AN173" t="n">
        <v>0</v>
      </c>
      <c r="AO173" t="n">
        <v>1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HYPERLINK("http://catalog.hathitrust.org/Record/004212879","HathiTrust Record")</f>
        <v/>
      </c>
      <c r="AS173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T173">
        <f>HYPERLINK("http://www.worldcat.org/oclc/47675852","WorldCat Record")</f>
        <v/>
      </c>
    </row>
    <row r="174">
      <c r="A174" t="inlineStr">
        <is>
          <t>No</t>
        </is>
      </c>
      <c r="B174" t="inlineStr">
        <is>
          <t>QW4 M7178 2002 V.1</t>
        </is>
      </c>
      <c r="C174" t="inlineStr">
        <is>
          <t>0                      QW 0004000M  7178        2002                                        V.1</t>
        </is>
      </c>
      <c r="D174" t="inlineStr">
        <is>
          <t>Molecular medical microbiology / edited by Max Sussman.</t>
        </is>
      </c>
      <c r="E174" t="inlineStr">
        <is>
          <t>V.1</t>
        </is>
      </c>
      <c r="F174" t="inlineStr">
        <is>
          <t>Yes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L174" t="inlineStr">
        <is>
          <t>San Diego : Academic Press, c2002.</t>
        </is>
      </c>
      <c r="M174" t="inlineStr">
        <is>
          <t>2002</t>
        </is>
      </c>
      <c r="O174" t="inlineStr">
        <is>
          <t>eng</t>
        </is>
      </c>
      <c r="P174" t="inlineStr">
        <is>
          <t>cau</t>
        </is>
      </c>
      <c r="R174" t="inlineStr">
        <is>
          <t xml:space="preserve">QW </t>
        </is>
      </c>
      <c r="S174" t="n">
        <v>6</v>
      </c>
      <c r="T174" t="n">
        <v>9</v>
      </c>
      <c r="U174" t="inlineStr">
        <is>
          <t>2002-07-31</t>
        </is>
      </c>
      <c r="V174" t="inlineStr">
        <is>
          <t>2005-12-30</t>
        </is>
      </c>
      <c r="W174" t="inlineStr">
        <is>
          <t>2002-06-20</t>
        </is>
      </c>
      <c r="X174" t="inlineStr">
        <is>
          <t>2002-06-20</t>
        </is>
      </c>
      <c r="Y174" t="n">
        <v>194</v>
      </c>
      <c r="Z174" t="n">
        <v>125</v>
      </c>
      <c r="AA174" t="n">
        <v>565</v>
      </c>
      <c r="AB174" t="n">
        <v>3</v>
      </c>
      <c r="AC174" t="n">
        <v>8</v>
      </c>
      <c r="AD174" t="n">
        <v>7</v>
      </c>
      <c r="AE174" t="n">
        <v>28</v>
      </c>
      <c r="AF174" t="n">
        <v>3</v>
      </c>
      <c r="AG174" t="n">
        <v>10</v>
      </c>
      <c r="AH174" t="n">
        <v>1</v>
      </c>
      <c r="AI174" t="n">
        <v>6</v>
      </c>
      <c r="AJ174" t="n">
        <v>2</v>
      </c>
      <c r="AK174" t="n">
        <v>7</v>
      </c>
      <c r="AL174" t="n">
        <v>2</v>
      </c>
      <c r="AM174" t="n">
        <v>7</v>
      </c>
      <c r="AN174" t="n">
        <v>0</v>
      </c>
      <c r="AO174" t="n">
        <v>1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HYPERLINK("http://catalog.hathitrust.org/Record/004212879","HathiTrust Record")</f>
        <v/>
      </c>
      <c r="AS174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T174">
        <f>HYPERLINK("http://www.worldcat.org/oclc/47675852","WorldCat Record")</f>
        <v/>
      </c>
    </row>
    <row r="175">
      <c r="A175" t="inlineStr">
        <is>
          <t>No</t>
        </is>
      </c>
      <c r="B175" t="inlineStr">
        <is>
          <t>QW4 M7178 2002 V.1</t>
        </is>
      </c>
      <c r="C175" t="inlineStr">
        <is>
          <t>0                      QW 0004000M  7178        2002                                        V.1</t>
        </is>
      </c>
      <c r="D175" t="inlineStr">
        <is>
          <t>Molecular medical microbiology / edited by Max Sussman.</t>
        </is>
      </c>
      <c r="E175" t="inlineStr">
        <is>
          <t>V.2</t>
        </is>
      </c>
      <c r="F175" t="inlineStr">
        <is>
          <t>Yes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San Diego : Academic Press, c2002.</t>
        </is>
      </c>
      <c r="M175" t="inlineStr">
        <is>
          <t>2002</t>
        </is>
      </c>
      <c r="O175" t="inlineStr">
        <is>
          <t>eng</t>
        </is>
      </c>
      <c r="P175" t="inlineStr">
        <is>
          <t>cau</t>
        </is>
      </c>
      <c r="R175" t="inlineStr">
        <is>
          <t xml:space="preserve">QW </t>
        </is>
      </c>
      <c r="S175" t="n">
        <v>0</v>
      </c>
      <c r="T175" t="n">
        <v>9</v>
      </c>
      <c r="U175" t="inlineStr">
        <is>
          <t>2002-10-17</t>
        </is>
      </c>
      <c r="V175" t="inlineStr">
        <is>
          <t>2005-12-30</t>
        </is>
      </c>
      <c r="W175" t="inlineStr">
        <is>
          <t>2002-06-20</t>
        </is>
      </c>
      <c r="X175" t="inlineStr">
        <is>
          <t>2002-06-20</t>
        </is>
      </c>
      <c r="Y175" t="n">
        <v>194</v>
      </c>
      <c r="Z175" t="n">
        <v>125</v>
      </c>
      <c r="AA175" t="n">
        <v>565</v>
      </c>
      <c r="AB175" t="n">
        <v>3</v>
      </c>
      <c r="AC175" t="n">
        <v>8</v>
      </c>
      <c r="AD175" t="n">
        <v>7</v>
      </c>
      <c r="AE175" t="n">
        <v>28</v>
      </c>
      <c r="AF175" t="n">
        <v>3</v>
      </c>
      <c r="AG175" t="n">
        <v>10</v>
      </c>
      <c r="AH175" t="n">
        <v>1</v>
      </c>
      <c r="AI175" t="n">
        <v>6</v>
      </c>
      <c r="AJ175" t="n">
        <v>2</v>
      </c>
      <c r="AK175" t="n">
        <v>7</v>
      </c>
      <c r="AL175" t="n">
        <v>2</v>
      </c>
      <c r="AM175" t="n">
        <v>7</v>
      </c>
      <c r="AN175" t="n">
        <v>0</v>
      </c>
      <c r="AO175" t="n">
        <v>1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HYPERLINK("http://catalog.hathitrust.org/Record/004212879","HathiTrust Record")</f>
        <v/>
      </c>
      <c r="AS175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T175">
        <f>HYPERLINK("http://www.worldcat.org/oclc/47675852","WorldCat Record")</f>
        <v/>
      </c>
    </row>
    <row r="176">
      <c r="A176" t="inlineStr">
        <is>
          <t>No</t>
        </is>
      </c>
      <c r="B176" t="inlineStr">
        <is>
          <t>QW4 M755 2004</t>
        </is>
      </c>
      <c r="C176" t="inlineStr">
        <is>
          <t>0                      QW 0004000M  755         2004</t>
        </is>
      </c>
      <c r="D176" t="inlineStr">
        <is>
          <t>Molecular microbiology : diagnostic principles and practice / editor-in-chief, David H. Persing ; editors, Fred C. Tenover ... [et al.].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Yes</t>
        </is>
      </c>
      <c r="J176" t="inlineStr">
        <is>
          <t>1</t>
        </is>
      </c>
      <c r="L176" t="inlineStr">
        <is>
          <t>Washington, D.C. : ASM Press, c2004.</t>
        </is>
      </c>
      <c r="M176" t="inlineStr">
        <is>
          <t>2004</t>
        </is>
      </c>
      <c r="O176" t="inlineStr">
        <is>
          <t>eng</t>
        </is>
      </c>
      <c r="P176" t="inlineStr">
        <is>
          <t>dcu</t>
        </is>
      </c>
      <c r="R176" t="inlineStr">
        <is>
          <t xml:space="preserve">QW </t>
        </is>
      </c>
      <c r="S176" t="n">
        <v>5</v>
      </c>
      <c r="T176" t="n">
        <v>5</v>
      </c>
      <c r="U176" t="inlineStr">
        <is>
          <t>2005-07-12</t>
        </is>
      </c>
      <c r="V176" t="inlineStr">
        <is>
          <t>2005-07-12</t>
        </is>
      </c>
      <c r="W176" t="inlineStr">
        <is>
          <t>2004-02-27</t>
        </is>
      </c>
      <c r="X176" t="inlineStr">
        <is>
          <t>2004-02-27</t>
        </is>
      </c>
      <c r="Y176" t="n">
        <v>284</v>
      </c>
      <c r="Z176" t="n">
        <v>190</v>
      </c>
      <c r="AA176" t="n">
        <v>395</v>
      </c>
      <c r="AB176" t="n">
        <v>3</v>
      </c>
      <c r="AC176" t="n">
        <v>3</v>
      </c>
      <c r="AD176" t="n">
        <v>8</v>
      </c>
      <c r="AE176" t="n">
        <v>12</v>
      </c>
      <c r="AF176" t="n">
        <v>2</v>
      </c>
      <c r="AG176" t="n">
        <v>5</v>
      </c>
      <c r="AH176" t="n">
        <v>3</v>
      </c>
      <c r="AI176" t="n">
        <v>3</v>
      </c>
      <c r="AJ176" t="n">
        <v>3</v>
      </c>
      <c r="AK176" t="n">
        <v>4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HYPERLINK("http://catalog.hathitrust.org/Record/003886575","HathiTrust Record")</f>
        <v/>
      </c>
      <c r="AS176">
        <f>HYPERLINK("https://creighton-primo.hosted.exlibrisgroup.com/primo-explore/search?tab=default_tab&amp;search_scope=EVERYTHING&amp;vid=01CRU&amp;lang=en_US&amp;offset=0&amp;query=any,contains,991000366889702656","Catalog Record")</f>
        <v/>
      </c>
      <c r="AT176">
        <f>HYPERLINK("http://www.worldcat.org/oclc/52631424","WorldCat Record")</f>
        <v/>
      </c>
    </row>
    <row r="177">
      <c r="A177" t="inlineStr">
        <is>
          <t>No</t>
        </is>
      </c>
      <c r="B177" t="inlineStr">
        <is>
          <t>QW 4 N842 1973</t>
        </is>
      </c>
      <c r="C177" t="inlineStr">
        <is>
          <t>0                      QW 0004000N  842         1973</t>
        </is>
      </c>
      <c r="D177" t="inlineStr">
        <is>
          <t>The Normal microbial flora of man : [a symposium held during the summer conference of the Society for Applied Bacteriology at the University College of Wales, Aberystwyth, in July 1973] / edited by F. A. Skinner, and J. G. Carr.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L177" t="inlineStr">
        <is>
          <t>London ; New York : Academic Press, 1974.</t>
        </is>
      </c>
      <c r="M177" t="inlineStr">
        <is>
          <t>1974</t>
        </is>
      </c>
      <c r="O177" t="inlineStr">
        <is>
          <t>eng</t>
        </is>
      </c>
      <c r="P177" t="inlineStr">
        <is>
          <t>enk</t>
        </is>
      </c>
      <c r="Q177" t="inlineStr">
        <is>
          <t>Symposium series (Society for Applied Bacteriology) ; no. 3</t>
        </is>
      </c>
      <c r="R177" t="inlineStr">
        <is>
          <t xml:space="preserve">QW </t>
        </is>
      </c>
      <c r="S177" t="n">
        <v>2</v>
      </c>
      <c r="T177" t="n">
        <v>2</v>
      </c>
      <c r="U177" t="inlineStr">
        <is>
          <t>1990-10-18</t>
        </is>
      </c>
      <c r="V177" t="inlineStr">
        <is>
          <t>1990-10-18</t>
        </is>
      </c>
      <c r="W177" t="inlineStr">
        <is>
          <t>1988-03-17</t>
        </is>
      </c>
      <c r="X177" t="inlineStr">
        <is>
          <t>1988-03-17</t>
        </is>
      </c>
      <c r="Y177" t="n">
        <v>389</v>
      </c>
      <c r="Z177" t="n">
        <v>298</v>
      </c>
      <c r="AA177" t="n">
        <v>307</v>
      </c>
      <c r="AB177" t="n">
        <v>1</v>
      </c>
      <c r="AC177" t="n">
        <v>1</v>
      </c>
      <c r="AD177" t="n">
        <v>11</v>
      </c>
      <c r="AE177" t="n">
        <v>11</v>
      </c>
      <c r="AF177" t="n">
        <v>4</v>
      </c>
      <c r="AG177" t="n">
        <v>4</v>
      </c>
      <c r="AH177" t="n">
        <v>3</v>
      </c>
      <c r="AI177" t="n">
        <v>3</v>
      </c>
      <c r="AJ177" t="n">
        <v>7</v>
      </c>
      <c r="AK177" t="n">
        <v>7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HYPERLINK("http://catalog.hathitrust.org/Record/000017643","HathiTrust Record")</f>
        <v/>
      </c>
      <c r="AS177">
        <f>HYPERLINK("https://creighton-primo.hosted.exlibrisgroup.com/primo-explore/search?tab=default_tab&amp;search_scope=EVERYTHING&amp;vid=01CRU&amp;lang=en_US&amp;offset=0&amp;query=any,contains,991000993199702656","Catalog Record")</f>
        <v/>
      </c>
      <c r="AT177">
        <f>HYPERLINK("http://www.worldcat.org/oclc/1202926","WorldCat Record")</f>
        <v/>
      </c>
    </row>
    <row r="178">
      <c r="A178" t="inlineStr">
        <is>
          <t>No</t>
        </is>
      </c>
      <c r="B178" t="inlineStr">
        <is>
          <t>QW 4 P236b 1899</t>
        </is>
      </c>
      <c r="C178" t="inlineStr">
        <is>
          <t>0                      QW 0004000P  236b        1899</t>
        </is>
      </c>
      <c r="D178" t="inlineStr">
        <is>
          <t>Bacteriology in medicine and surgery : a practical manual for physicians, health officers, and students / by Wm. Hallock Park.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Park, William Hallock, 1863-1939.</t>
        </is>
      </c>
      <c r="L178" t="inlineStr">
        <is>
          <t>New York : Lea Brothers &amp; Co., 1899.</t>
        </is>
      </c>
      <c r="M178" t="inlineStr">
        <is>
          <t>1899</t>
        </is>
      </c>
      <c r="O178" t="inlineStr">
        <is>
          <t>eng</t>
        </is>
      </c>
      <c r="P178" t="inlineStr">
        <is>
          <t>nyu</t>
        </is>
      </c>
      <c r="R178" t="inlineStr">
        <is>
          <t xml:space="preserve">QW </t>
        </is>
      </c>
      <c r="S178" t="n">
        <v>3</v>
      </c>
      <c r="T178" t="n">
        <v>3</v>
      </c>
      <c r="U178" t="inlineStr">
        <is>
          <t>1993-02-23</t>
        </is>
      </c>
      <c r="V178" t="inlineStr">
        <is>
          <t>1993-02-23</t>
        </is>
      </c>
      <c r="W178" t="inlineStr">
        <is>
          <t>1988-02-04</t>
        </is>
      </c>
      <c r="X178" t="inlineStr">
        <is>
          <t>1988-02-04</t>
        </is>
      </c>
      <c r="Y178" t="n">
        <v>44</v>
      </c>
      <c r="Z178" t="n">
        <v>44</v>
      </c>
      <c r="AA178" t="n">
        <v>77</v>
      </c>
      <c r="AB178" t="n">
        <v>2</v>
      </c>
      <c r="AC178" t="n">
        <v>3</v>
      </c>
      <c r="AD178" t="n">
        <v>1</v>
      </c>
      <c r="AE178" t="n">
        <v>3</v>
      </c>
      <c r="AF178" t="n">
        <v>0</v>
      </c>
      <c r="AG178" t="n">
        <v>0</v>
      </c>
      <c r="AH178" t="n">
        <v>0</v>
      </c>
      <c r="AI178" t="n">
        <v>1</v>
      </c>
      <c r="AJ178" t="n">
        <v>0</v>
      </c>
      <c r="AK178" t="n">
        <v>0</v>
      </c>
      <c r="AL178" t="n">
        <v>1</v>
      </c>
      <c r="AM178" t="n">
        <v>2</v>
      </c>
      <c r="AN178" t="n">
        <v>0</v>
      </c>
      <c r="AO178" t="n">
        <v>0</v>
      </c>
      <c r="AP178" t="inlineStr">
        <is>
          <t>Yes</t>
        </is>
      </c>
      <c r="AQ178" t="inlineStr">
        <is>
          <t>No</t>
        </is>
      </c>
      <c r="AR178">
        <f>HYPERLINK("http://catalog.hathitrust.org/Record/006496915","HathiTrust Record")</f>
        <v/>
      </c>
      <c r="AS178">
        <f>HYPERLINK("https://creighton-primo.hosted.exlibrisgroup.com/primo-explore/search?tab=default_tab&amp;search_scope=EVERYTHING&amp;vid=01CRU&amp;lang=en_US&amp;offset=0&amp;query=any,contains,991000993159702656","Catalog Record")</f>
        <v/>
      </c>
      <c r="AT178">
        <f>HYPERLINK("http://www.worldcat.org/oclc/3169884","WorldCat Record")</f>
        <v/>
      </c>
    </row>
    <row r="179">
      <c r="A179" t="inlineStr">
        <is>
          <t>No</t>
        </is>
      </c>
      <c r="B179" t="inlineStr">
        <is>
          <t>QW 4 P236p 1933</t>
        </is>
      </c>
      <c r="C179" t="inlineStr">
        <is>
          <t>0                      QW 0004000P  236p        1933</t>
        </is>
      </c>
      <c r="D179" t="inlineStr">
        <is>
          <t>Pathogenic microörganisms : a practical manual for students, physicians and health officers / by William Hallock Park &amp; Anna Wessels Williams.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Park, William Hallock, 1863-1939.</t>
        </is>
      </c>
      <c r="L179" t="inlineStr">
        <is>
          <t>Philadelphia : Lea &amp; Febiger, c1933.</t>
        </is>
      </c>
      <c r="M179" t="inlineStr">
        <is>
          <t>1933</t>
        </is>
      </c>
      <c r="N179" t="inlineStr">
        <is>
          <t>10th ed.</t>
        </is>
      </c>
      <c r="O179" t="inlineStr">
        <is>
          <t>eng</t>
        </is>
      </c>
      <c r="P179" t="inlineStr">
        <is>
          <t>pau</t>
        </is>
      </c>
      <c r="R179" t="inlineStr">
        <is>
          <t xml:space="preserve">QW </t>
        </is>
      </c>
      <c r="S179" t="n">
        <v>3</v>
      </c>
      <c r="T179" t="n">
        <v>3</v>
      </c>
      <c r="U179" t="inlineStr">
        <is>
          <t>1993-02-23</t>
        </is>
      </c>
      <c r="V179" t="inlineStr">
        <is>
          <t>1993-02-23</t>
        </is>
      </c>
      <c r="W179" t="inlineStr">
        <is>
          <t>1988-02-04</t>
        </is>
      </c>
      <c r="X179" t="inlineStr">
        <is>
          <t>1988-02-04</t>
        </is>
      </c>
      <c r="Y179" t="n">
        <v>62</v>
      </c>
      <c r="Z179" t="n">
        <v>58</v>
      </c>
      <c r="AA179" t="n">
        <v>219</v>
      </c>
      <c r="AB179" t="n">
        <v>1</v>
      </c>
      <c r="AC179" t="n">
        <v>4</v>
      </c>
      <c r="AD179" t="n">
        <v>0</v>
      </c>
      <c r="AE179" t="n">
        <v>7</v>
      </c>
      <c r="AF179" t="n">
        <v>0</v>
      </c>
      <c r="AG179" t="n">
        <v>1</v>
      </c>
      <c r="AH179" t="n">
        <v>0</v>
      </c>
      <c r="AI179" t="n">
        <v>3</v>
      </c>
      <c r="AJ179" t="n">
        <v>0</v>
      </c>
      <c r="AK179" t="n">
        <v>0</v>
      </c>
      <c r="AL179" t="n">
        <v>0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HYPERLINK("http://catalog.hathitrust.org/Record/001582873","HathiTrust Record")</f>
        <v/>
      </c>
      <c r="AS179">
        <f>HYPERLINK("https://creighton-primo.hosted.exlibrisgroup.com/primo-explore/search?tab=default_tab&amp;search_scope=EVERYTHING&amp;vid=01CRU&amp;lang=en_US&amp;offset=0&amp;query=any,contains,991000993049702656","Catalog Record")</f>
        <v/>
      </c>
      <c r="AT179">
        <f>HYPERLINK("http://www.worldcat.org/oclc/2881789","WorldCat Record")</f>
        <v/>
      </c>
    </row>
    <row r="180">
      <c r="A180" t="inlineStr">
        <is>
          <t>No</t>
        </is>
      </c>
      <c r="B180" t="inlineStr">
        <is>
          <t>QW 4 P751m 1971</t>
        </is>
      </c>
      <c r="C180" t="inlineStr">
        <is>
          <t>0                      QW 0004000P  751m        1971</t>
        </is>
      </c>
      <c r="D180" t="inlineStr">
        <is>
          <t>Microbiology : an introduction to protists, J. S. Poindexter.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Poindexter, Jeanne S. (Jeanne Stove)</t>
        </is>
      </c>
      <c r="L180" t="inlineStr">
        <is>
          <t>New York : Macmillan, [1971]</t>
        </is>
      </c>
      <c r="M180" t="inlineStr">
        <is>
          <t>1971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QW </t>
        </is>
      </c>
      <c r="S180" t="n">
        <v>4</v>
      </c>
      <c r="T180" t="n">
        <v>4</v>
      </c>
      <c r="U180" t="inlineStr">
        <is>
          <t>1997-02-24</t>
        </is>
      </c>
      <c r="V180" t="inlineStr">
        <is>
          <t>1997-02-24</t>
        </is>
      </c>
      <c r="W180" t="inlineStr">
        <is>
          <t>1988-03-17</t>
        </is>
      </c>
      <c r="X180" t="inlineStr">
        <is>
          <t>1988-03-17</t>
        </is>
      </c>
      <c r="Y180" t="n">
        <v>271</v>
      </c>
      <c r="Z180" t="n">
        <v>203</v>
      </c>
      <c r="AA180" t="n">
        <v>203</v>
      </c>
      <c r="AB180" t="n">
        <v>3</v>
      </c>
      <c r="AC180" t="n">
        <v>3</v>
      </c>
      <c r="AD180" t="n">
        <v>7</v>
      </c>
      <c r="AE180" t="n">
        <v>7</v>
      </c>
      <c r="AF180" t="n">
        <v>3</v>
      </c>
      <c r="AG180" t="n">
        <v>3</v>
      </c>
      <c r="AH180" t="n">
        <v>2</v>
      </c>
      <c r="AI180" t="n">
        <v>2</v>
      </c>
      <c r="AJ180" t="n">
        <v>3</v>
      </c>
      <c r="AK180" t="n">
        <v>3</v>
      </c>
      <c r="AL180" t="n">
        <v>2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HYPERLINK("http://catalog.hathitrust.org/Record/001556116","HathiTrust Record")</f>
        <v/>
      </c>
      <c r="AS180">
        <f>HYPERLINK("https://creighton-primo.hosted.exlibrisgroup.com/primo-explore/search?tab=default_tab&amp;search_scope=EVERYTHING&amp;vid=01CRU&amp;lang=en_US&amp;offset=0&amp;query=any,contains,991000993009702656","Catalog Record")</f>
        <v/>
      </c>
      <c r="AT180">
        <f>HYPERLINK("http://www.worldcat.org/oclc/113120","WorldCat Record")</f>
        <v/>
      </c>
    </row>
    <row r="181">
      <c r="A181" t="inlineStr">
        <is>
          <t>No</t>
        </is>
      </c>
      <c r="B181" t="inlineStr">
        <is>
          <t>QW 4 S186m 2001</t>
        </is>
      </c>
      <c r="C181" t="inlineStr">
        <is>
          <t>0                      QW 0004000S  186m        2001</t>
        </is>
      </c>
      <c r="D181" t="inlineStr">
        <is>
          <t>Microbiology : diversity, disease, and the environment / Abigail A. Salyers/Dixie D. Whitt.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Salyers, Abigail A.</t>
        </is>
      </c>
      <c r="L181" t="inlineStr">
        <is>
          <t>Bethesda, Md. : Fitzgerald Science Press, c2001.</t>
        </is>
      </c>
      <c r="M181" t="inlineStr">
        <is>
          <t>2000</t>
        </is>
      </c>
      <c r="O181" t="inlineStr">
        <is>
          <t>eng</t>
        </is>
      </c>
      <c r="P181" t="inlineStr">
        <is>
          <t>mdu</t>
        </is>
      </c>
      <c r="R181" t="inlineStr">
        <is>
          <t xml:space="preserve">QW </t>
        </is>
      </c>
      <c r="S181" t="n">
        <v>10</v>
      </c>
      <c r="T181" t="n">
        <v>10</v>
      </c>
      <c r="U181" t="inlineStr">
        <is>
          <t>2004-02-26</t>
        </is>
      </c>
      <c r="V181" t="inlineStr">
        <is>
          <t>2004-02-26</t>
        </is>
      </c>
      <c r="W181" t="inlineStr">
        <is>
          <t>2001-11-14</t>
        </is>
      </c>
      <c r="X181" t="inlineStr">
        <is>
          <t>2001-11-14</t>
        </is>
      </c>
      <c r="Y181" t="n">
        <v>243</v>
      </c>
      <c r="Z181" t="n">
        <v>128</v>
      </c>
      <c r="AA181" t="n">
        <v>142</v>
      </c>
      <c r="AB181" t="n">
        <v>1</v>
      </c>
      <c r="AC181" t="n">
        <v>1</v>
      </c>
      <c r="AD181" t="n">
        <v>2</v>
      </c>
      <c r="AE181" t="n">
        <v>2</v>
      </c>
      <c r="AF181" t="n">
        <v>0</v>
      </c>
      <c r="AG181" t="n">
        <v>0</v>
      </c>
      <c r="AH181" t="n">
        <v>2</v>
      </c>
      <c r="AI181" t="n">
        <v>2</v>
      </c>
      <c r="AJ181" t="n">
        <v>2</v>
      </c>
      <c r="AK181" t="n">
        <v>2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HYPERLINK("http://catalog.hathitrust.org/Record/008992567","HathiTrust Record")</f>
        <v/>
      </c>
      <c r="AS181">
        <f>HYPERLINK("https://creighton-primo.hosted.exlibrisgroup.com/primo-explore/search?tab=default_tab&amp;search_scope=EVERYTHING&amp;vid=01CRU&amp;lang=en_US&amp;offset=0&amp;query=any,contains,991000293309702656","Catalog Record")</f>
        <v/>
      </c>
      <c r="AT181">
        <f>HYPERLINK("http://www.worldcat.org/oclc/45661776","WorldCat Record")</f>
        <v/>
      </c>
    </row>
    <row r="182">
      <c r="A182" t="inlineStr">
        <is>
          <t>No</t>
        </is>
      </c>
      <c r="B182" t="inlineStr">
        <is>
          <t>QW 4 S642m 1980</t>
        </is>
      </c>
      <c r="C182" t="inlineStr">
        <is>
          <t>0                      QW 0004000S  642m        1980</t>
        </is>
      </c>
      <c r="D182" t="inlineStr">
        <is>
          <t>Microbiology and pathology / Alice Lorraine Smith.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Yes</t>
        </is>
      </c>
      <c r="J182" t="inlineStr">
        <is>
          <t>0</t>
        </is>
      </c>
      <c r="K182" t="inlineStr">
        <is>
          <t>Smith, Alice Lorraine, 1920-2014.</t>
        </is>
      </c>
      <c r="L182" t="inlineStr">
        <is>
          <t>St. Louis : Mosby, 1980.</t>
        </is>
      </c>
      <c r="M182" t="inlineStr">
        <is>
          <t>1980</t>
        </is>
      </c>
      <c r="N182" t="inlineStr">
        <is>
          <t>12th ed.</t>
        </is>
      </c>
      <c r="O182" t="inlineStr">
        <is>
          <t>eng</t>
        </is>
      </c>
      <c r="P182" t="inlineStr">
        <is>
          <t xml:space="preserve">xx </t>
        </is>
      </c>
      <c r="R182" t="inlineStr">
        <is>
          <t xml:space="preserve">QW </t>
        </is>
      </c>
      <c r="S182" t="n">
        <v>7</v>
      </c>
      <c r="T182" t="n">
        <v>7</v>
      </c>
      <c r="U182" t="inlineStr">
        <is>
          <t>1992-04-17</t>
        </is>
      </c>
      <c r="V182" t="inlineStr">
        <is>
          <t>1992-04-17</t>
        </is>
      </c>
      <c r="W182" t="inlineStr">
        <is>
          <t>1988-02-04</t>
        </is>
      </c>
      <c r="X182" t="inlineStr">
        <is>
          <t>1988-02-04</t>
        </is>
      </c>
      <c r="Y182" t="n">
        <v>290</v>
      </c>
      <c r="Z182" t="n">
        <v>241</v>
      </c>
      <c r="AA182" t="n">
        <v>584</v>
      </c>
      <c r="AB182" t="n">
        <v>1</v>
      </c>
      <c r="AC182" t="n">
        <v>3</v>
      </c>
      <c r="AD182" t="n">
        <v>6</v>
      </c>
      <c r="AE182" t="n">
        <v>22</v>
      </c>
      <c r="AF182" t="n">
        <v>3</v>
      </c>
      <c r="AG182" t="n">
        <v>10</v>
      </c>
      <c r="AH182" t="n">
        <v>2</v>
      </c>
      <c r="AI182" t="n">
        <v>5</v>
      </c>
      <c r="AJ182" t="n">
        <v>4</v>
      </c>
      <c r="AK182" t="n">
        <v>13</v>
      </c>
      <c r="AL182" t="n">
        <v>0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HYPERLINK("http://catalog.hathitrust.org/Record/000725712","HathiTrust Record")</f>
        <v/>
      </c>
      <c r="AS182">
        <f>HYPERLINK("https://creighton-primo.hosted.exlibrisgroup.com/primo-explore/search?tab=default_tab&amp;search_scope=EVERYTHING&amp;vid=01CRU&amp;lang=en_US&amp;offset=0&amp;query=any,contains,991000992939702656","Catalog Record")</f>
        <v/>
      </c>
      <c r="AT182">
        <f>HYPERLINK("http://www.worldcat.org/oclc/5893606","WorldCat Record")</f>
        <v/>
      </c>
    </row>
    <row r="183">
      <c r="A183" t="inlineStr">
        <is>
          <t>No</t>
        </is>
      </c>
      <c r="B183" t="inlineStr">
        <is>
          <t>QW 4 S642p 1973</t>
        </is>
      </c>
      <c r="C183" t="inlineStr">
        <is>
          <t>0                      QW 0004000S  642p        1973</t>
        </is>
      </c>
      <c r="D183" t="inlineStr">
        <is>
          <t>Principles of microbiology / Alice Lorraine Smith.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Smith, Alice Lorraine, 1920-2014.</t>
        </is>
      </c>
      <c r="L183" t="inlineStr">
        <is>
          <t>Saint Louis : Mosby, 1973.</t>
        </is>
      </c>
      <c r="M183" t="inlineStr">
        <is>
          <t>1973</t>
        </is>
      </c>
      <c r="N183" t="inlineStr">
        <is>
          <t>-- 7th ed. --</t>
        </is>
      </c>
      <c r="O183" t="inlineStr">
        <is>
          <t>eng</t>
        </is>
      </c>
      <c r="P183" t="inlineStr">
        <is>
          <t>mou</t>
        </is>
      </c>
      <c r="R183" t="inlineStr">
        <is>
          <t xml:space="preserve">QW </t>
        </is>
      </c>
      <c r="S183" t="n">
        <v>2</v>
      </c>
      <c r="T183" t="n">
        <v>2</v>
      </c>
      <c r="U183" t="inlineStr">
        <is>
          <t>1995-10-11</t>
        </is>
      </c>
      <c r="V183" t="inlineStr">
        <is>
          <t>1995-10-11</t>
        </is>
      </c>
      <c r="W183" t="inlineStr">
        <is>
          <t>1988-02-04</t>
        </is>
      </c>
      <c r="X183" t="inlineStr">
        <is>
          <t>1988-02-04</t>
        </is>
      </c>
      <c r="Y183" t="n">
        <v>168</v>
      </c>
      <c r="Z183" t="n">
        <v>126</v>
      </c>
      <c r="AA183" t="n">
        <v>591</v>
      </c>
      <c r="AB183" t="n">
        <v>1</v>
      </c>
      <c r="AC183" t="n">
        <v>3</v>
      </c>
      <c r="AD183" t="n">
        <v>1</v>
      </c>
      <c r="AE183" t="n">
        <v>18</v>
      </c>
      <c r="AF183" t="n">
        <v>1</v>
      </c>
      <c r="AG183" t="n">
        <v>7</v>
      </c>
      <c r="AH183" t="n">
        <v>0</v>
      </c>
      <c r="AI183" t="n">
        <v>5</v>
      </c>
      <c r="AJ183" t="n">
        <v>0</v>
      </c>
      <c r="AK183" t="n">
        <v>7</v>
      </c>
      <c r="AL183" t="n">
        <v>0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HYPERLINK("http://catalog.hathitrust.org/Record/001556178","HathiTrust Record")</f>
        <v/>
      </c>
      <c r="AS183">
        <f>HYPERLINK("https://creighton-primo.hosted.exlibrisgroup.com/primo-explore/search?tab=default_tab&amp;search_scope=EVERYTHING&amp;vid=01CRU&amp;lang=en_US&amp;offset=0&amp;query=any,contains,991000992859702656","Catalog Record")</f>
        <v/>
      </c>
      <c r="AT183">
        <f>HYPERLINK("http://www.worldcat.org/oclc/548228","WorldCat Record")</f>
        <v/>
      </c>
    </row>
    <row r="184">
      <c r="A184" t="inlineStr">
        <is>
          <t>No</t>
        </is>
      </c>
      <c r="B184" t="inlineStr">
        <is>
          <t>QW 4 T675202 1998</t>
        </is>
      </c>
      <c r="C184" t="inlineStr">
        <is>
          <t>0                      QW 0004000T  675202      1998</t>
        </is>
      </c>
      <c r="D184" t="inlineStr">
        <is>
          <t>Topley &amp; Wilson's microbiology and microbial infections.</t>
        </is>
      </c>
      <c r="E184" t="inlineStr">
        <is>
          <t>V. 3</t>
        </is>
      </c>
      <c r="F184" t="inlineStr">
        <is>
          <t>Yes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Topley, W. W. C. (William Whiteman Carlton), 1886-1944.</t>
        </is>
      </c>
      <c r="L184" t="inlineStr">
        <is>
          <t>London : Arnold ; New York : Oxford University Press, 1998.</t>
        </is>
      </c>
      <c r="M184" t="inlineStr">
        <is>
          <t>1998</t>
        </is>
      </c>
      <c r="N184" t="inlineStr">
        <is>
          <t>9th ed. / [edited by] Leslie Collier, Albert Balows, Max Sussman.</t>
        </is>
      </c>
      <c r="O184" t="inlineStr">
        <is>
          <t>eng</t>
        </is>
      </c>
      <c r="P184" t="inlineStr">
        <is>
          <t>enk</t>
        </is>
      </c>
      <c r="R184" t="inlineStr">
        <is>
          <t xml:space="preserve">QW </t>
        </is>
      </c>
      <c r="S184" t="n">
        <v>3</v>
      </c>
      <c r="T184" t="n">
        <v>19</v>
      </c>
      <c r="U184" t="inlineStr">
        <is>
          <t>2000-03-21</t>
        </is>
      </c>
      <c r="V184" t="inlineStr">
        <is>
          <t>2005-12-30</t>
        </is>
      </c>
      <c r="W184" t="inlineStr">
        <is>
          <t>1998-10-13</t>
        </is>
      </c>
      <c r="X184" t="inlineStr">
        <is>
          <t>1998-10-13</t>
        </is>
      </c>
      <c r="Y184" t="n">
        <v>224</v>
      </c>
      <c r="Z184" t="n">
        <v>149</v>
      </c>
      <c r="AA184" t="n">
        <v>158</v>
      </c>
      <c r="AB184" t="n">
        <v>1</v>
      </c>
      <c r="AC184" t="n">
        <v>1</v>
      </c>
      <c r="AD184" t="n">
        <v>2</v>
      </c>
      <c r="AE184" t="n">
        <v>2</v>
      </c>
      <c r="AF184" t="n">
        <v>2</v>
      </c>
      <c r="AG184" t="n">
        <v>2</v>
      </c>
      <c r="AH184" t="n">
        <v>0</v>
      </c>
      <c r="AI184" t="n">
        <v>0</v>
      </c>
      <c r="AJ184" t="n">
        <v>1</v>
      </c>
      <c r="AK184" t="n">
        <v>1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4">
        <f>HYPERLINK("http://www.worldcat.org/oclc/38290809","WorldCat Record")</f>
        <v/>
      </c>
    </row>
    <row r="185">
      <c r="A185" t="inlineStr">
        <is>
          <t>No</t>
        </is>
      </c>
      <c r="B185" t="inlineStr">
        <is>
          <t>QW 4 T675202 1998</t>
        </is>
      </c>
      <c r="C185" t="inlineStr">
        <is>
          <t>0                      QW 0004000T  675202      1998</t>
        </is>
      </c>
      <c r="D185" t="inlineStr">
        <is>
          <t>Topley &amp; Wilson's microbiology and microbial infections.</t>
        </is>
      </c>
      <c r="E185" t="inlineStr">
        <is>
          <t>V. 6</t>
        </is>
      </c>
      <c r="F185" t="inlineStr">
        <is>
          <t>Yes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Topley, W. W. C. (William Whiteman Carlton), 1886-1944.</t>
        </is>
      </c>
      <c r="L185" t="inlineStr">
        <is>
          <t>London : Arnold ; New York : Oxford University Press, 1998.</t>
        </is>
      </c>
      <c r="M185" t="inlineStr">
        <is>
          <t>1998</t>
        </is>
      </c>
      <c r="N185" t="inlineStr">
        <is>
          <t>9th ed. / [edited by] Leslie Collier, Albert Balows, Max Sussman.</t>
        </is>
      </c>
      <c r="O185" t="inlineStr">
        <is>
          <t>eng</t>
        </is>
      </c>
      <c r="P185" t="inlineStr">
        <is>
          <t>enk</t>
        </is>
      </c>
      <c r="R185" t="inlineStr">
        <is>
          <t xml:space="preserve">QW </t>
        </is>
      </c>
      <c r="S185" t="n">
        <v>1</v>
      </c>
      <c r="T185" t="n">
        <v>19</v>
      </c>
      <c r="V185" t="inlineStr">
        <is>
          <t>2005-12-30</t>
        </is>
      </c>
      <c r="W185" t="inlineStr">
        <is>
          <t>1998-10-13</t>
        </is>
      </c>
      <c r="X185" t="inlineStr">
        <is>
          <t>1998-10-13</t>
        </is>
      </c>
      <c r="Y185" t="n">
        <v>224</v>
      </c>
      <c r="Z185" t="n">
        <v>149</v>
      </c>
      <c r="AA185" t="n">
        <v>158</v>
      </c>
      <c r="AB185" t="n">
        <v>1</v>
      </c>
      <c r="AC185" t="n">
        <v>1</v>
      </c>
      <c r="AD185" t="n">
        <v>2</v>
      </c>
      <c r="AE185" t="n">
        <v>2</v>
      </c>
      <c r="AF185" t="n">
        <v>2</v>
      </c>
      <c r="AG185" t="n">
        <v>2</v>
      </c>
      <c r="AH185" t="n">
        <v>0</v>
      </c>
      <c r="AI185" t="n">
        <v>0</v>
      </c>
      <c r="AJ185" t="n">
        <v>1</v>
      </c>
      <c r="AK185" t="n">
        <v>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5">
        <f>HYPERLINK("http://www.worldcat.org/oclc/38290809","WorldCat Record")</f>
        <v/>
      </c>
    </row>
    <row r="186">
      <c r="A186" t="inlineStr">
        <is>
          <t>No</t>
        </is>
      </c>
      <c r="B186" t="inlineStr">
        <is>
          <t>QW 4 T675202 1998</t>
        </is>
      </c>
      <c r="C186" t="inlineStr">
        <is>
          <t>0                      QW 0004000T  675202      1998</t>
        </is>
      </c>
      <c r="D186" t="inlineStr">
        <is>
          <t>Topley &amp; Wilson's microbiology and microbial infections.</t>
        </is>
      </c>
      <c r="E186" t="inlineStr">
        <is>
          <t>V. 4</t>
        </is>
      </c>
      <c r="F186" t="inlineStr">
        <is>
          <t>Yes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Topley, W. W. C. (William Whiteman Carlton), 1886-1944.</t>
        </is>
      </c>
      <c r="L186" t="inlineStr">
        <is>
          <t>London : Arnold ; New York : Oxford University Press, 1998.</t>
        </is>
      </c>
      <c r="M186" t="inlineStr">
        <is>
          <t>1998</t>
        </is>
      </c>
      <c r="N186" t="inlineStr">
        <is>
          <t>9th ed. / [edited by] Leslie Collier, Albert Balows, Max Sussman.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QW </t>
        </is>
      </c>
      <c r="S186" t="n">
        <v>0</v>
      </c>
      <c r="T186" t="n">
        <v>19</v>
      </c>
      <c r="V186" t="inlineStr">
        <is>
          <t>2005-12-30</t>
        </is>
      </c>
      <c r="W186" t="inlineStr">
        <is>
          <t>1998-10-13</t>
        </is>
      </c>
      <c r="X186" t="inlineStr">
        <is>
          <t>1998-10-13</t>
        </is>
      </c>
      <c r="Y186" t="n">
        <v>224</v>
      </c>
      <c r="Z186" t="n">
        <v>149</v>
      </c>
      <c r="AA186" t="n">
        <v>158</v>
      </c>
      <c r="AB186" t="n">
        <v>1</v>
      </c>
      <c r="AC186" t="n">
        <v>1</v>
      </c>
      <c r="AD186" t="n">
        <v>2</v>
      </c>
      <c r="AE186" t="n">
        <v>2</v>
      </c>
      <c r="AF186" t="n">
        <v>2</v>
      </c>
      <c r="AG186" t="n">
        <v>2</v>
      </c>
      <c r="AH186" t="n">
        <v>0</v>
      </c>
      <c r="AI186" t="n">
        <v>0</v>
      </c>
      <c r="AJ186" t="n">
        <v>1</v>
      </c>
      <c r="AK186" t="n">
        <v>1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6">
        <f>HYPERLINK("http://www.worldcat.org/oclc/38290809","WorldCat Record")</f>
        <v/>
      </c>
    </row>
    <row r="187">
      <c r="A187" t="inlineStr">
        <is>
          <t>No</t>
        </is>
      </c>
      <c r="B187" t="inlineStr">
        <is>
          <t>QW 4 T675202 1998</t>
        </is>
      </c>
      <c r="C187" t="inlineStr">
        <is>
          <t>0                      QW 0004000T  675202      1998</t>
        </is>
      </c>
      <c r="D187" t="inlineStr">
        <is>
          <t>Topley &amp; Wilson's microbiology and microbial infections.</t>
        </is>
      </c>
      <c r="E187" t="inlineStr">
        <is>
          <t>V. 5</t>
        </is>
      </c>
      <c r="F187" t="inlineStr">
        <is>
          <t>Yes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Topley, W. W. C. (William Whiteman Carlton), 1886-1944.</t>
        </is>
      </c>
      <c r="L187" t="inlineStr">
        <is>
          <t>London : Arnold ; New York : Oxford University Press, 1998.</t>
        </is>
      </c>
      <c r="M187" t="inlineStr">
        <is>
          <t>1998</t>
        </is>
      </c>
      <c r="N187" t="inlineStr">
        <is>
          <t>9th ed. / [edited by] Leslie Collier, Albert Balows, Max Sussman.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QW </t>
        </is>
      </c>
      <c r="S187" t="n">
        <v>1</v>
      </c>
      <c r="T187" t="n">
        <v>19</v>
      </c>
      <c r="U187" t="inlineStr">
        <is>
          <t>2000-02-19</t>
        </is>
      </c>
      <c r="V187" t="inlineStr">
        <is>
          <t>2005-12-30</t>
        </is>
      </c>
      <c r="W187" t="inlineStr">
        <is>
          <t>1998-10-13</t>
        </is>
      </c>
      <c r="X187" t="inlineStr">
        <is>
          <t>1998-10-13</t>
        </is>
      </c>
      <c r="Y187" t="n">
        <v>224</v>
      </c>
      <c r="Z187" t="n">
        <v>149</v>
      </c>
      <c r="AA187" t="n">
        <v>158</v>
      </c>
      <c r="AB187" t="n">
        <v>1</v>
      </c>
      <c r="AC187" t="n">
        <v>1</v>
      </c>
      <c r="AD187" t="n">
        <v>2</v>
      </c>
      <c r="AE187" t="n">
        <v>2</v>
      </c>
      <c r="AF187" t="n">
        <v>2</v>
      </c>
      <c r="AG187" t="n">
        <v>2</v>
      </c>
      <c r="AH187" t="n">
        <v>0</v>
      </c>
      <c r="AI187" t="n">
        <v>0</v>
      </c>
      <c r="AJ187" t="n">
        <v>1</v>
      </c>
      <c r="AK187" t="n">
        <v>1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7">
        <f>HYPERLINK("http://www.worldcat.org/oclc/38290809","WorldCat Record")</f>
        <v/>
      </c>
    </row>
    <row r="188">
      <c r="A188" t="inlineStr">
        <is>
          <t>No</t>
        </is>
      </c>
      <c r="B188" t="inlineStr">
        <is>
          <t>QW 4 T675202 1998</t>
        </is>
      </c>
      <c r="C188" t="inlineStr">
        <is>
          <t>0                      QW 0004000T  675202      1998</t>
        </is>
      </c>
      <c r="D188" t="inlineStr">
        <is>
          <t>Topley &amp; Wilson's microbiology and microbial infections.</t>
        </is>
      </c>
      <c r="E188" t="inlineStr">
        <is>
          <t>V. 2</t>
        </is>
      </c>
      <c r="F188" t="inlineStr">
        <is>
          <t>Yes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Topley, W. W. C. (William Whiteman Carlton), 1886-1944.</t>
        </is>
      </c>
      <c r="L188" t="inlineStr">
        <is>
          <t>London : Arnold ; New York : Oxford University Press, 1998.</t>
        </is>
      </c>
      <c r="M188" t="inlineStr">
        <is>
          <t>1998</t>
        </is>
      </c>
      <c r="N188" t="inlineStr">
        <is>
          <t>9th ed. / [edited by] Leslie Collier, Albert Balows, Max Sussman.</t>
        </is>
      </c>
      <c r="O188" t="inlineStr">
        <is>
          <t>eng</t>
        </is>
      </c>
      <c r="P188" t="inlineStr">
        <is>
          <t>enk</t>
        </is>
      </c>
      <c r="R188" t="inlineStr">
        <is>
          <t xml:space="preserve">QW </t>
        </is>
      </c>
      <c r="S188" t="n">
        <v>14</v>
      </c>
      <c r="T188" t="n">
        <v>19</v>
      </c>
      <c r="U188" t="inlineStr">
        <is>
          <t>2005-12-30</t>
        </is>
      </c>
      <c r="V188" t="inlineStr">
        <is>
          <t>2005-12-30</t>
        </is>
      </c>
      <c r="W188" t="inlineStr">
        <is>
          <t>1998-10-13</t>
        </is>
      </c>
      <c r="X188" t="inlineStr">
        <is>
          <t>1998-10-13</t>
        </is>
      </c>
      <c r="Y188" t="n">
        <v>224</v>
      </c>
      <c r="Z188" t="n">
        <v>149</v>
      </c>
      <c r="AA188" t="n">
        <v>158</v>
      </c>
      <c r="AB188" t="n">
        <v>1</v>
      </c>
      <c r="AC188" t="n">
        <v>1</v>
      </c>
      <c r="AD188" t="n">
        <v>2</v>
      </c>
      <c r="AE188" t="n">
        <v>2</v>
      </c>
      <c r="AF188" t="n">
        <v>2</v>
      </c>
      <c r="AG188" t="n">
        <v>2</v>
      </c>
      <c r="AH188" t="n">
        <v>0</v>
      </c>
      <c r="AI188" t="n">
        <v>0</v>
      </c>
      <c r="AJ188" t="n">
        <v>1</v>
      </c>
      <c r="AK188" t="n">
        <v>1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8">
        <f>HYPERLINK("http://www.worldcat.org/oclc/38290809","WorldCat Record")</f>
        <v/>
      </c>
    </row>
    <row r="189">
      <c r="A189" t="inlineStr">
        <is>
          <t>No</t>
        </is>
      </c>
      <c r="B189" t="inlineStr">
        <is>
          <t>QW 4 Z7831 1992</t>
        </is>
      </c>
      <c r="C189" t="inlineStr">
        <is>
          <t>0                      QW 0004000Z  7831        1992</t>
        </is>
      </c>
      <c r="D189" t="inlineStr">
        <is>
          <t>Zinsser microbiology / edited by Wolfgang K. Joklik ... [et al.].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L189" t="inlineStr">
        <is>
          <t>Norwalk, CT : Appleton &amp; Lange, c1992.</t>
        </is>
      </c>
      <c r="M189" t="inlineStr">
        <is>
          <t>1992</t>
        </is>
      </c>
      <c r="N189" t="inlineStr">
        <is>
          <t>20th ed.</t>
        </is>
      </c>
      <c r="O189" t="inlineStr">
        <is>
          <t>eng</t>
        </is>
      </c>
      <c r="P189" t="inlineStr">
        <is>
          <t>xxu</t>
        </is>
      </c>
      <c r="R189" t="inlineStr">
        <is>
          <t xml:space="preserve">QW </t>
        </is>
      </c>
      <c r="S189" t="n">
        <v>14</v>
      </c>
      <c r="T189" t="n">
        <v>14</v>
      </c>
      <c r="U189" t="inlineStr">
        <is>
          <t>2002-08-24</t>
        </is>
      </c>
      <c r="V189" t="inlineStr">
        <is>
          <t>2002-08-24</t>
        </is>
      </c>
      <c r="W189" t="inlineStr">
        <is>
          <t>1992-04-23</t>
        </is>
      </c>
      <c r="X189" t="inlineStr">
        <is>
          <t>1992-04-23</t>
        </is>
      </c>
      <c r="Y189" t="n">
        <v>490</v>
      </c>
      <c r="Z189" t="n">
        <v>416</v>
      </c>
      <c r="AA189" t="n">
        <v>1046</v>
      </c>
      <c r="AB189" t="n">
        <v>1</v>
      </c>
      <c r="AC189" t="n">
        <v>8</v>
      </c>
      <c r="AD189" t="n">
        <v>8</v>
      </c>
      <c r="AE189" t="n">
        <v>29</v>
      </c>
      <c r="AF189" t="n">
        <v>4</v>
      </c>
      <c r="AG189" t="n">
        <v>13</v>
      </c>
      <c r="AH189" t="n">
        <v>2</v>
      </c>
      <c r="AI189" t="n">
        <v>6</v>
      </c>
      <c r="AJ189" t="n">
        <v>4</v>
      </c>
      <c r="AK189" t="n">
        <v>13</v>
      </c>
      <c r="AL189" t="n">
        <v>0</v>
      </c>
      <c r="AM189" t="n">
        <v>6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HYPERLINK("http://catalog.hathitrust.org/Record/002514760","HathiTrust Record")</f>
        <v/>
      </c>
      <c r="AS189">
        <f>HYPERLINK("https://creighton-primo.hosted.exlibrisgroup.com/primo-explore/search?tab=default_tab&amp;search_scope=EVERYTHING&amp;vid=01CRU&amp;lang=en_US&amp;offset=0&amp;query=any,contains,991001302679702656","Catalog Record")</f>
        <v/>
      </c>
      <c r="AT189">
        <f>HYPERLINK("http://www.worldcat.org/oclc/24796112","WorldCat Record")</f>
        <v/>
      </c>
    </row>
    <row r="190">
      <c r="A190" t="inlineStr">
        <is>
          <t>No</t>
        </is>
      </c>
      <c r="B190" t="inlineStr">
        <is>
          <t>QW 11.1 L174p 2003</t>
        </is>
      </c>
      <c r="C190" t="inlineStr">
        <is>
          <t>0                      QW 0011100L  174p        2003</t>
        </is>
      </c>
      <c r="D190" t="inlineStr">
        <is>
          <t>Pioneers of microbiology and the Nobel prize / Ulf Lagerkvist.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1</t>
        </is>
      </c>
      <c r="K190" t="inlineStr">
        <is>
          <t>Lagerkvist, Ulf.</t>
        </is>
      </c>
      <c r="L190" t="inlineStr">
        <is>
          <t>River Edge, NJ : World Scientific Pub., c2003.</t>
        </is>
      </c>
      <c r="M190" t="inlineStr">
        <is>
          <t>2003</t>
        </is>
      </c>
      <c r="O190" t="inlineStr">
        <is>
          <t>eng</t>
        </is>
      </c>
      <c r="P190" t="inlineStr">
        <is>
          <t>nju</t>
        </is>
      </c>
      <c r="R190" t="inlineStr">
        <is>
          <t xml:space="preserve">QW </t>
        </is>
      </c>
      <c r="S190" t="n">
        <v>0</v>
      </c>
      <c r="T190" t="n">
        <v>0</v>
      </c>
      <c r="U190" t="inlineStr">
        <is>
          <t>2004-09-09</t>
        </is>
      </c>
      <c r="V190" t="inlineStr">
        <is>
          <t>2004-09-09</t>
        </is>
      </c>
      <c r="W190" t="inlineStr">
        <is>
          <t>2004-09-09</t>
        </is>
      </c>
      <c r="X190" t="inlineStr">
        <is>
          <t>2004-09-09</t>
        </is>
      </c>
      <c r="Y190" t="n">
        <v>375</v>
      </c>
      <c r="Z190" t="n">
        <v>305</v>
      </c>
      <c r="AA190" t="n">
        <v>1257</v>
      </c>
      <c r="AB190" t="n">
        <v>2</v>
      </c>
      <c r="AC190" t="n">
        <v>15</v>
      </c>
      <c r="AD190" t="n">
        <v>12</v>
      </c>
      <c r="AE190" t="n">
        <v>46</v>
      </c>
      <c r="AF190" t="n">
        <v>7</v>
      </c>
      <c r="AG190" t="n">
        <v>15</v>
      </c>
      <c r="AH190" t="n">
        <v>2</v>
      </c>
      <c r="AI190" t="n">
        <v>10</v>
      </c>
      <c r="AJ190" t="n">
        <v>6</v>
      </c>
      <c r="AK190" t="n">
        <v>15</v>
      </c>
      <c r="AL190" t="n">
        <v>0</v>
      </c>
      <c r="AM190" t="n">
        <v>12</v>
      </c>
      <c r="AN190" t="n">
        <v>0</v>
      </c>
      <c r="AO190" t="n">
        <v>2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HYPERLINK("https://creighton-primo.hosted.exlibrisgroup.com/primo-explore/search?tab=default_tab&amp;search_scope=EVERYTHING&amp;vid=01CRU&amp;lang=en_US&amp;offset=0&amp;query=any,contains,991000385359702656","Catalog Record")</f>
        <v/>
      </c>
      <c r="AT190">
        <f>HYPERLINK("http://www.worldcat.org/oclc/50761072","WorldCat Record")</f>
        <v/>
      </c>
    </row>
    <row r="191">
      <c r="A191" t="inlineStr">
        <is>
          <t>No</t>
        </is>
      </c>
      <c r="B191" t="inlineStr">
        <is>
          <t>QW 13 E56 1992</t>
        </is>
      </c>
      <c r="C191" t="inlineStr">
        <is>
          <t>0                      QW 0013000E  56          1992</t>
        </is>
      </c>
      <c r="D191" t="inlineStr">
        <is>
          <t>Encyclopedia of microbiology / editor, Joshua Lederberg.</t>
        </is>
      </c>
      <c r="E191" t="inlineStr">
        <is>
          <t>V. 3</t>
        </is>
      </c>
      <c r="F191" t="inlineStr">
        <is>
          <t>Yes</t>
        </is>
      </c>
      <c r="G191" t="inlineStr">
        <is>
          <t>1</t>
        </is>
      </c>
      <c r="H191" t="inlineStr">
        <is>
          <t>No</t>
        </is>
      </c>
      <c r="I191" t="inlineStr">
        <is>
          <t>Yes</t>
        </is>
      </c>
      <c r="J191" t="inlineStr">
        <is>
          <t>0</t>
        </is>
      </c>
      <c r="L191" t="inlineStr">
        <is>
          <t>San Diego : Academic Press, c1992.</t>
        </is>
      </c>
      <c r="M191" t="inlineStr">
        <is>
          <t>1992</t>
        </is>
      </c>
      <c r="O191" t="inlineStr">
        <is>
          <t>eng</t>
        </is>
      </c>
      <c r="P191" t="inlineStr">
        <is>
          <t>cau</t>
        </is>
      </c>
      <c r="R191" t="inlineStr">
        <is>
          <t xml:space="preserve">QW </t>
        </is>
      </c>
      <c r="S191" t="n">
        <v>0</v>
      </c>
      <c r="T191" t="n">
        <v>11</v>
      </c>
      <c r="V191" t="inlineStr">
        <is>
          <t>2006-06-24</t>
        </is>
      </c>
      <c r="W191" t="inlineStr">
        <is>
          <t>1995-01-31</t>
        </is>
      </c>
      <c r="X191" t="inlineStr">
        <is>
          <t>1995-01-31</t>
        </is>
      </c>
      <c r="Y191" t="n">
        <v>542</v>
      </c>
      <c r="Z191" t="n">
        <v>405</v>
      </c>
      <c r="AA191" t="n">
        <v>801</v>
      </c>
      <c r="AB191" t="n">
        <v>2</v>
      </c>
      <c r="AC191" t="n">
        <v>2</v>
      </c>
      <c r="AD191" t="n">
        <v>10</v>
      </c>
      <c r="AE191" t="n">
        <v>26</v>
      </c>
      <c r="AF191" t="n">
        <v>4</v>
      </c>
      <c r="AG191" t="n">
        <v>12</v>
      </c>
      <c r="AH191" t="n">
        <v>3</v>
      </c>
      <c r="AI191" t="n">
        <v>5</v>
      </c>
      <c r="AJ191" t="n">
        <v>8</v>
      </c>
      <c r="AK191" t="n">
        <v>15</v>
      </c>
      <c r="AL191" t="n">
        <v>1</v>
      </c>
      <c r="AM191" t="n">
        <v>1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HYPERLINK("http://catalog.hathitrust.org/Record/002577865","HathiTrust Record")</f>
        <v/>
      </c>
      <c r="AS191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1">
        <f>HYPERLINK("http://www.worldcat.org/oclc/25316345","WorldCat Record")</f>
        <v/>
      </c>
    </row>
    <row r="192">
      <c r="A192" t="inlineStr">
        <is>
          <t>No</t>
        </is>
      </c>
      <c r="B192" t="inlineStr">
        <is>
          <t>QW 13 E56 1992</t>
        </is>
      </c>
      <c r="C192" t="inlineStr">
        <is>
          <t>0                      QW 0013000E  56          1992</t>
        </is>
      </c>
      <c r="D192" t="inlineStr">
        <is>
          <t>Encyclopedia of microbiology / editor, Joshua Lederberg.</t>
        </is>
      </c>
      <c r="E192" t="inlineStr">
        <is>
          <t>V. 1</t>
        </is>
      </c>
      <c r="F192" t="inlineStr">
        <is>
          <t>Yes</t>
        </is>
      </c>
      <c r="G192" t="inlineStr">
        <is>
          <t>1</t>
        </is>
      </c>
      <c r="H192" t="inlineStr">
        <is>
          <t>No</t>
        </is>
      </c>
      <c r="I192" t="inlineStr">
        <is>
          <t>Yes</t>
        </is>
      </c>
      <c r="J192" t="inlineStr">
        <is>
          <t>0</t>
        </is>
      </c>
      <c r="L192" t="inlineStr">
        <is>
          <t>San Diego : Academic Press, c1992.</t>
        </is>
      </c>
      <c r="M192" t="inlineStr">
        <is>
          <t>1992</t>
        </is>
      </c>
      <c r="O192" t="inlineStr">
        <is>
          <t>eng</t>
        </is>
      </c>
      <c r="P192" t="inlineStr">
        <is>
          <t>cau</t>
        </is>
      </c>
      <c r="R192" t="inlineStr">
        <is>
          <t xml:space="preserve">QW </t>
        </is>
      </c>
      <c r="S192" t="n">
        <v>5</v>
      </c>
      <c r="T192" t="n">
        <v>11</v>
      </c>
      <c r="U192" t="inlineStr">
        <is>
          <t>2006-06-24</t>
        </is>
      </c>
      <c r="V192" t="inlineStr">
        <is>
          <t>2006-06-24</t>
        </is>
      </c>
      <c r="W192" t="inlineStr">
        <is>
          <t>1995-01-31</t>
        </is>
      </c>
      <c r="X192" t="inlineStr">
        <is>
          <t>1995-01-31</t>
        </is>
      </c>
      <c r="Y192" t="n">
        <v>542</v>
      </c>
      <c r="Z192" t="n">
        <v>405</v>
      </c>
      <c r="AA192" t="n">
        <v>801</v>
      </c>
      <c r="AB192" t="n">
        <v>2</v>
      </c>
      <c r="AC192" t="n">
        <v>2</v>
      </c>
      <c r="AD192" t="n">
        <v>10</v>
      </c>
      <c r="AE192" t="n">
        <v>26</v>
      </c>
      <c r="AF192" t="n">
        <v>4</v>
      </c>
      <c r="AG192" t="n">
        <v>12</v>
      </c>
      <c r="AH192" t="n">
        <v>3</v>
      </c>
      <c r="AI192" t="n">
        <v>5</v>
      </c>
      <c r="AJ192" t="n">
        <v>8</v>
      </c>
      <c r="AK192" t="n">
        <v>15</v>
      </c>
      <c r="AL192" t="n">
        <v>1</v>
      </c>
      <c r="AM192" t="n">
        <v>1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HYPERLINK("http://catalog.hathitrust.org/Record/002577865","HathiTrust Record")</f>
        <v/>
      </c>
      <c r="AS192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2">
        <f>HYPERLINK("http://www.worldcat.org/oclc/25316345","WorldCat Record")</f>
        <v/>
      </c>
    </row>
    <row r="193">
      <c r="A193" t="inlineStr">
        <is>
          <t>No</t>
        </is>
      </c>
      <c r="B193" t="inlineStr">
        <is>
          <t>QW 13 E56 1992</t>
        </is>
      </c>
      <c r="C193" t="inlineStr">
        <is>
          <t>0                      QW 0013000E  56          1992</t>
        </is>
      </c>
      <c r="D193" t="inlineStr">
        <is>
          <t>Encyclopedia of microbiology / editor, Joshua Lederberg.</t>
        </is>
      </c>
      <c r="E193" t="inlineStr">
        <is>
          <t>V. 2</t>
        </is>
      </c>
      <c r="F193" t="inlineStr">
        <is>
          <t>Yes</t>
        </is>
      </c>
      <c r="G193" t="inlineStr">
        <is>
          <t>1</t>
        </is>
      </c>
      <c r="H193" t="inlineStr">
        <is>
          <t>No</t>
        </is>
      </c>
      <c r="I193" t="inlineStr">
        <is>
          <t>Yes</t>
        </is>
      </c>
      <c r="J193" t="inlineStr">
        <is>
          <t>0</t>
        </is>
      </c>
      <c r="L193" t="inlineStr">
        <is>
          <t>San Diego : Academic Press, c1992.</t>
        </is>
      </c>
      <c r="M193" t="inlineStr">
        <is>
          <t>1992</t>
        </is>
      </c>
      <c r="O193" t="inlineStr">
        <is>
          <t>eng</t>
        </is>
      </c>
      <c r="P193" t="inlineStr">
        <is>
          <t>cau</t>
        </is>
      </c>
      <c r="R193" t="inlineStr">
        <is>
          <t xml:space="preserve">QW </t>
        </is>
      </c>
      <c r="S193" t="n">
        <v>6</v>
      </c>
      <c r="T193" t="n">
        <v>11</v>
      </c>
      <c r="U193" t="inlineStr">
        <is>
          <t>2000-10-31</t>
        </is>
      </c>
      <c r="V193" t="inlineStr">
        <is>
          <t>2006-06-24</t>
        </is>
      </c>
      <c r="W193" t="inlineStr">
        <is>
          <t>1995-01-31</t>
        </is>
      </c>
      <c r="X193" t="inlineStr">
        <is>
          <t>1995-01-31</t>
        </is>
      </c>
      <c r="Y193" t="n">
        <v>542</v>
      </c>
      <c r="Z193" t="n">
        <v>405</v>
      </c>
      <c r="AA193" t="n">
        <v>801</v>
      </c>
      <c r="AB193" t="n">
        <v>2</v>
      </c>
      <c r="AC193" t="n">
        <v>2</v>
      </c>
      <c r="AD193" t="n">
        <v>10</v>
      </c>
      <c r="AE193" t="n">
        <v>26</v>
      </c>
      <c r="AF193" t="n">
        <v>4</v>
      </c>
      <c r="AG193" t="n">
        <v>12</v>
      </c>
      <c r="AH193" t="n">
        <v>3</v>
      </c>
      <c r="AI193" t="n">
        <v>5</v>
      </c>
      <c r="AJ193" t="n">
        <v>8</v>
      </c>
      <c r="AK193" t="n">
        <v>15</v>
      </c>
      <c r="AL193" t="n">
        <v>1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HYPERLINK("http://catalog.hathitrust.org/Record/002577865","HathiTrust Record")</f>
        <v/>
      </c>
      <c r="AS193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3">
        <f>HYPERLINK("http://www.worldcat.org/oclc/25316345","WorldCat Record")</f>
        <v/>
      </c>
    </row>
    <row r="194">
      <c r="A194" t="inlineStr">
        <is>
          <t>No</t>
        </is>
      </c>
      <c r="B194" t="inlineStr">
        <is>
          <t>QW 13 E56 1992</t>
        </is>
      </c>
      <c r="C194" t="inlineStr">
        <is>
          <t>0                      QW 0013000E  56          1992</t>
        </is>
      </c>
      <c r="D194" t="inlineStr">
        <is>
          <t>Encyclopedia of microbiology / editor, Joshua Lederberg.</t>
        </is>
      </c>
      <c r="E194" t="inlineStr">
        <is>
          <t>V. 4</t>
        </is>
      </c>
      <c r="F194" t="inlineStr">
        <is>
          <t>Yes</t>
        </is>
      </c>
      <c r="G194" t="inlineStr">
        <is>
          <t>1</t>
        </is>
      </c>
      <c r="H194" t="inlineStr">
        <is>
          <t>No</t>
        </is>
      </c>
      <c r="I194" t="inlineStr">
        <is>
          <t>Yes</t>
        </is>
      </c>
      <c r="J194" t="inlineStr">
        <is>
          <t>0</t>
        </is>
      </c>
      <c r="L194" t="inlineStr">
        <is>
          <t>San Diego : Academic Press, c1992.</t>
        </is>
      </c>
      <c r="M194" t="inlineStr">
        <is>
          <t>1992</t>
        </is>
      </c>
      <c r="O194" t="inlineStr">
        <is>
          <t>eng</t>
        </is>
      </c>
      <c r="P194" t="inlineStr">
        <is>
          <t>cau</t>
        </is>
      </c>
      <c r="R194" t="inlineStr">
        <is>
          <t xml:space="preserve">QW </t>
        </is>
      </c>
      <c r="S194" t="n">
        <v>0</v>
      </c>
      <c r="T194" t="n">
        <v>11</v>
      </c>
      <c r="V194" t="inlineStr">
        <is>
          <t>2006-06-24</t>
        </is>
      </c>
      <c r="W194" t="inlineStr">
        <is>
          <t>1995-01-31</t>
        </is>
      </c>
      <c r="X194" t="inlineStr">
        <is>
          <t>1995-01-31</t>
        </is>
      </c>
      <c r="Y194" t="n">
        <v>542</v>
      </c>
      <c r="Z194" t="n">
        <v>405</v>
      </c>
      <c r="AA194" t="n">
        <v>801</v>
      </c>
      <c r="AB194" t="n">
        <v>2</v>
      </c>
      <c r="AC194" t="n">
        <v>2</v>
      </c>
      <c r="AD194" t="n">
        <v>10</v>
      </c>
      <c r="AE194" t="n">
        <v>26</v>
      </c>
      <c r="AF194" t="n">
        <v>4</v>
      </c>
      <c r="AG194" t="n">
        <v>12</v>
      </c>
      <c r="AH194" t="n">
        <v>3</v>
      </c>
      <c r="AI194" t="n">
        <v>5</v>
      </c>
      <c r="AJ194" t="n">
        <v>8</v>
      </c>
      <c r="AK194" t="n">
        <v>15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HYPERLINK("http://catalog.hathitrust.org/Record/002577865","HathiTrust Record")</f>
        <v/>
      </c>
      <c r="AS194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4">
        <f>HYPERLINK("http://www.worldcat.org/oclc/25316345","WorldCat Record")</f>
        <v/>
      </c>
    </row>
    <row r="195">
      <c r="A195" t="inlineStr">
        <is>
          <t>No</t>
        </is>
      </c>
      <c r="B195" t="inlineStr">
        <is>
          <t>QW 13 E56 1994</t>
        </is>
      </c>
      <c r="C195" t="inlineStr">
        <is>
          <t>0                      QW 0013000E  56          1994</t>
        </is>
      </c>
      <c r="D195" t="inlineStr">
        <is>
          <t>Encyclopedia of virology / edited by Robert G. Webster and Allan Granoff.</t>
        </is>
      </c>
      <c r="E195" t="inlineStr">
        <is>
          <t>V. 2</t>
        </is>
      </c>
      <c r="F195" t="inlineStr">
        <is>
          <t>Yes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L195" t="inlineStr">
        <is>
          <t>London ; San Diego : Academic Press, c1994.</t>
        </is>
      </c>
      <c r="M195" t="inlineStr">
        <is>
          <t>1994</t>
        </is>
      </c>
      <c r="O195" t="inlineStr">
        <is>
          <t>eng</t>
        </is>
      </c>
      <c r="P195" t="inlineStr">
        <is>
          <t>enk</t>
        </is>
      </c>
      <c r="R195" t="inlineStr">
        <is>
          <t xml:space="preserve">QW </t>
        </is>
      </c>
      <c r="S195" t="n">
        <v>4</v>
      </c>
      <c r="T195" t="n">
        <v>19</v>
      </c>
      <c r="U195" t="inlineStr">
        <is>
          <t>1994-06-15</t>
        </is>
      </c>
      <c r="V195" t="inlineStr">
        <is>
          <t>1994-06-15</t>
        </is>
      </c>
      <c r="W195" t="inlineStr">
        <is>
          <t>1994-06-15</t>
        </is>
      </c>
      <c r="X195" t="inlineStr">
        <is>
          <t>1994-06-15</t>
        </is>
      </c>
      <c r="Y195" t="n">
        <v>374</v>
      </c>
      <c r="Z195" t="n">
        <v>281</v>
      </c>
      <c r="AA195" t="n">
        <v>482</v>
      </c>
      <c r="AB195" t="n">
        <v>2</v>
      </c>
      <c r="AC195" t="n">
        <v>2</v>
      </c>
      <c r="AD195" t="n">
        <v>8</v>
      </c>
      <c r="AE195" t="n">
        <v>19</v>
      </c>
      <c r="AF195" t="n">
        <v>3</v>
      </c>
      <c r="AG195" t="n">
        <v>7</v>
      </c>
      <c r="AH195" t="n">
        <v>1</v>
      </c>
      <c r="AI195" t="n">
        <v>6</v>
      </c>
      <c r="AJ195" t="n">
        <v>5</v>
      </c>
      <c r="AK195" t="n">
        <v>10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HYPERLINK("http://catalog.hathitrust.org/Record/002856636","HathiTrust Record")</f>
        <v/>
      </c>
      <c r="AS195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T195">
        <f>HYPERLINK("http://www.worldcat.org/oclc/30052976","WorldCat Record")</f>
        <v/>
      </c>
    </row>
    <row r="196">
      <c r="A196" t="inlineStr">
        <is>
          <t>No</t>
        </is>
      </c>
      <c r="B196" t="inlineStr">
        <is>
          <t>QW 13 E56 1994</t>
        </is>
      </c>
      <c r="C196" t="inlineStr">
        <is>
          <t>0                      QW 0013000E  56          1994</t>
        </is>
      </c>
      <c r="D196" t="inlineStr">
        <is>
          <t>Encyclopedia of virology / edited by Robert G. Webster and Allan Granoff.</t>
        </is>
      </c>
      <c r="E196" t="inlineStr">
        <is>
          <t>V. 1</t>
        </is>
      </c>
      <c r="F196" t="inlineStr">
        <is>
          <t>Yes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London ; San Diego : Academic Press, c1994.</t>
        </is>
      </c>
      <c r="M196" t="inlineStr">
        <is>
          <t>1994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QW </t>
        </is>
      </c>
      <c r="S196" t="n">
        <v>6</v>
      </c>
      <c r="T196" t="n">
        <v>19</v>
      </c>
      <c r="U196" t="inlineStr">
        <is>
          <t>1994-06-15</t>
        </is>
      </c>
      <c r="V196" t="inlineStr">
        <is>
          <t>1994-06-15</t>
        </is>
      </c>
      <c r="W196" t="inlineStr">
        <is>
          <t>1994-06-15</t>
        </is>
      </c>
      <c r="X196" t="inlineStr">
        <is>
          <t>1994-06-15</t>
        </is>
      </c>
      <c r="Y196" t="n">
        <v>374</v>
      </c>
      <c r="Z196" t="n">
        <v>281</v>
      </c>
      <c r="AA196" t="n">
        <v>482</v>
      </c>
      <c r="AB196" t="n">
        <v>2</v>
      </c>
      <c r="AC196" t="n">
        <v>2</v>
      </c>
      <c r="AD196" t="n">
        <v>8</v>
      </c>
      <c r="AE196" t="n">
        <v>19</v>
      </c>
      <c r="AF196" t="n">
        <v>3</v>
      </c>
      <c r="AG196" t="n">
        <v>7</v>
      </c>
      <c r="AH196" t="n">
        <v>1</v>
      </c>
      <c r="AI196" t="n">
        <v>6</v>
      </c>
      <c r="AJ196" t="n">
        <v>5</v>
      </c>
      <c r="AK196" t="n">
        <v>10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HYPERLINK("http://catalog.hathitrust.org/Record/002856636","HathiTrust Record")</f>
        <v/>
      </c>
      <c r="AS196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T196">
        <f>HYPERLINK("http://www.worldcat.org/oclc/30052976","WorldCat Record")</f>
        <v/>
      </c>
    </row>
    <row r="197">
      <c r="A197" t="inlineStr">
        <is>
          <t>No</t>
        </is>
      </c>
      <c r="B197" t="inlineStr">
        <is>
          <t>QW 13 E56 1994</t>
        </is>
      </c>
      <c r="C197" t="inlineStr">
        <is>
          <t>0                      QW 0013000E  56          1994</t>
        </is>
      </c>
      <c r="D197" t="inlineStr">
        <is>
          <t>Encyclopedia of virology / edited by Robert G. Webster and Allan Granoff.</t>
        </is>
      </c>
      <c r="E197" t="inlineStr">
        <is>
          <t>V. 3</t>
        </is>
      </c>
      <c r="F197" t="inlineStr">
        <is>
          <t>Yes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London ; San Diego : Academic Press, c1994.</t>
        </is>
      </c>
      <c r="M197" t="inlineStr">
        <is>
          <t>1994</t>
        </is>
      </c>
      <c r="O197" t="inlineStr">
        <is>
          <t>eng</t>
        </is>
      </c>
      <c r="P197" t="inlineStr">
        <is>
          <t>enk</t>
        </is>
      </c>
      <c r="R197" t="inlineStr">
        <is>
          <t xml:space="preserve">QW </t>
        </is>
      </c>
      <c r="S197" t="n">
        <v>9</v>
      </c>
      <c r="T197" t="n">
        <v>19</v>
      </c>
      <c r="U197" t="inlineStr">
        <is>
          <t>1994-06-15</t>
        </is>
      </c>
      <c r="V197" t="inlineStr">
        <is>
          <t>1994-06-15</t>
        </is>
      </c>
      <c r="W197" t="inlineStr">
        <is>
          <t>1994-06-15</t>
        </is>
      </c>
      <c r="X197" t="inlineStr">
        <is>
          <t>1994-06-15</t>
        </is>
      </c>
      <c r="Y197" t="n">
        <v>374</v>
      </c>
      <c r="Z197" t="n">
        <v>281</v>
      </c>
      <c r="AA197" t="n">
        <v>482</v>
      </c>
      <c r="AB197" t="n">
        <v>2</v>
      </c>
      <c r="AC197" t="n">
        <v>2</v>
      </c>
      <c r="AD197" t="n">
        <v>8</v>
      </c>
      <c r="AE197" t="n">
        <v>19</v>
      </c>
      <c r="AF197" t="n">
        <v>3</v>
      </c>
      <c r="AG197" t="n">
        <v>7</v>
      </c>
      <c r="AH197" t="n">
        <v>1</v>
      </c>
      <c r="AI197" t="n">
        <v>6</v>
      </c>
      <c r="AJ197" t="n">
        <v>5</v>
      </c>
      <c r="AK197" t="n">
        <v>10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HYPERLINK("http://catalog.hathitrust.org/Record/002856636","HathiTrust Record")</f>
        <v/>
      </c>
      <c r="AS197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T197">
        <f>HYPERLINK("http://www.worldcat.org/oclc/30052976","WorldCat Record")</f>
        <v/>
      </c>
    </row>
    <row r="198">
      <c r="A198" t="inlineStr">
        <is>
          <t>No</t>
        </is>
      </c>
      <c r="B198" t="inlineStr">
        <is>
          <t>QW 13 I12d 1995</t>
        </is>
      </c>
      <c r="C198" t="inlineStr">
        <is>
          <t>0                      QW 0013000I  12d         1995</t>
        </is>
      </c>
      <c r="D198" t="inlineStr">
        <is>
          <t>Dictionary of cytokines / Horst Ibelgaufts.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Ibelgaufts, Horst.</t>
        </is>
      </c>
      <c r="L198" t="inlineStr">
        <is>
          <t>Weinheim ; New York : VCH, c1995.</t>
        </is>
      </c>
      <c r="M198" t="inlineStr">
        <is>
          <t>1995</t>
        </is>
      </c>
      <c r="O198" t="inlineStr">
        <is>
          <t>eng</t>
        </is>
      </c>
      <c r="P198" t="inlineStr">
        <is>
          <t xml:space="preserve">gw </t>
        </is>
      </c>
      <c r="R198" t="inlineStr">
        <is>
          <t xml:space="preserve">QW </t>
        </is>
      </c>
      <c r="S198" t="n">
        <v>1</v>
      </c>
      <c r="T198" t="n">
        <v>1</v>
      </c>
      <c r="U198" t="inlineStr">
        <is>
          <t>1995-08-23</t>
        </is>
      </c>
      <c r="V198" t="inlineStr">
        <is>
          <t>1995-08-23</t>
        </is>
      </c>
      <c r="W198" t="inlineStr">
        <is>
          <t>1995-08-22</t>
        </is>
      </c>
      <c r="X198" t="inlineStr">
        <is>
          <t>1995-08-22</t>
        </is>
      </c>
      <c r="Y198" t="n">
        <v>168</v>
      </c>
      <c r="Z198" t="n">
        <v>96</v>
      </c>
      <c r="AA198" t="n">
        <v>103</v>
      </c>
      <c r="AB198" t="n">
        <v>1</v>
      </c>
      <c r="AC198" t="n">
        <v>1</v>
      </c>
      <c r="AD198" t="n">
        <v>3</v>
      </c>
      <c r="AE198" t="n">
        <v>3</v>
      </c>
      <c r="AF198" t="n">
        <v>0</v>
      </c>
      <c r="AG198" t="n">
        <v>0</v>
      </c>
      <c r="AH198" t="n">
        <v>2</v>
      </c>
      <c r="AI198" t="n">
        <v>2</v>
      </c>
      <c r="AJ198" t="n">
        <v>2</v>
      </c>
      <c r="AK198" t="n">
        <v>2</v>
      </c>
      <c r="AL198" t="n">
        <v>0</v>
      </c>
      <c r="AM198" t="n">
        <v>0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HYPERLINK("http://catalog.hathitrust.org/Record/002984134","HathiTrust Record")</f>
        <v/>
      </c>
      <c r="AS198">
        <f>HYPERLINK("https://creighton-primo.hosted.exlibrisgroup.com/primo-explore/search?tab=default_tab&amp;search_scope=EVERYTHING&amp;vid=01CRU&amp;lang=en_US&amp;offset=0&amp;query=any,contains,991001404689702656","Catalog Record")</f>
        <v/>
      </c>
      <c r="AT198">
        <f>HYPERLINK("http://www.worldcat.org/oclc/32016315","WorldCat Record")</f>
        <v/>
      </c>
    </row>
    <row r="199">
      <c r="A199" t="inlineStr">
        <is>
          <t>No</t>
        </is>
      </c>
      <c r="B199" t="inlineStr">
        <is>
          <t>QW 17 D631e 1987</t>
        </is>
      </c>
      <c r="C199" t="inlineStr">
        <is>
          <t>0                      QW 0017000D  631e        1987</t>
        </is>
      </c>
      <c r="D199" t="inlineStr">
        <is>
          <t>Electron microscopy in diagnostic virology : a practical guide and atlas / Frances W. Doane, Nan Anderson.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Doane, Frances W., 1928-</t>
        </is>
      </c>
      <c r="L199" t="inlineStr">
        <is>
          <t>Cambridge ; New York : Cambridge University Press, c1987.</t>
        </is>
      </c>
      <c r="M199" t="inlineStr">
        <is>
          <t>1987</t>
        </is>
      </c>
      <c r="O199" t="inlineStr">
        <is>
          <t>eng</t>
        </is>
      </c>
      <c r="P199" t="inlineStr">
        <is>
          <t>enk</t>
        </is>
      </c>
      <c r="R199" t="inlineStr">
        <is>
          <t xml:space="preserve">QW </t>
        </is>
      </c>
      <c r="S199" t="n">
        <v>4</v>
      </c>
      <c r="T199" t="n">
        <v>4</v>
      </c>
      <c r="U199" t="inlineStr">
        <is>
          <t>1990-05-25</t>
        </is>
      </c>
      <c r="V199" t="inlineStr">
        <is>
          <t>1990-05-25</t>
        </is>
      </c>
      <c r="W199" t="inlineStr">
        <is>
          <t>1990-04-04</t>
        </is>
      </c>
      <c r="X199" t="inlineStr">
        <is>
          <t>1990-04-04</t>
        </is>
      </c>
      <c r="Y199" t="n">
        <v>212</v>
      </c>
      <c r="Z199" t="n">
        <v>142</v>
      </c>
      <c r="AA199" t="n">
        <v>142</v>
      </c>
      <c r="AB199" t="n">
        <v>1</v>
      </c>
      <c r="AC199" t="n">
        <v>1</v>
      </c>
      <c r="AD199" t="n">
        <v>2</v>
      </c>
      <c r="AE199" t="n">
        <v>2</v>
      </c>
      <c r="AF199" t="n">
        <v>0</v>
      </c>
      <c r="AG199" t="n">
        <v>0</v>
      </c>
      <c r="AH199" t="n">
        <v>2</v>
      </c>
      <c r="AI199" t="n">
        <v>2</v>
      </c>
      <c r="AJ199" t="n">
        <v>1</v>
      </c>
      <c r="AK199" t="n">
        <v>1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HYPERLINK("https://creighton-primo.hosted.exlibrisgroup.com/primo-explore/search?tab=default_tab&amp;search_scope=EVERYTHING&amp;vid=01CRU&amp;lang=en_US&amp;offset=0&amp;query=any,contains,991001447909702656","Catalog Record")</f>
        <v/>
      </c>
      <c r="AT199">
        <f>HYPERLINK("http://www.worldcat.org/oclc/14164922","WorldCat Record")</f>
        <v/>
      </c>
    </row>
    <row r="200">
      <c r="A200" t="inlineStr">
        <is>
          <t>No</t>
        </is>
      </c>
      <c r="B200" t="inlineStr">
        <is>
          <t>QW 17 F893c 1979</t>
        </is>
      </c>
      <c r="C200" t="inlineStr">
        <is>
          <t>0                      QW 0017000F  893c        1979</t>
        </is>
      </c>
      <c r="D200" t="inlineStr">
        <is>
          <t>A color atlas of pathogenic fungi / Dorothea Frey, Ronald Jowett Oldfield, Ronald C. Bridger.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Frey, Dorothea.</t>
        </is>
      </c>
      <c r="L200" t="inlineStr">
        <is>
          <t>Chicago : Wolfe Medical Publications, c1979.</t>
        </is>
      </c>
      <c r="M200" t="inlineStr">
        <is>
          <t>1979</t>
        </is>
      </c>
      <c r="O200" t="inlineStr">
        <is>
          <t>eng</t>
        </is>
      </c>
      <c r="P200" t="inlineStr">
        <is>
          <t>ilu</t>
        </is>
      </c>
      <c r="R200" t="inlineStr">
        <is>
          <t xml:space="preserve">QW </t>
        </is>
      </c>
      <c r="S200" t="n">
        <v>8</v>
      </c>
      <c r="T200" t="n">
        <v>8</v>
      </c>
      <c r="U200" t="inlineStr">
        <is>
          <t>2001-04-22</t>
        </is>
      </c>
      <c r="V200" t="inlineStr">
        <is>
          <t>2001-04-22</t>
        </is>
      </c>
      <c r="W200" t="inlineStr">
        <is>
          <t>1988-02-04</t>
        </is>
      </c>
      <c r="X200" t="inlineStr">
        <is>
          <t>1988-02-04</t>
        </is>
      </c>
      <c r="Y200" t="n">
        <v>184</v>
      </c>
      <c r="Z200" t="n">
        <v>155</v>
      </c>
      <c r="AA200" t="n">
        <v>172</v>
      </c>
      <c r="AB200" t="n">
        <v>1</v>
      </c>
      <c r="AC200" t="n">
        <v>1</v>
      </c>
      <c r="AD200" t="n">
        <v>3</v>
      </c>
      <c r="AE200" t="n">
        <v>3</v>
      </c>
      <c r="AF200" t="n">
        <v>1</v>
      </c>
      <c r="AG200" t="n">
        <v>1</v>
      </c>
      <c r="AH200" t="n">
        <v>1</v>
      </c>
      <c r="AI200" t="n">
        <v>1</v>
      </c>
      <c r="AJ200" t="n">
        <v>1</v>
      </c>
      <c r="AK200" t="n">
        <v>1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HYPERLINK("http://catalog.hathitrust.org/Record/000711939","HathiTrust Record")</f>
        <v/>
      </c>
      <c r="AS200">
        <f>HYPERLINK("https://creighton-primo.hosted.exlibrisgroup.com/primo-explore/search?tab=default_tab&amp;search_scope=EVERYTHING&amp;vid=01CRU&amp;lang=en_US&amp;offset=0&amp;query=any,contains,991000995319702656","Catalog Record")</f>
        <v/>
      </c>
      <c r="AT200">
        <f>HYPERLINK("http://www.worldcat.org/oclc/4857487","WorldCat Record")</f>
        <v/>
      </c>
    </row>
    <row r="201">
      <c r="A201" t="inlineStr">
        <is>
          <t>No</t>
        </is>
      </c>
      <c r="B201" t="inlineStr">
        <is>
          <t>QW 17 L912</t>
        </is>
      </c>
      <c r="C201" t="inlineStr">
        <is>
          <t>0                      QW 0017000L  912</t>
        </is>
      </c>
      <c r="D201" t="inlineStr">
        <is>
          <t>Atlas of bacteriology / by R. Cranston Low and T.C. Dodds.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Low, R. Cranston (Robert Cranston), 1879-1949.</t>
        </is>
      </c>
      <c r="L201" t="inlineStr">
        <is>
          <t>Edinburgh : E. &amp; S. Livingstone, 1952.</t>
        </is>
      </c>
      <c r="M201" t="inlineStr">
        <is>
          <t>1952</t>
        </is>
      </c>
      <c r="O201" t="inlineStr">
        <is>
          <t>eng</t>
        </is>
      </c>
      <c r="P201" t="inlineStr">
        <is>
          <t>stk</t>
        </is>
      </c>
      <c r="R201" t="inlineStr">
        <is>
          <t xml:space="preserve">QW </t>
        </is>
      </c>
      <c r="S201" t="n">
        <v>8</v>
      </c>
      <c r="T201" t="n">
        <v>8</v>
      </c>
      <c r="U201" t="inlineStr">
        <is>
          <t>2006-03-23</t>
        </is>
      </c>
      <c r="V201" t="inlineStr">
        <is>
          <t>2006-03-23</t>
        </is>
      </c>
      <c r="W201" t="inlineStr">
        <is>
          <t>1988-03-17</t>
        </is>
      </c>
      <c r="X201" t="inlineStr">
        <is>
          <t>1988-03-17</t>
        </is>
      </c>
      <c r="Y201" t="n">
        <v>26</v>
      </c>
      <c r="Z201" t="n">
        <v>15</v>
      </c>
      <c r="AA201" t="n">
        <v>86</v>
      </c>
      <c r="AB201" t="n">
        <v>1</v>
      </c>
      <c r="AC201" t="n">
        <v>2</v>
      </c>
      <c r="AD201" t="n">
        <v>2</v>
      </c>
      <c r="AE201" t="n">
        <v>5</v>
      </c>
      <c r="AF201" t="n">
        <v>1</v>
      </c>
      <c r="AG201" t="n">
        <v>2</v>
      </c>
      <c r="AH201" t="n">
        <v>0</v>
      </c>
      <c r="AI201" t="n">
        <v>0</v>
      </c>
      <c r="AJ201" t="n">
        <v>2</v>
      </c>
      <c r="AK201" t="n">
        <v>4</v>
      </c>
      <c r="AL201" t="n">
        <v>0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HYPERLINK("https://creighton-primo.hosted.exlibrisgroup.com/primo-explore/search?tab=default_tab&amp;search_scope=EVERYTHING&amp;vid=01CRU&amp;lang=en_US&amp;offset=0&amp;query=any,contains,991000749049702656","Catalog Record")</f>
        <v/>
      </c>
      <c r="AT201">
        <f>HYPERLINK("http://www.worldcat.org/oclc/9692908","WorldCat Record")</f>
        <v/>
      </c>
    </row>
    <row r="202">
      <c r="A202" t="inlineStr">
        <is>
          <t>No</t>
        </is>
      </c>
      <c r="B202" t="inlineStr">
        <is>
          <t>QW 17 S359a 1982</t>
        </is>
      </c>
      <c r="C202" t="inlineStr">
        <is>
          <t>0                      QW 0017000S  359a        1982</t>
        </is>
      </c>
      <c r="D202" t="inlineStr">
        <is>
          <t>Schneierson's Atlas of diagnostic microbiology / edited by Edward J. Bottone, Roland Girolami, and John M. Stamm.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Schneierson, S. Stanley (Sol Stanley), 1906-1976.</t>
        </is>
      </c>
      <c r="L202" t="inlineStr">
        <is>
          <t>North Chicago, Ill. : Abbott Laboratories, c1982.</t>
        </is>
      </c>
      <c r="M202" t="inlineStr">
        <is>
          <t>1982</t>
        </is>
      </c>
      <c r="N202" t="inlineStr">
        <is>
          <t>8th ed.</t>
        </is>
      </c>
      <c r="O202" t="inlineStr">
        <is>
          <t>eng</t>
        </is>
      </c>
      <c r="P202" t="inlineStr">
        <is>
          <t>ilu</t>
        </is>
      </c>
      <c r="R202" t="inlineStr">
        <is>
          <t xml:space="preserve">QW </t>
        </is>
      </c>
      <c r="S202" t="n">
        <v>9</v>
      </c>
      <c r="T202" t="n">
        <v>9</v>
      </c>
      <c r="U202" t="inlineStr">
        <is>
          <t>2001-04-27</t>
        </is>
      </c>
      <c r="V202" t="inlineStr">
        <is>
          <t>2001-04-27</t>
        </is>
      </c>
      <c r="W202" t="inlineStr">
        <is>
          <t>1988-02-04</t>
        </is>
      </c>
      <c r="X202" t="inlineStr">
        <is>
          <t>1988-02-04</t>
        </is>
      </c>
      <c r="Y202" t="n">
        <v>104</v>
      </c>
      <c r="Z202" t="n">
        <v>99</v>
      </c>
      <c r="AA202" t="n">
        <v>165</v>
      </c>
      <c r="AB202" t="n">
        <v>1</v>
      </c>
      <c r="AC202" t="n">
        <v>2</v>
      </c>
      <c r="AD202" t="n">
        <v>3</v>
      </c>
      <c r="AE202" t="n">
        <v>7</v>
      </c>
      <c r="AF202" t="n">
        <v>1</v>
      </c>
      <c r="AG202" t="n">
        <v>3</v>
      </c>
      <c r="AH202" t="n">
        <v>1</v>
      </c>
      <c r="AI202" t="n">
        <v>1</v>
      </c>
      <c r="AJ202" t="n">
        <v>1</v>
      </c>
      <c r="AK202" t="n">
        <v>3</v>
      </c>
      <c r="AL202" t="n">
        <v>0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HYPERLINK("https://creighton-primo.hosted.exlibrisgroup.com/primo-explore/search?tab=default_tab&amp;search_scope=EVERYTHING&amp;vid=01CRU&amp;lang=en_US&amp;offset=0&amp;query=any,contains,991000995249702656","Catalog Record")</f>
        <v/>
      </c>
      <c r="AT202">
        <f>HYPERLINK("http://www.worldcat.org/oclc/9098935","WorldCat Record")</f>
        <v/>
      </c>
    </row>
    <row r="203">
      <c r="A203" t="inlineStr">
        <is>
          <t>No</t>
        </is>
      </c>
      <c r="B203" t="inlineStr">
        <is>
          <t>QW 18 B825r 1983</t>
        </is>
      </c>
      <c r="C203" t="inlineStr">
        <is>
          <t>0                      QW 0018000B  825r        1983</t>
        </is>
      </c>
      <c r="D203" t="inlineStr">
        <is>
          <t>Review of medical microbiology / Abraham I. Braude, J. Allen McCutchan.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Braude, Abraham I.</t>
        </is>
      </c>
      <c r="L203" t="inlineStr">
        <is>
          <t>Philadelphia : Saunders, c1983.</t>
        </is>
      </c>
      <c r="M203" t="inlineStr">
        <is>
          <t>1983</t>
        </is>
      </c>
      <c r="O203" t="inlineStr">
        <is>
          <t>eng</t>
        </is>
      </c>
      <c r="P203" t="inlineStr">
        <is>
          <t>xxu</t>
        </is>
      </c>
      <c r="R203" t="inlineStr">
        <is>
          <t xml:space="preserve">QW </t>
        </is>
      </c>
      <c r="S203" t="n">
        <v>22</v>
      </c>
      <c r="T203" t="n">
        <v>22</v>
      </c>
      <c r="U203" t="inlineStr">
        <is>
          <t>2001-01-15</t>
        </is>
      </c>
      <c r="V203" t="inlineStr">
        <is>
          <t>2001-01-15</t>
        </is>
      </c>
      <c r="W203" t="inlineStr">
        <is>
          <t>1988-02-04</t>
        </is>
      </c>
      <c r="X203" t="inlineStr">
        <is>
          <t>1988-02-04</t>
        </is>
      </c>
      <c r="Y203" t="n">
        <v>63</v>
      </c>
      <c r="Z203" t="n">
        <v>47</v>
      </c>
      <c r="AA203" t="n">
        <v>47</v>
      </c>
      <c r="AB203" t="n">
        <v>1</v>
      </c>
      <c r="AC203" t="n">
        <v>1</v>
      </c>
      <c r="AD203" t="n">
        <v>1</v>
      </c>
      <c r="AE203" t="n">
        <v>1</v>
      </c>
      <c r="AF203" t="n">
        <v>1</v>
      </c>
      <c r="AG203" t="n">
        <v>1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HYPERLINK("https://creighton-primo.hosted.exlibrisgroup.com/primo-explore/search?tab=default_tab&amp;search_scope=EVERYTHING&amp;vid=01CRU&amp;lang=en_US&amp;offset=0&amp;query=any,contains,991000995279702656","Catalog Record")</f>
        <v/>
      </c>
      <c r="AT203">
        <f>HYPERLINK("http://www.worldcat.org/oclc/9464735","WorldCat Record")</f>
        <v/>
      </c>
    </row>
    <row r="204">
      <c r="A204" t="inlineStr">
        <is>
          <t>No</t>
        </is>
      </c>
      <c r="B204" t="inlineStr">
        <is>
          <t>QW 18 H995m 1987</t>
        </is>
      </c>
      <c r="C204" t="inlineStr">
        <is>
          <t>0                      QW 0018000H  995m        1987</t>
        </is>
      </c>
      <c r="D204" t="inlineStr">
        <is>
          <t>Microbiology &amp; immunology / Richard M. Hyde.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Hyde, Richard M.</t>
        </is>
      </c>
      <c r="L204" t="inlineStr">
        <is>
          <t>New York : Springer-Verlag, c1987.</t>
        </is>
      </c>
      <c r="M204" t="inlineStr">
        <is>
          <t>1987</t>
        </is>
      </c>
      <c r="O204" t="inlineStr">
        <is>
          <t>eng</t>
        </is>
      </c>
      <c r="P204" t="inlineStr">
        <is>
          <t>xxu</t>
        </is>
      </c>
      <c r="Q204" t="inlineStr">
        <is>
          <t>Oklahoma notes</t>
        </is>
      </c>
      <c r="R204" t="inlineStr">
        <is>
          <t xml:space="preserve">QW </t>
        </is>
      </c>
      <c r="S204" t="n">
        <v>25</v>
      </c>
      <c r="T204" t="n">
        <v>25</v>
      </c>
      <c r="U204" t="inlineStr">
        <is>
          <t>2001-04-22</t>
        </is>
      </c>
      <c r="V204" t="inlineStr">
        <is>
          <t>2001-04-22</t>
        </is>
      </c>
      <c r="W204" t="inlineStr">
        <is>
          <t>1989-02-23</t>
        </is>
      </c>
      <c r="X204" t="inlineStr">
        <is>
          <t>1989-02-23</t>
        </is>
      </c>
      <c r="Y204" t="n">
        <v>66</v>
      </c>
      <c r="Z204" t="n">
        <v>43</v>
      </c>
      <c r="AA204" t="n">
        <v>156</v>
      </c>
      <c r="AB204" t="n">
        <v>1</v>
      </c>
      <c r="AC204" t="n">
        <v>1</v>
      </c>
      <c r="AD204" t="n">
        <v>0</v>
      </c>
      <c r="AE204" t="n">
        <v>3</v>
      </c>
      <c r="AF204" t="n">
        <v>0</v>
      </c>
      <c r="AG204" t="n">
        <v>1</v>
      </c>
      <c r="AH204" t="n">
        <v>0</v>
      </c>
      <c r="AI204" t="n">
        <v>1</v>
      </c>
      <c r="AJ204" t="n">
        <v>0</v>
      </c>
      <c r="AK204" t="n">
        <v>1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HYPERLINK("https://creighton-primo.hosted.exlibrisgroup.com/primo-explore/search?tab=default_tab&amp;search_scope=EVERYTHING&amp;vid=01CRU&amp;lang=en_US&amp;offset=0&amp;query=any,contains,991001238369702656","Catalog Record")</f>
        <v/>
      </c>
      <c r="AT204">
        <f>HYPERLINK("http://www.worldcat.org/oclc/14378896","WorldCat Record")</f>
        <v/>
      </c>
    </row>
    <row r="205">
      <c r="A205" t="inlineStr">
        <is>
          <t>No</t>
        </is>
      </c>
      <c r="B205" t="inlineStr">
        <is>
          <t>QW 18 K49m 1973</t>
        </is>
      </c>
      <c r="C205" t="inlineStr">
        <is>
          <t>0                      QW 0018000K  49m         1973</t>
        </is>
      </c>
      <c r="D205" t="inlineStr">
        <is>
          <t>Microbiology review : 1800 multiple choice questions and answers, completely referenced / by Charles W. Kim.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Kim, Charles W., editor.</t>
        </is>
      </c>
      <c r="L205" t="inlineStr">
        <is>
          <t>Flushing, N.Y. : Medical Examination Pub. co., [1973]</t>
        </is>
      </c>
      <c r="M205" t="inlineStr">
        <is>
          <t>1973</t>
        </is>
      </c>
      <c r="N205" t="inlineStr">
        <is>
          <t>5th ed.</t>
        </is>
      </c>
      <c r="O205" t="inlineStr">
        <is>
          <t>eng</t>
        </is>
      </c>
      <c r="P205" t="inlineStr">
        <is>
          <t>nyu</t>
        </is>
      </c>
      <c r="Q205" t="inlineStr">
        <is>
          <t>Basic science review series</t>
        </is>
      </c>
      <c r="R205" t="inlineStr">
        <is>
          <t xml:space="preserve">QW </t>
        </is>
      </c>
      <c r="S205" t="n">
        <v>13</v>
      </c>
      <c r="T205" t="n">
        <v>13</v>
      </c>
      <c r="U205" t="inlineStr">
        <is>
          <t>2000-04-15</t>
        </is>
      </c>
      <c r="V205" t="inlineStr">
        <is>
          <t>2000-04-15</t>
        </is>
      </c>
      <c r="W205" t="inlineStr">
        <is>
          <t>1988-03-25</t>
        </is>
      </c>
      <c r="X205" t="inlineStr">
        <is>
          <t>1988-03-25</t>
        </is>
      </c>
      <c r="Y205" t="n">
        <v>51</v>
      </c>
      <c r="Z205" t="n">
        <v>41</v>
      </c>
      <c r="AA205" t="n">
        <v>94</v>
      </c>
      <c r="AB205" t="n">
        <v>1</v>
      </c>
      <c r="AC205" t="n">
        <v>1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HYPERLINK("https://creighton-primo.hosted.exlibrisgroup.com/primo-explore/search?tab=default_tab&amp;search_scope=EVERYTHING&amp;vid=01CRU&amp;lang=en_US&amp;offset=0&amp;query=any,contains,991000995209702656","Catalog Record")</f>
        <v/>
      </c>
      <c r="AT205">
        <f>HYPERLINK("http://www.worldcat.org/oclc/1207578","WorldCat Record")</f>
        <v/>
      </c>
    </row>
    <row r="206">
      <c r="A206" t="inlineStr">
        <is>
          <t>No</t>
        </is>
      </c>
      <c r="B206" t="inlineStr">
        <is>
          <t>QW 18 K49m 1984</t>
        </is>
      </c>
      <c r="C206" t="inlineStr">
        <is>
          <t>0                      QW 0018000K  49m         1984</t>
        </is>
      </c>
      <c r="D206" t="inlineStr">
        <is>
          <t>Microbiology : 750 multiple choice questions with referenced explanatory answers / Charles W. Kim.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Kim, Charles W.</t>
        </is>
      </c>
      <c r="L206" t="inlineStr">
        <is>
          <t>New Hyde Park, N.Y. : Medical Examination Pub. Co., c1984.</t>
        </is>
      </c>
      <c r="M206" t="inlineStr">
        <is>
          <t>1984</t>
        </is>
      </c>
      <c r="N206" t="inlineStr">
        <is>
          <t>8th ed.</t>
        </is>
      </c>
      <c r="O206" t="inlineStr">
        <is>
          <t>eng</t>
        </is>
      </c>
      <c r="P206" t="inlineStr">
        <is>
          <t>nyu</t>
        </is>
      </c>
      <c r="Q206" t="inlineStr">
        <is>
          <t>Medical examination review</t>
        </is>
      </c>
      <c r="R206" t="inlineStr">
        <is>
          <t xml:space="preserve">QW </t>
        </is>
      </c>
      <c r="S206" t="n">
        <v>36</v>
      </c>
      <c r="T206" t="n">
        <v>36</v>
      </c>
      <c r="U206" t="inlineStr">
        <is>
          <t>2000-04-29</t>
        </is>
      </c>
      <c r="V206" t="inlineStr">
        <is>
          <t>2000-04-29</t>
        </is>
      </c>
      <c r="W206" t="inlineStr">
        <is>
          <t>1987-09-30</t>
        </is>
      </c>
      <c r="X206" t="inlineStr">
        <is>
          <t>1987-09-30</t>
        </is>
      </c>
      <c r="Y206" t="n">
        <v>64</v>
      </c>
      <c r="Z206" t="n">
        <v>46</v>
      </c>
      <c r="AA206" t="n">
        <v>94</v>
      </c>
      <c r="AB206" t="n">
        <v>1</v>
      </c>
      <c r="AC206" t="n">
        <v>1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1</v>
      </c>
      <c r="AJ206" t="n">
        <v>0</v>
      </c>
      <c r="AK206" t="n">
        <v>1</v>
      </c>
      <c r="AL206" t="n">
        <v>0</v>
      </c>
      <c r="AM206" t="n">
        <v>0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HYPERLINK("http://catalog.hathitrust.org/Record/008385801","HathiTrust Record")</f>
        <v/>
      </c>
      <c r="AS206">
        <f>HYPERLINK("https://creighton-primo.hosted.exlibrisgroup.com/primo-explore/search?tab=default_tab&amp;search_scope=EVERYTHING&amp;vid=01CRU&amp;lang=en_US&amp;offset=0&amp;query=any,contains,991000749019702656","Catalog Record")</f>
        <v/>
      </c>
      <c r="AT206">
        <f>HYPERLINK("http://www.worldcat.org/oclc/11185592","WorldCat Record")</f>
        <v/>
      </c>
    </row>
    <row r="207">
      <c r="A207" t="inlineStr">
        <is>
          <t>No</t>
        </is>
      </c>
      <c r="B207" t="inlineStr">
        <is>
          <t>QW 18 K49m 1987</t>
        </is>
      </c>
      <c r="C207" t="inlineStr">
        <is>
          <t>0                      QW 0018000K  49m         1987</t>
        </is>
      </c>
      <c r="D207" t="inlineStr">
        <is>
          <t>Microbiology : 1000 multiple choice questions with referenced explanatory answers / by Charles W. Kim.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Yes</t>
        </is>
      </c>
      <c r="J207" t="inlineStr">
        <is>
          <t>0</t>
        </is>
      </c>
      <c r="K207" t="inlineStr">
        <is>
          <t>Kim, Charles W.</t>
        </is>
      </c>
      <c r="L207" t="inlineStr">
        <is>
          <t>Garden City, N.Y. : Medical Examination Pub. Co., c1987.</t>
        </is>
      </c>
      <c r="M207" t="inlineStr">
        <is>
          <t>1987</t>
        </is>
      </c>
      <c r="N207" t="inlineStr">
        <is>
          <t>9th ed.</t>
        </is>
      </c>
      <c r="O207" t="inlineStr">
        <is>
          <t>eng</t>
        </is>
      </c>
      <c r="P207" t="inlineStr">
        <is>
          <t>xxu</t>
        </is>
      </c>
      <c r="Q207" t="inlineStr">
        <is>
          <t>Medical examination review</t>
        </is>
      </c>
      <c r="R207" t="inlineStr">
        <is>
          <t xml:space="preserve">QW </t>
        </is>
      </c>
      <c r="S207" t="n">
        <v>8</v>
      </c>
      <c r="T207" t="n">
        <v>8</v>
      </c>
      <c r="U207" t="inlineStr">
        <is>
          <t>1998-11-02</t>
        </is>
      </c>
      <c r="V207" t="inlineStr">
        <is>
          <t>1998-11-02</t>
        </is>
      </c>
      <c r="W207" t="inlineStr">
        <is>
          <t>1987-10-20</t>
        </is>
      </c>
      <c r="X207" t="inlineStr">
        <is>
          <t>1987-10-20</t>
        </is>
      </c>
      <c r="Y207" t="n">
        <v>12</v>
      </c>
      <c r="Z207" t="n">
        <v>12</v>
      </c>
      <c r="AA207" t="n">
        <v>94</v>
      </c>
      <c r="AB207" t="n">
        <v>1</v>
      </c>
      <c r="AC207" t="n">
        <v>1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1</v>
      </c>
      <c r="AJ207" t="n">
        <v>0</v>
      </c>
      <c r="AK207" t="n">
        <v>1</v>
      </c>
      <c r="AL207" t="n">
        <v>0</v>
      </c>
      <c r="AM207" t="n">
        <v>0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HYPERLINK("https://creighton-primo.hosted.exlibrisgroup.com/primo-explore/search?tab=default_tab&amp;search_scope=EVERYTHING&amp;vid=01CRU&amp;lang=en_US&amp;offset=0&amp;query=any,contains,991001528929702656","Catalog Record")</f>
        <v/>
      </c>
      <c r="AT207">
        <f>HYPERLINK("http://www.worldcat.org/oclc/16439224","WorldCat Record")</f>
        <v/>
      </c>
    </row>
    <row r="208">
      <c r="A208" t="inlineStr">
        <is>
          <t>No</t>
        </is>
      </c>
      <c r="B208" t="inlineStr">
        <is>
          <t>QW 18 L665m 1992</t>
        </is>
      </c>
      <c r="C208" t="inlineStr">
        <is>
          <t>0                      QW 0018000L  665m        1992</t>
        </is>
      </c>
      <c r="D208" t="inlineStr">
        <is>
          <t>Medical microbiology &amp; immunology : examination and board review / Warren E. Levinson, Ernest Jawetz.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Yes</t>
        </is>
      </c>
      <c r="J208" t="inlineStr">
        <is>
          <t>0</t>
        </is>
      </c>
      <c r="K208" t="inlineStr">
        <is>
          <t>Levinson, Warren.</t>
        </is>
      </c>
      <c r="L208" t="inlineStr">
        <is>
          <t>Norwalk, Conn. : Appleton &amp; Lange, c1992.</t>
        </is>
      </c>
      <c r="M208" t="inlineStr">
        <is>
          <t>1992</t>
        </is>
      </c>
      <c r="N208" t="inlineStr">
        <is>
          <t>2nd ed.</t>
        </is>
      </c>
      <c r="O208" t="inlineStr">
        <is>
          <t>eng</t>
        </is>
      </c>
      <c r="P208" t="inlineStr">
        <is>
          <t>ctu</t>
        </is>
      </c>
      <c r="Q208" t="inlineStr">
        <is>
          <t>A Lange medical book</t>
        </is>
      </c>
      <c r="R208" t="inlineStr">
        <is>
          <t xml:space="preserve">QW </t>
        </is>
      </c>
      <c r="S208" t="n">
        <v>97</v>
      </c>
      <c r="T208" t="n">
        <v>97</v>
      </c>
      <c r="U208" t="inlineStr">
        <is>
          <t>2007-05-20</t>
        </is>
      </c>
      <c r="V208" t="inlineStr">
        <is>
          <t>2007-05-20</t>
        </is>
      </c>
      <c r="W208" t="inlineStr">
        <is>
          <t>1991-11-22</t>
        </is>
      </c>
      <c r="X208" t="inlineStr">
        <is>
          <t>1991-11-22</t>
        </is>
      </c>
      <c r="Y208" t="n">
        <v>73</v>
      </c>
      <c r="Z208" t="n">
        <v>61</v>
      </c>
      <c r="AA208" t="n">
        <v>295</v>
      </c>
      <c r="AB208" t="n">
        <v>1</v>
      </c>
      <c r="AC208" t="n">
        <v>3</v>
      </c>
      <c r="AD208" t="n">
        <v>1</v>
      </c>
      <c r="AE208" t="n">
        <v>9</v>
      </c>
      <c r="AF208" t="n">
        <v>0</v>
      </c>
      <c r="AG208" t="n">
        <v>1</v>
      </c>
      <c r="AH208" t="n">
        <v>0</v>
      </c>
      <c r="AI208" t="n">
        <v>1</v>
      </c>
      <c r="AJ208" t="n">
        <v>1</v>
      </c>
      <c r="AK208" t="n">
        <v>5</v>
      </c>
      <c r="AL208" t="n">
        <v>0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HYPERLINK("http://catalog.hathitrust.org/Record/002528841","HathiTrust Record")</f>
        <v/>
      </c>
      <c r="AS208">
        <f>HYPERLINK("https://creighton-primo.hosted.exlibrisgroup.com/primo-explore/search?tab=default_tab&amp;search_scope=EVERYTHING&amp;vid=01CRU&amp;lang=en_US&amp;offset=0&amp;query=any,contains,991001023199702656","Catalog Record")</f>
        <v/>
      </c>
      <c r="AT208">
        <f>HYPERLINK("http://www.worldcat.org/oclc/24704681","WorldCat Record")</f>
        <v/>
      </c>
    </row>
    <row r="209">
      <c r="A209" t="inlineStr">
        <is>
          <t>No</t>
        </is>
      </c>
      <c r="B209" t="inlineStr">
        <is>
          <t>QW 18 M623 1985</t>
        </is>
      </c>
      <c r="C209" t="inlineStr">
        <is>
          <t>0                      QW 0018000M  623         1985</t>
        </is>
      </c>
      <c r="D209" t="inlineStr">
        <is>
          <t>Microbiology / editors, David T. Kingsbury, Gary P. Segal, Gerald E. Wagner.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L209" t="inlineStr">
        <is>
          <t>New York : Wiley ; Media, Pa. : Harwal Pub. Co., c1985.</t>
        </is>
      </c>
      <c r="M209" t="inlineStr">
        <is>
          <t>1985</t>
        </is>
      </c>
      <c r="O209" t="inlineStr">
        <is>
          <t>eng</t>
        </is>
      </c>
      <c r="P209" t="inlineStr">
        <is>
          <t>xxu</t>
        </is>
      </c>
      <c r="Q209" t="inlineStr">
        <is>
          <t>The National medical series for independent study</t>
        </is>
      </c>
      <c r="R209" t="inlineStr">
        <is>
          <t xml:space="preserve">QW </t>
        </is>
      </c>
      <c r="S209" t="n">
        <v>8</v>
      </c>
      <c r="T209" t="n">
        <v>8</v>
      </c>
      <c r="U209" t="inlineStr">
        <is>
          <t>2001-02-17</t>
        </is>
      </c>
      <c r="V209" t="inlineStr">
        <is>
          <t>2001-02-17</t>
        </is>
      </c>
      <c r="W209" t="inlineStr">
        <is>
          <t>1987-09-30</t>
        </is>
      </c>
      <c r="X209" t="inlineStr">
        <is>
          <t>1987-09-30</t>
        </is>
      </c>
      <c r="Y209" t="n">
        <v>154</v>
      </c>
      <c r="Z209" t="n">
        <v>100</v>
      </c>
      <c r="AA209" t="n">
        <v>162</v>
      </c>
      <c r="AB209" t="n">
        <v>1</v>
      </c>
      <c r="AC209" t="n">
        <v>1</v>
      </c>
      <c r="AD209" t="n">
        <v>3</v>
      </c>
      <c r="AE209" t="n">
        <v>4</v>
      </c>
      <c r="AF209" t="n">
        <v>2</v>
      </c>
      <c r="AG209" t="n">
        <v>2</v>
      </c>
      <c r="AH209" t="n">
        <v>1</v>
      </c>
      <c r="AI209" t="n">
        <v>2</v>
      </c>
      <c r="AJ209" t="n">
        <v>1</v>
      </c>
      <c r="AK209" t="n">
        <v>1</v>
      </c>
      <c r="AL209" t="n">
        <v>0</v>
      </c>
      <c r="AM209" t="n">
        <v>0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HYPERLINK("https://creighton-primo.hosted.exlibrisgroup.com/primo-explore/search?tab=default_tab&amp;search_scope=EVERYTHING&amp;vid=01CRU&amp;lang=en_US&amp;offset=0&amp;query=any,contains,991000748979702656","Catalog Record")</f>
        <v/>
      </c>
      <c r="AT209">
        <f>HYPERLINK("http://www.worldcat.org/oclc/11291107","WorldCat Record")</f>
        <v/>
      </c>
    </row>
    <row r="210">
      <c r="A210" t="inlineStr">
        <is>
          <t>No</t>
        </is>
      </c>
      <c r="B210" t="inlineStr">
        <is>
          <t>QW 18 M626 1988</t>
        </is>
      </c>
      <c r="C210" t="inlineStr">
        <is>
          <t>0                      QW 0018000M  626         1988</t>
        </is>
      </c>
      <c r="D210" t="inlineStr">
        <is>
          <t>Microbiology : PreTest self-assessment and review / edited by Richard C. Tilton.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Yes</t>
        </is>
      </c>
      <c r="J210" t="inlineStr">
        <is>
          <t>0</t>
        </is>
      </c>
      <c r="L210" t="inlineStr">
        <is>
          <t>Colorado Springs : McGraw-Hill, Health Professions Division, PreTest Series, c1988.</t>
        </is>
      </c>
      <c r="M210" t="inlineStr">
        <is>
          <t>1988</t>
        </is>
      </c>
      <c r="N210" t="inlineStr">
        <is>
          <t>5th ed.</t>
        </is>
      </c>
      <c r="O210" t="inlineStr">
        <is>
          <t>eng</t>
        </is>
      </c>
      <c r="P210" t="inlineStr">
        <is>
          <t>xxu</t>
        </is>
      </c>
      <c r="Q210" t="inlineStr">
        <is>
          <t>Basic sciences series</t>
        </is>
      </c>
      <c r="R210" t="inlineStr">
        <is>
          <t xml:space="preserve">QW </t>
        </is>
      </c>
      <c r="S210" t="n">
        <v>15</v>
      </c>
      <c r="T210" t="n">
        <v>15</v>
      </c>
      <c r="U210" t="inlineStr">
        <is>
          <t>2003-08-07</t>
        </is>
      </c>
      <c r="V210" t="inlineStr">
        <is>
          <t>2003-08-07</t>
        </is>
      </c>
      <c r="W210" t="inlineStr">
        <is>
          <t>1989-01-14</t>
        </is>
      </c>
      <c r="X210" t="inlineStr">
        <is>
          <t>1989-01-14</t>
        </is>
      </c>
      <c r="Y210" t="n">
        <v>49</v>
      </c>
      <c r="Z210" t="n">
        <v>37</v>
      </c>
      <c r="AA210" t="n">
        <v>1120</v>
      </c>
      <c r="AB210" t="n">
        <v>1</v>
      </c>
      <c r="AC210" t="n">
        <v>4</v>
      </c>
      <c r="AD210" t="n">
        <v>0</v>
      </c>
      <c r="AE210" t="n">
        <v>21</v>
      </c>
      <c r="AF210" t="n">
        <v>0</v>
      </c>
      <c r="AG210" t="n">
        <v>8</v>
      </c>
      <c r="AH210" t="n">
        <v>0</v>
      </c>
      <c r="AI210" t="n">
        <v>7</v>
      </c>
      <c r="AJ210" t="n">
        <v>0</v>
      </c>
      <c r="AK210" t="n">
        <v>8</v>
      </c>
      <c r="AL210" t="n">
        <v>0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HYPERLINK("https://creighton-primo.hosted.exlibrisgroup.com/primo-explore/search?tab=default_tab&amp;search_scope=EVERYTHING&amp;vid=01CRU&amp;lang=en_US&amp;offset=0&amp;query=any,contains,991001107819702656","Catalog Record")</f>
        <v/>
      </c>
      <c r="AT210">
        <f>HYPERLINK("http://www.worldcat.org/oclc/16806294","WorldCat Record")</f>
        <v/>
      </c>
    </row>
    <row r="211">
      <c r="A211" t="inlineStr">
        <is>
          <t>No</t>
        </is>
      </c>
      <c r="B211" t="inlineStr">
        <is>
          <t>QW 18 N468m 1998</t>
        </is>
      </c>
      <c r="C211" t="inlineStr">
        <is>
          <t>0                      QW 0018000N  468m        1998</t>
        </is>
      </c>
      <c r="D211" t="inlineStr">
        <is>
          <t>Microbiology : a human perspective.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L211" t="inlineStr">
        <is>
          <t>Boston, Mass. : WCB McGraw-Hill, c1998.</t>
        </is>
      </c>
      <c r="M211" t="inlineStr">
        <is>
          <t>1997</t>
        </is>
      </c>
      <c r="N211" t="inlineStr">
        <is>
          <t>2nd ed. / Eugene W. Nester ... [et al.].</t>
        </is>
      </c>
      <c r="O211" t="inlineStr">
        <is>
          <t>eng</t>
        </is>
      </c>
      <c r="P211" t="inlineStr">
        <is>
          <t>mau</t>
        </is>
      </c>
      <c r="R211" t="inlineStr">
        <is>
          <t xml:space="preserve">QW </t>
        </is>
      </c>
      <c r="S211" t="n">
        <v>55</v>
      </c>
      <c r="T211" t="n">
        <v>55</v>
      </c>
      <c r="U211" t="inlineStr">
        <is>
          <t>2005-07-07</t>
        </is>
      </c>
      <c r="V211" t="inlineStr">
        <is>
          <t>2005-07-07</t>
        </is>
      </c>
      <c r="W211" t="inlineStr">
        <is>
          <t>1999-01-19</t>
        </is>
      </c>
      <c r="X211" t="inlineStr">
        <is>
          <t>1999-01-19</t>
        </is>
      </c>
      <c r="Y211" t="n">
        <v>126</v>
      </c>
      <c r="Z211" t="n">
        <v>88</v>
      </c>
      <c r="AA211" t="n">
        <v>454</v>
      </c>
      <c r="AB211" t="n">
        <v>1</v>
      </c>
      <c r="AC211" t="n">
        <v>4</v>
      </c>
      <c r="AD211" t="n">
        <v>4</v>
      </c>
      <c r="AE211" t="n">
        <v>14</v>
      </c>
      <c r="AF211" t="n">
        <v>3</v>
      </c>
      <c r="AG211" t="n">
        <v>3</v>
      </c>
      <c r="AH211" t="n">
        <v>1</v>
      </c>
      <c r="AI211" t="n">
        <v>5</v>
      </c>
      <c r="AJ211" t="n">
        <v>2</v>
      </c>
      <c r="AK211" t="n">
        <v>6</v>
      </c>
      <c r="AL211" t="n">
        <v>0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HYPERLINK("https://creighton-primo.hosted.exlibrisgroup.com/primo-explore/search?tab=default_tab&amp;search_scope=EVERYTHING&amp;vid=01CRU&amp;lang=en_US&amp;offset=0&amp;query=any,contains,991001532169702656","Catalog Record")</f>
        <v/>
      </c>
      <c r="AT211">
        <f>HYPERLINK("http://www.worldcat.org/oclc/36783811","WorldCat Record")</f>
        <v/>
      </c>
    </row>
    <row r="212">
      <c r="A212" t="inlineStr">
        <is>
          <t>No</t>
        </is>
      </c>
      <c r="B212" t="inlineStr">
        <is>
          <t>QW 18 R718i 1978</t>
        </is>
      </c>
      <c r="C212" t="inlineStr">
        <is>
          <t>0                      QW 0018000R  718i        1978</t>
        </is>
      </c>
      <c r="D212" t="inlineStr">
        <is>
          <t>Immunology : a self-instructional approach / Catherine E. Roesel.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Roesel, Catherine E.</t>
        </is>
      </c>
      <c r="L212" t="inlineStr">
        <is>
          <t>-- New York : McGraw-Hill, c1978.</t>
        </is>
      </c>
      <c r="M212" t="inlineStr">
        <is>
          <t>1978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QW </t>
        </is>
      </c>
      <c r="S212" t="n">
        <v>6</v>
      </c>
      <c r="T212" t="n">
        <v>6</v>
      </c>
      <c r="U212" t="inlineStr">
        <is>
          <t>1994-06-03</t>
        </is>
      </c>
      <c r="V212" t="inlineStr">
        <is>
          <t>1994-06-03</t>
        </is>
      </c>
      <c r="W212" t="inlineStr">
        <is>
          <t>1988-02-04</t>
        </is>
      </c>
      <c r="X212" t="inlineStr">
        <is>
          <t>1988-02-04</t>
        </is>
      </c>
      <c r="Y212" t="n">
        <v>118</v>
      </c>
      <c r="Z212" t="n">
        <v>91</v>
      </c>
      <c r="AA212" t="n">
        <v>91</v>
      </c>
      <c r="AB212" t="n">
        <v>2</v>
      </c>
      <c r="AC212" t="n">
        <v>2</v>
      </c>
      <c r="AD212" t="n">
        <v>1</v>
      </c>
      <c r="AE212" t="n">
        <v>1</v>
      </c>
      <c r="AF212" t="n">
        <v>1</v>
      </c>
      <c r="AG212" t="n">
        <v>1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HYPERLINK("https://creighton-primo.hosted.exlibrisgroup.com/primo-explore/search?tab=default_tab&amp;search_scope=EVERYTHING&amp;vid=01CRU&amp;lang=en_US&amp;offset=0&amp;query=any,contains,991000995169702656","Catalog Record")</f>
        <v/>
      </c>
      <c r="AT212">
        <f>HYPERLINK("http://www.worldcat.org/oclc/3913163","WorldCat Record")</f>
        <v/>
      </c>
    </row>
    <row r="213">
      <c r="A213" t="inlineStr">
        <is>
          <t>No</t>
        </is>
      </c>
      <c r="B213" t="inlineStr">
        <is>
          <t>QW 18 Y66a 1993</t>
        </is>
      </c>
      <c r="C213" t="inlineStr">
        <is>
          <t>0                      QW 0018000Y  66a         1993</t>
        </is>
      </c>
      <c r="D213" t="inlineStr">
        <is>
          <t>Appleton &amp; Lange's review of microbiology and immunology : for the USMLE, step 1 / William W. Yotis, Harold J. Blumenthal, Tadayo Hashimoto.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Yotis, William W.</t>
        </is>
      </c>
      <c r="L213" t="inlineStr">
        <is>
          <t>Norwalk, Conn. : Appleton &amp; Lange, c1993.</t>
        </is>
      </c>
      <c r="M213" t="inlineStr">
        <is>
          <t>1993</t>
        </is>
      </c>
      <c r="N213" t="inlineStr">
        <is>
          <t>2nd ed.</t>
        </is>
      </c>
      <c r="O213" t="inlineStr">
        <is>
          <t>eng</t>
        </is>
      </c>
      <c r="P213" t="inlineStr">
        <is>
          <t>ctu</t>
        </is>
      </c>
      <c r="Q213" t="inlineStr">
        <is>
          <t>Appleton &amp; Lange review series</t>
        </is>
      </c>
      <c r="R213" t="inlineStr">
        <is>
          <t xml:space="preserve">QW </t>
        </is>
      </c>
      <c r="S213" t="n">
        <v>35</v>
      </c>
      <c r="T213" t="n">
        <v>35</v>
      </c>
      <c r="U213" t="inlineStr">
        <is>
          <t>2007-02-16</t>
        </is>
      </c>
      <c r="V213" t="inlineStr">
        <is>
          <t>2007-02-16</t>
        </is>
      </c>
      <c r="W213" t="inlineStr">
        <is>
          <t>1995-04-04</t>
        </is>
      </c>
      <c r="X213" t="inlineStr">
        <is>
          <t>1995-04-04</t>
        </is>
      </c>
      <c r="Y213" t="n">
        <v>52</v>
      </c>
      <c r="Z213" t="n">
        <v>34</v>
      </c>
      <c r="AA213" t="n">
        <v>159</v>
      </c>
      <c r="AB213" t="n">
        <v>1</v>
      </c>
      <c r="AC213" t="n">
        <v>1</v>
      </c>
      <c r="AD213" t="n">
        <v>1</v>
      </c>
      <c r="AE213" t="n">
        <v>2</v>
      </c>
      <c r="AF213" t="n">
        <v>0</v>
      </c>
      <c r="AG213" t="n">
        <v>1</v>
      </c>
      <c r="AH213" t="n">
        <v>1</v>
      </c>
      <c r="AI213" t="n">
        <v>1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HYPERLINK("https://creighton-primo.hosted.exlibrisgroup.com/primo-explore/search?tab=default_tab&amp;search_scope=EVERYTHING&amp;vid=01CRU&amp;lang=en_US&amp;offset=0&amp;query=any,contains,991001398759702656","Catalog Record")</f>
        <v/>
      </c>
      <c r="AT213">
        <f>HYPERLINK("http://www.worldcat.org/oclc/27379719","WorldCat Record")</f>
        <v/>
      </c>
    </row>
    <row r="214">
      <c r="A214" t="inlineStr">
        <is>
          <t>No</t>
        </is>
      </c>
      <c r="B214" t="inlineStr">
        <is>
          <t>QW 18.2 L665m 2002</t>
        </is>
      </c>
      <c r="C214" t="inlineStr">
        <is>
          <t>0                      QW 0018200L  665m        2002</t>
        </is>
      </c>
      <c r="D214" t="inlineStr">
        <is>
          <t>Medical microbiology &amp; immunology : examination &amp; board review / Warren Levinson and Ernest Jawetz.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Yes</t>
        </is>
      </c>
      <c r="J214" t="inlineStr">
        <is>
          <t>0</t>
        </is>
      </c>
      <c r="K214" t="inlineStr">
        <is>
          <t>Levinson, Warren.</t>
        </is>
      </c>
      <c r="L214" t="inlineStr">
        <is>
          <t>New York : Lange Medical Books/McGraw-Hill, c2002.</t>
        </is>
      </c>
      <c r="M214" t="inlineStr">
        <is>
          <t>2002</t>
        </is>
      </c>
      <c r="N214" t="inlineStr">
        <is>
          <t>7th ed.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QW </t>
        </is>
      </c>
      <c r="S214" t="n">
        <v>29</v>
      </c>
      <c r="T214" t="n">
        <v>29</v>
      </c>
      <c r="U214" t="inlineStr">
        <is>
          <t>2008-04-20</t>
        </is>
      </c>
      <c r="V214" t="inlineStr">
        <is>
          <t>2008-04-20</t>
        </is>
      </c>
      <c r="W214" t="inlineStr">
        <is>
          <t>2003-01-10</t>
        </is>
      </c>
      <c r="X214" t="inlineStr">
        <is>
          <t>2003-01-10</t>
        </is>
      </c>
      <c r="Y214" t="n">
        <v>104</v>
      </c>
      <c r="Z214" t="n">
        <v>55</v>
      </c>
      <c r="AA214" t="n">
        <v>295</v>
      </c>
      <c r="AB214" t="n">
        <v>1</v>
      </c>
      <c r="AC214" t="n">
        <v>3</v>
      </c>
      <c r="AD214" t="n">
        <v>1</v>
      </c>
      <c r="AE214" t="n">
        <v>9</v>
      </c>
      <c r="AF214" t="n">
        <v>0</v>
      </c>
      <c r="AG214" t="n">
        <v>1</v>
      </c>
      <c r="AH214" t="n">
        <v>0</v>
      </c>
      <c r="AI214" t="n">
        <v>1</v>
      </c>
      <c r="AJ214" t="n">
        <v>1</v>
      </c>
      <c r="AK214" t="n">
        <v>5</v>
      </c>
      <c r="AL214" t="n">
        <v>0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HYPERLINK("https://creighton-primo.hosted.exlibrisgroup.com/primo-explore/search?tab=default_tab&amp;search_scope=EVERYTHING&amp;vid=01CRU&amp;lang=en_US&amp;offset=0&amp;query=any,contains,991000336069702656","Catalog Record")</f>
        <v/>
      </c>
      <c r="AT214">
        <f>HYPERLINK("http://www.worldcat.org/oclc/50334431","WorldCat Record")</f>
        <v/>
      </c>
    </row>
    <row r="215">
      <c r="A215" t="inlineStr">
        <is>
          <t>No</t>
        </is>
      </c>
      <c r="B215" t="inlineStr">
        <is>
          <t>QW 22.1 L759L 1994-95</t>
        </is>
      </c>
      <c r="C215" t="inlineStr">
        <is>
          <t>0                      QW 0022100L  759L        1994                                        -95</t>
        </is>
      </c>
      <c r="D215" t="inlineStr">
        <is>
          <t>Linscott's directory of immunological and biological reagents.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Linscott, William D.</t>
        </is>
      </c>
      <c r="L215" t="inlineStr">
        <is>
          <t>Santa Rosa, CA : Linscott's Directory, c1994.</t>
        </is>
      </c>
      <c r="M215" t="inlineStr">
        <is>
          <t>1994</t>
        </is>
      </c>
      <c r="N215" t="inlineStr">
        <is>
          <t>8th ed. (1994-1995).</t>
        </is>
      </c>
      <c r="O215" t="inlineStr">
        <is>
          <t>eng</t>
        </is>
      </c>
      <c r="P215" t="inlineStr">
        <is>
          <t>cau</t>
        </is>
      </c>
      <c r="R215" t="inlineStr">
        <is>
          <t xml:space="preserve">QW </t>
        </is>
      </c>
      <c r="S215" t="n">
        <v>6</v>
      </c>
      <c r="T215" t="n">
        <v>6</v>
      </c>
      <c r="U215" t="inlineStr">
        <is>
          <t>1994-03-11</t>
        </is>
      </c>
      <c r="V215" t="inlineStr">
        <is>
          <t>1994-03-11</t>
        </is>
      </c>
      <c r="W215" t="inlineStr">
        <is>
          <t>1994-02-10</t>
        </is>
      </c>
      <c r="X215" t="inlineStr">
        <is>
          <t>1994-02-10</t>
        </is>
      </c>
      <c r="Y215" t="n">
        <v>25</v>
      </c>
      <c r="Z215" t="n">
        <v>14</v>
      </c>
      <c r="AA215" t="n">
        <v>14</v>
      </c>
      <c r="AB215" t="n">
        <v>1</v>
      </c>
      <c r="AC215" t="n">
        <v>1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HYPERLINK("https://creighton-primo.hosted.exlibrisgroup.com/primo-explore/search?tab=default_tab&amp;search_scope=EVERYTHING&amp;vid=01CRU&amp;lang=en_US&amp;offset=0&amp;query=any,contains,991000644669702656","Catalog Record")</f>
        <v/>
      </c>
      <c r="AT215">
        <f>HYPERLINK("http://www.worldcat.org/oclc/29908353","WorldCat Record")</f>
        <v/>
      </c>
    </row>
    <row r="216">
      <c r="A216" t="inlineStr">
        <is>
          <t>No</t>
        </is>
      </c>
      <c r="B216" t="inlineStr">
        <is>
          <t>QW 25 B187b 1997</t>
        </is>
      </c>
      <c r="C216" t="inlineStr">
        <is>
          <t>0                      QW 0025000B  187b        1997</t>
        </is>
      </c>
      <c r="D216" t="inlineStr">
        <is>
          <t>Bacterial cell culture : essential data / A.S. Ball.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Ball, A. S.</t>
        </is>
      </c>
      <c r="L216" t="inlineStr">
        <is>
          <t>Chichester ; New York : Wiley, c1997.</t>
        </is>
      </c>
      <c r="M216" t="inlineStr">
        <is>
          <t>1997</t>
        </is>
      </c>
      <c r="O216" t="inlineStr">
        <is>
          <t>eng</t>
        </is>
      </c>
      <c r="P216" t="inlineStr">
        <is>
          <t>enk</t>
        </is>
      </c>
      <c r="Q216" t="inlineStr">
        <is>
          <t>Essential data series</t>
        </is>
      </c>
      <c r="R216" t="inlineStr">
        <is>
          <t xml:space="preserve">QW </t>
        </is>
      </c>
      <c r="S216" t="n">
        <v>4</v>
      </c>
      <c r="T216" t="n">
        <v>4</v>
      </c>
      <c r="U216" t="inlineStr">
        <is>
          <t>2006-09-30</t>
        </is>
      </c>
      <c r="V216" t="inlineStr">
        <is>
          <t>2006-09-30</t>
        </is>
      </c>
      <c r="W216" t="inlineStr">
        <is>
          <t>1998-07-29</t>
        </is>
      </c>
      <c r="X216" t="inlineStr">
        <is>
          <t>1998-07-29</t>
        </is>
      </c>
      <c r="Y216" t="n">
        <v>179</v>
      </c>
      <c r="Z216" t="n">
        <v>112</v>
      </c>
      <c r="AA216" t="n">
        <v>113</v>
      </c>
      <c r="AB216" t="n">
        <v>1</v>
      </c>
      <c r="AC216" t="n">
        <v>1</v>
      </c>
      <c r="AD216" t="n">
        <v>2</v>
      </c>
      <c r="AE216" t="n">
        <v>2</v>
      </c>
      <c r="AF216" t="n">
        <v>0</v>
      </c>
      <c r="AG216" t="n">
        <v>0</v>
      </c>
      <c r="AH216" t="n">
        <v>1</v>
      </c>
      <c r="AI216" t="n">
        <v>1</v>
      </c>
      <c r="AJ216" t="n">
        <v>2</v>
      </c>
      <c r="AK216" t="n">
        <v>2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HYPERLINK("http://catalog.hathitrust.org/Record/003168477","HathiTrust Record")</f>
        <v/>
      </c>
      <c r="AS216">
        <f>HYPERLINK("https://creighton-primo.hosted.exlibrisgroup.com/primo-explore/search?tab=default_tab&amp;search_scope=EVERYTHING&amp;vid=01CRU&amp;lang=en_US&amp;offset=0&amp;query=any,contains,991000818099702656","Catalog Record")</f>
        <v/>
      </c>
      <c r="AT216">
        <f>HYPERLINK("http://www.worldcat.org/oclc/36225971","WorldCat Record")</f>
        <v/>
      </c>
    </row>
    <row r="217">
      <c r="A217" t="inlineStr">
        <is>
          <t>No</t>
        </is>
      </c>
      <c r="B217" t="inlineStr">
        <is>
          <t>QW 25 C525m 1901</t>
        </is>
      </c>
      <c r="C217" t="inlineStr">
        <is>
          <t>0                      QW 0025000C  525m        1901</t>
        </is>
      </c>
      <c r="D217" t="inlineStr">
        <is>
          <t>A manual of determinative bacteriology / by Frederick D. Chester.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Chester, Frederick Dixon.</t>
        </is>
      </c>
      <c r="L217" t="inlineStr">
        <is>
          <t>New York : Macmillan, 1914, c1901.</t>
        </is>
      </c>
      <c r="M217" t="inlineStr">
        <is>
          <t>1914</t>
        </is>
      </c>
      <c r="O217" t="inlineStr">
        <is>
          <t>eng</t>
        </is>
      </c>
      <c r="P217" t="inlineStr">
        <is>
          <t>nyu</t>
        </is>
      </c>
      <c r="R217" t="inlineStr">
        <is>
          <t xml:space="preserve">QW </t>
        </is>
      </c>
      <c r="S217" t="n">
        <v>3</v>
      </c>
      <c r="T217" t="n">
        <v>3</v>
      </c>
      <c r="U217" t="inlineStr">
        <is>
          <t>2003-08-07</t>
        </is>
      </c>
      <c r="V217" t="inlineStr">
        <is>
          <t>2003-08-07</t>
        </is>
      </c>
      <c r="W217" t="inlineStr">
        <is>
          <t>1988-02-04</t>
        </is>
      </c>
      <c r="X217" t="inlineStr">
        <is>
          <t>1988-02-04</t>
        </is>
      </c>
      <c r="Y217" t="n">
        <v>97</v>
      </c>
      <c r="Z217" t="n">
        <v>77</v>
      </c>
      <c r="AA217" t="n">
        <v>130</v>
      </c>
      <c r="AB217" t="n">
        <v>1</v>
      </c>
      <c r="AC217" t="n">
        <v>2</v>
      </c>
      <c r="AD217" t="n">
        <v>1</v>
      </c>
      <c r="AE217" t="n">
        <v>3</v>
      </c>
      <c r="AF217" t="n">
        <v>1</v>
      </c>
      <c r="AG217" t="n">
        <v>1</v>
      </c>
      <c r="AH217" t="n">
        <v>0</v>
      </c>
      <c r="AI217" t="n">
        <v>1</v>
      </c>
      <c r="AJ217" t="n">
        <v>0</v>
      </c>
      <c r="AK217" t="n">
        <v>0</v>
      </c>
      <c r="AL217" t="n">
        <v>0</v>
      </c>
      <c r="AM217" t="n">
        <v>1</v>
      </c>
      <c r="AN217" t="n">
        <v>0</v>
      </c>
      <c r="AO217" t="n">
        <v>0</v>
      </c>
      <c r="AP217" t="inlineStr">
        <is>
          <t>Yes</t>
        </is>
      </c>
      <c r="AQ217" t="inlineStr">
        <is>
          <t>No</t>
        </is>
      </c>
      <c r="AR217">
        <f>HYPERLINK("http://catalog.hathitrust.org/Record/006496951","HathiTrust Record")</f>
        <v/>
      </c>
      <c r="AS217">
        <f>HYPERLINK("https://creighton-primo.hosted.exlibrisgroup.com/primo-explore/search?tab=default_tab&amp;search_scope=EVERYTHING&amp;vid=01CRU&amp;lang=en_US&amp;offset=0&amp;query=any,contains,991000994809702656","Catalog Record")</f>
        <v/>
      </c>
      <c r="AT217">
        <f>HYPERLINK("http://www.worldcat.org/oclc/3182025","WorldCat Record")</f>
        <v/>
      </c>
    </row>
    <row r="218">
      <c r="A218" t="inlineStr">
        <is>
          <t>No</t>
        </is>
      </c>
      <c r="B218" t="inlineStr">
        <is>
          <t>QW 25 C7122 1989</t>
        </is>
      </c>
      <c r="C218" t="inlineStr">
        <is>
          <t>0                      QW 0025000C  7122        1989</t>
        </is>
      </c>
      <c r="D218" t="inlineStr">
        <is>
          <t>Collins and Lyne's microbiological methods / edited by C.H. Collins, Patricia M. Lyne, J.M. Grange.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London ; Boston : Butterworths, c1989.</t>
        </is>
      </c>
      <c r="M218" t="inlineStr">
        <is>
          <t>1989</t>
        </is>
      </c>
      <c r="N218" t="inlineStr">
        <is>
          <t>6th ed.</t>
        </is>
      </c>
      <c r="O218" t="inlineStr">
        <is>
          <t>eng</t>
        </is>
      </c>
      <c r="P218" t="inlineStr">
        <is>
          <t>enk</t>
        </is>
      </c>
      <c r="R218" t="inlineStr">
        <is>
          <t xml:space="preserve">QW </t>
        </is>
      </c>
      <c r="S218" t="n">
        <v>7</v>
      </c>
      <c r="T218" t="n">
        <v>7</v>
      </c>
      <c r="U218" t="inlineStr">
        <is>
          <t>2004-10-22</t>
        </is>
      </c>
      <c r="V218" t="inlineStr">
        <is>
          <t>2004-10-22</t>
        </is>
      </c>
      <c r="W218" t="inlineStr">
        <is>
          <t>1989-12-05</t>
        </is>
      </c>
      <c r="X218" t="inlineStr">
        <is>
          <t>1989-12-05</t>
        </is>
      </c>
      <c r="Y218" t="n">
        <v>242</v>
      </c>
      <c r="Z218" t="n">
        <v>144</v>
      </c>
      <c r="AA218" t="n">
        <v>316</v>
      </c>
      <c r="AB218" t="n">
        <v>2</v>
      </c>
      <c r="AC218" t="n">
        <v>3</v>
      </c>
      <c r="AD218" t="n">
        <v>4</v>
      </c>
      <c r="AE218" t="n">
        <v>13</v>
      </c>
      <c r="AF218" t="n">
        <v>0</v>
      </c>
      <c r="AG218" t="n">
        <v>6</v>
      </c>
      <c r="AH218" t="n">
        <v>2</v>
      </c>
      <c r="AI218" t="n">
        <v>4</v>
      </c>
      <c r="AJ218" t="n">
        <v>3</v>
      </c>
      <c r="AK218" t="n">
        <v>6</v>
      </c>
      <c r="AL218" t="n">
        <v>1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HYPERLINK("http://catalog.hathitrust.org/Record/001528027","HathiTrust Record")</f>
        <v/>
      </c>
      <c r="AS218">
        <f>HYPERLINK("https://creighton-primo.hosted.exlibrisgroup.com/primo-explore/search?tab=default_tab&amp;search_scope=EVERYTHING&amp;vid=01CRU&amp;lang=en_US&amp;offset=0&amp;query=any,contains,991001371439702656","Catalog Record")</f>
        <v/>
      </c>
      <c r="AT218">
        <f>HYPERLINK("http://www.worldcat.org/oclc/18836943","WorldCat Record")</f>
        <v/>
      </c>
    </row>
    <row r="219">
      <c r="A219" t="inlineStr">
        <is>
          <t>No</t>
        </is>
      </c>
      <c r="B219" t="inlineStr">
        <is>
          <t>QW 25 M143m 1985 v.1</t>
        </is>
      </c>
      <c r="C219" t="inlineStr">
        <is>
          <t>0                      QW 0025000M  143m        1985                                        v.1</t>
        </is>
      </c>
      <c r="D219" t="inlineStr">
        <is>
          <t>Media for isolation-cultivation-identification-maintenance of medical bacteria / Jean F. MacFaddin.</t>
        </is>
      </c>
      <c r="E219" t="inlineStr">
        <is>
          <t>V.1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Mac Faddin, Jean F.</t>
        </is>
      </c>
      <c r="L219" t="inlineStr">
        <is>
          <t>Baltimore : Williams &amp; Wilkins, c1985.</t>
        </is>
      </c>
      <c r="M219" t="inlineStr">
        <is>
          <t>1985</t>
        </is>
      </c>
      <c r="O219" t="inlineStr">
        <is>
          <t>eng</t>
        </is>
      </c>
      <c r="P219" t="inlineStr">
        <is>
          <t>xxu</t>
        </is>
      </c>
      <c r="R219" t="inlineStr">
        <is>
          <t xml:space="preserve">QW </t>
        </is>
      </c>
      <c r="S219" t="n">
        <v>7</v>
      </c>
      <c r="T219" t="n">
        <v>7</v>
      </c>
      <c r="U219" t="inlineStr">
        <is>
          <t>2005-08-08</t>
        </is>
      </c>
      <c r="V219" t="inlineStr">
        <is>
          <t>2005-08-08</t>
        </is>
      </c>
      <c r="W219" t="inlineStr">
        <is>
          <t>1988-02-04</t>
        </is>
      </c>
      <c r="X219" t="inlineStr">
        <is>
          <t>1988-02-04</t>
        </is>
      </c>
      <c r="Y219" t="n">
        <v>154</v>
      </c>
      <c r="Z219" t="n">
        <v>122</v>
      </c>
      <c r="AA219" t="n">
        <v>124</v>
      </c>
      <c r="AB219" t="n">
        <v>1</v>
      </c>
      <c r="AC219" t="n">
        <v>1</v>
      </c>
      <c r="AD219" t="n">
        <v>4</v>
      </c>
      <c r="AE219" t="n">
        <v>4</v>
      </c>
      <c r="AF219" t="n">
        <v>0</v>
      </c>
      <c r="AG219" t="n">
        <v>0</v>
      </c>
      <c r="AH219" t="n">
        <v>2</v>
      </c>
      <c r="AI219" t="n">
        <v>2</v>
      </c>
      <c r="AJ219" t="n">
        <v>2</v>
      </c>
      <c r="AK219" t="n">
        <v>2</v>
      </c>
      <c r="AL219" t="n">
        <v>0</v>
      </c>
      <c r="AM219" t="n">
        <v>0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HYPERLINK("http://catalog.hathitrust.org/Record/000602986","HathiTrust Record")</f>
        <v/>
      </c>
      <c r="AS219">
        <f>HYPERLINK("https://creighton-primo.hosted.exlibrisgroup.com/primo-explore/search?tab=default_tab&amp;search_scope=EVERYTHING&amp;vid=01CRU&amp;lang=en_US&amp;offset=0&amp;query=any,contains,991000995569702656","Catalog Record")</f>
        <v/>
      </c>
      <c r="AT219">
        <f>HYPERLINK("http://www.worldcat.org/oclc/10876826","WorldCat Record")</f>
        <v/>
      </c>
    </row>
    <row r="220">
      <c r="A220" t="inlineStr">
        <is>
          <t>No</t>
        </is>
      </c>
      <c r="B220" t="inlineStr">
        <is>
          <t>QW 25 N856m</t>
        </is>
      </c>
      <c r="C220" t="inlineStr">
        <is>
          <t>0                      QW 0025000N  856m</t>
        </is>
      </c>
      <c r="D220" t="inlineStr">
        <is>
          <t>Methods in microbiology / edited by J. R. Norris [and] D. W. Ribbons.</t>
        </is>
      </c>
      <c r="E220" t="inlineStr">
        <is>
          <t>V. 3A</t>
        </is>
      </c>
      <c r="F220" t="inlineStr">
        <is>
          <t>Yes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Norris, J. R. (John Robert)</t>
        </is>
      </c>
      <c r="L220" t="inlineStr">
        <is>
          <t>London, New York : Academic, 1969-1971.</t>
        </is>
      </c>
      <c r="M220" t="inlineStr">
        <is>
          <t>1969</t>
        </is>
      </c>
      <c r="O220" t="inlineStr">
        <is>
          <t>eng</t>
        </is>
      </c>
      <c r="P220" t="inlineStr">
        <is>
          <t>enk</t>
        </is>
      </c>
      <c r="R220" t="inlineStr">
        <is>
          <t xml:space="preserve">QW </t>
        </is>
      </c>
      <c r="S220" t="n">
        <v>1</v>
      </c>
      <c r="T220" t="n">
        <v>6</v>
      </c>
      <c r="V220" t="inlineStr">
        <is>
          <t>2004-10-22</t>
        </is>
      </c>
      <c r="W220" t="inlineStr">
        <is>
          <t>1988-03-21</t>
        </is>
      </c>
      <c r="X220" t="inlineStr">
        <is>
          <t>1988-03-21</t>
        </is>
      </c>
      <c r="Y220" t="n">
        <v>409</v>
      </c>
      <c r="Z220" t="n">
        <v>297</v>
      </c>
      <c r="AA220" t="n">
        <v>298</v>
      </c>
      <c r="AB220" t="n">
        <v>4</v>
      </c>
      <c r="AC220" t="n">
        <v>4</v>
      </c>
      <c r="AD220" t="n">
        <v>14</v>
      </c>
      <c r="AE220" t="n">
        <v>14</v>
      </c>
      <c r="AF220" t="n">
        <v>5</v>
      </c>
      <c r="AG220" t="n">
        <v>5</v>
      </c>
      <c r="AH220" t="n">
        <v>3</v>
      </c>
      <c r="AI220" t="n">
        <v>3</v>
      </c>
      <c r="AJ220" t="n">
        <v>9</v>
      </c>
      <c r="AK220" t="n">
        <v>9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HYPERLINK("http://catalog.hathitrust.org/Record/000455020","HathiTrust Record")</f>
        <v/>
      </c>
      <c r="AS220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0">
        <f>HYPERLINK("http://www.worldcat.org/oclc/21981","WorldCat Record")</f>
        <v/>
      </c>
    </row>
    <row r="221">
      <c r="A221" t="inlineStr">
        <is>
          <t>No</t>
        </is>
      </c>
      <c r="B221" t="inlineStr">
        <is>
          <t>QW 25 N856m</t>
        </is>
      </c>
      <c r="C221" t="inlineStr">
        <is>
          <t>0                      QW 0025000N  856m</t>
        </is>
      </c>
      <c r="D221" t="inlineStr">
        <is>
          <t>Methods in microbiology / edited by J. R. Norris [and] D. W. Ribbons.</t>
        </is>
      </c>
      <c r="E221" t="inlineStr">
        <is>
          <t>V. 1</t>
        </is>
      </c>
      <c r="F221" t="inlineStr">
        <is>
          <t>Yes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Norris, J. R. (John Robert)</t>
        </is>
      </c>
      <c r="L221" t="inlineStr">
        <is>
          <t>London, New York : Academic, 1969-1971.</t>
        </is>
      </c>
      <c r="M221" t="inlineStr">
        <is>
          <t>1969</t>
        </is>
      </c>
      <c r="O221" t="inlineStr">
        <is>
          <t>eng</t>
        </is>
      </c>
      <c r="P221" t="inlineStr">
        <is>
          <t>enk</t>
        </is>
      </c>
      <c r="R221" t="inlineStr">
        <is>
          <t xml:space="preserve">QW </t>
        </is>
      </c>
      <c r="S221" t="n">
        <v>2</v>
      </c>
      <c r="T221" t="n">
        <v>6</v>
      </c>
      <c r="U221" t="inlineStr">
        <is>
          <t>2004-10-22</t>
        </is>
      </c>
      <c r="V221" t="inlineStr">
        <is>
          <t>2004-10-22</t>
        </is>
      </c>
      <c r="W221" t="inlineStr">
        <is>
          <t>1988-03-21</t>
        </is>
      </c>
      <c r="X221" t="inlineStr">
        <is>
          <t>1988-03-21</t>
        </is>
      </c>
      <c r="Y221" t="n">
        <v>409</v>
      </c>
      <c r="Z221" t="n">
        <v>297</v>
      </c>
      <c r="AA221" t="n">
        <v>298</v>
      </c>
      <c r="AB221" t="n">
        <v>4</v>
      </c>
      <c r="AC221" t="n">
        <v>4</v>
      </c>
      <c r="AD221" t="n">
        <v>14</v>
      </c>
      <c r="AE221" t="n">
        <v>14</v>
      </c>
      <c r="AF221" t="n">
        <v>5</v>
      </c>
      <c r="AG221" t="n">
        <v>5</v>
      </c>
      <c r="AH221" t="n">
        <v>3</v>
      </c>
      <c r="AI221" t="n">
        <v>3</v>
      </c>
      <c r="AJ221" t="n">
        <v>9</v>
      </c>
      <c r="AK221" t="n">
        <v>9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HYPERLINK("http://catalog.hathitrust.org/Record/000455020","HathiTrust Record")</f>
        <v/>
      </c>
      <c r="AS221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1">
        <f>HYPERLINK("http://www.worldcat.org/oclc/21981","WorldCat Record")</f>
        <v/>
      </c>
    </row>
    <row r="222">
      <c r="A222" t="inlineStr">
        <is>
          <t>No</t>
        </is>
      </c>
      <c r="B222" t="inlineStr">
        <is>
          <t>QW 25 N856m</t>
        </is>
      </c>
      <c r="C222" t="inlineStr">
        <is>
          <t>0                      QW 0025000N  856m</t>
        </is>
      </c>
      <c r="D222" t="inlineStr">
        <is>
          <t>Methods in microbiology / edited by J. R. Norris [and] D. W. Ribbons.</t>
        </is>
      </c>
      <c r="E222" t="inlineStr">
        <is>
          <t>V. 4</t>
        </is>
      </c>
      <c r="F222" t="inlineStr">
        <is>
          <t>Yes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Norris, J. R. (John Robert)</t>
        </is>
      </c>
      <c r="L222" t="inlineStr">
        <is>
          <t>London, New York : Academic, 1969-1971.</t>
        </is>
      </c>
      <c r="M222" t="inlineStr">
        <is>
          <t>1969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QW </t>
        </is>
      </c>
      <c r="S222" t="n">
        <v>1</v>
      </c>
      <c r="T222" t="n">
        <v>6</v>
      </c>
      <c r="V222" t="inlineStr">
        <is>
          <t>2004-10-22</t>
        </is>
      </c>
      <c r="W222" t="inlineStr">
        <is>
          <t>1988-03-21</t>
        </is>
      </c>
      <c r="X222" t="inlineStr">
        <is>
          <t>1988-03-21</t>
        </is>
      </c>
      <c r="Y222" t="n">
        <v>409</v>
      </c>
      <c r="Z222" t="n">
        <v>297</v>
      </c>
      <c r="AA222" t="n">
        <v>298</v>
      </c>
      <c r="AB222" t="n">
        <v>4</v>
      </c>
      <c r="AC222" t="n">
        <v>4</v>
      </c>
      <c r="AD222" t="n">
        <v>14</v>
      </c>
      <c r="AE222" t="n">
        <v>14</v>
      </c>
      <c r="AF222" t="n">
        <v>5</v>
      </c>
      <c r="AG222" t="n">
        <v>5</v>
      </c>
      <c r="AH222" t="n">
        <v>3</v>
      </c>
      <c r="AI222" t="n">
        <v>3</v>
      </c>
      <c r="AJ222" t="n">
        <v>9</v>
      </c>
      <c r="AK222" t="n">
        <v>9</v>
      </c>
      <c r="AL222" t="n">
        <v>2</v>
      </c>
      <c r="AM222" t="n">
        <v>2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HYPERLINK("http://catalog.hathitrust.org/Record/000455020","HathiTrust Record")</f>
        <v/>
      </c>
      <c r="AS222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2">
        <f>HYPERLINK("http://www.worldcat.org/oclc/21981","WorldCat Record")</f>
        <v/>
      </c>
    </row>
    <row r="223">
      <c r="A223" t="inlineStr">
        <is>
          <t>No</t>
        </is>
      </c>
      <c r="B223" t="inlineStr">
        <is>
          <t>QW 25 N856m</t>
        </is>
      </c>
      <c r="C223" t="inlineStr">
        <is>
          <t>0                      QW 0025000N  856m</t>
        </is>
      </c>
      <c r="D223" t="inlineStr">
        <is>
          <t>Methods in microbiology / edited by J. R. Norris [and] D. W. Ribbons.</t>
        </is>
      </c>
      <c r="E223" t="inlineStr">
        <is>
          <t>V. 2</t>
        </is>
      </c>
      <c r="F223" t="inlineStr">
        <is>
          <t>Yes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Norris, J. R. (John Robert)</t>
        </is>
      </c>
      <c r="L223" t="inlineStr">
        <is>
          <t>London, New York : Academic, 1969-1971.</t>
        </is>
      </c>
      <c r="M223" t="inlineStr">
        <is>
          <t>1969</t>
        </is>
      </c>
      <c r="O223" t="inlineStr">
        <is>
          <t>eng</t>
        </is>
      </c>
      <c r="P223" t="inlineStr">
        <is>
          <t>enk</t>
        </is>
      </c>
      <c r="R223" t="inlineStr">
        <is>
          <t xml:space="preserve">QW </t>
        </is>
      </c>
      <c r="S223" t="n">
        <v>1</v>
      </c>
      <c r="T223" t="n">
        <v>6</v>
      </c>
      <c r="V223" t="inlineStr">
        <is>
          <t>2004-10-22</t>
        </is>
      </c>
      <c r="W223" t="inlineStr">
        <is>
          <t>1988-03-21</t>
        </is>
      </c>
      <c r="X223" t="inlineStr">
        <is>
          <t>1988-03-21</t>
        </is>
      </c>
      <c r="Y223" t="n">
        <v>409</v>
      </c>
      <c r="Z223" t="n">
        <v>297</v>
      </c>
      <c r="AA223" t="n">
        <v>298</v>
      </c>
      <c r="AB223" t="n">
        <v>4</v>
      </c>
      <c r="AC223" t="n">
        <v>4</v>
      </c>
      <c r="AD223" t="n">
        <v>14</v>
      </c>
      <c r="AE223" t="n">
        <v>14</v>
      </c>
      <c r="AF223" t="n">
        <v>5</v>
      </c>
      <c r="AG223" t="n">
        <v>5</v>
      </c>
      <c r="AH223" t="n">
        <v>3</v>
      </c>
      <c r="AI223" t="n">
        <v>3</v>
      </c>
      <c r="AJ223" t="n">
        <v>9</v>
      </c>
      <c r="AK223" t="n">
        <v>9</v>
      </c>
      <c r="AL223" t="n">
        <v>2</v>
      </c>
      <c r="AM223" t="n">
        <v>2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HYPERLINK("http://catalog.hathitrust.org/Record/000455020","HathiTrust Record")</f>
        <v/>
      </c>
      <c r="AS223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3">
        <f>HYPERLINK("http://www.worldcat.org/oclc/21981","WorldCat Record")</f>
        <v/>
      </c>
    </row>
    <row r="224">
      <c r="A224" t="inlineStr">
        <is>
          <t>No</t>
        </is>
      </c>
      <c r="B224" t="inlineStr">
        <is>
          <t>QW 25 N856m</t>
        </is>
      </c>
      <c r="C224" t="inlineStr">
        <is>
          <t>0                      QW 0025000N  856m</t>
        </is>
      </c>
      <c r="D224" t="inlineStr">
        <is>
          <t>Methods in microbiology / edited by J. R. Norris [and] D. W. Ribbons.</t>
        </is>
      </c>
      <c r="E224" t="inlineStr">
        <is>
          <t>V. 3B</t>
        </is>
      </c>
      <c r="F224" t="inlineStr">
        <is>
          <t>Yes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Norris, J. R. (John Robert)</t>
        </is>
      </c>
      <c r="L224" t="inlineStr">
        <is>
          <t>London, New York : Academic, 1969-1971.</t>
        </is>
      </c>
      <c r="M224" t="inlineStr">
        <is>
          <t>1969</t>
        </is>
      </c>
      <c r="O224" t="inlineStr">
        <is>
          <t>eng</t>
        </is>
      </c>
      <c r="P224" t="inlineStr">
        <is>
          <t>enk</t>
        </is>
      </c>
      <c r="R224" t="inlineStr">
        <is>
          <t xml:space="preserve">QW </t>
        </is>
      </c>
      <c r="S224" t="n">
        <v>0</v>
      </c>
      <c r="T224" t="n">
        <v>6</v>
      </c>
      <c r="V224" t="inlineStr">
        <is>
          <t>2004-10-22</t>
        </is>
      </c>
      <c r="W224" t="inlineStr">
        <is>
          <t>1988-03-21</t>
        </is>
      </c>
      <c r="X224" t="inlineStr">
        <is>
          <t>1988-03-21</t>
        </is>
      </c>
      <c r="Y224" t="n">
        <v>409</v>
      </c>
      <c r="Z224" t="n">
        <v>297</v>
      </c>
      <c r="AA224" t="n">
        <v>298</v>
      </c>
      <c r="AB224" t="n">
        <v>4</v>
      </c>
      <c r="AC224" t="n">
        <v>4</v>
      </c>
      <c r="AD224" t="n">
        <v>14</v>
      </c>
      <c r="AE224" t="n">
        <v>14</v>
      </c>
      <c r="AF224" t="n">
        <v>5</v>
      </c>
      <c r="AG224" t="n">
        <v>5</v>
      </c>
      <c r="AH224" t="n">
        <v>3</v>
      </c>
      <c r="AI224" t="n">
        <v>3</v>
      </c>
      <c r="AJ224" t="n">
        <v>9</v>
      </c>
      <c r="AK224" t="n">
        <v>9</v>
      </c>
      <c r="AL224" t="n">
        <v>2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HYPERLINK("http://catalog.hathitrust.org/Record/000455020","HathiTrust Record")</f>
        <v/>
      </c>
      <c r="AS224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4">
        <f>HYPERLINK("http://www.worldcat.org/oclc/21981","WorldCat Record")</f>
        <v/>
      </c>
    </row>
    <row r="225">
      <c r="A225" t="inlineStr">
        <is>
          <t>No</t>
        </is>
      </c>
      <c r="B225" t="inlineStr">
        <is>
          <t>QW 25 N856m</t>
        </is>
      </c>
      <c r="C225" t="inlineStr">
        <is>
          <t>0                      QW 0025000N  856m</t>
        </is>
      </c>
      <c r="D225" t="inlineStr">
        <is>
          <t>Methods in microbiology / edited by J. R. Norris [and] D. W. Ribbons.</t>
        </is>
      </c>
      <c r="E225" t="inlineStr">
        <is>
          <t>V. 5B</t>
        </is>
      </c>
      <c r="F225" t="inlineStr">
        <is>
          <t>Yes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Norris, J. R. (John Robert)</t>
        </is>
      </c>
      <c r="L225" t="inlineStr">
        <is>
          <t>London, New York : Academic, 1969-1971.</t>
        </is>
      </c>
      <c r="M225" t="inlineStr">
        <is>
          <t>1969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QW </t>
        </is>
      </c>
      <c r="S225" t="n">
        <v>0</v>
      </c>
      <c r="T225" t="n">
        <v>6</v>
      </c>
      <c r="V225" t="inlineStr">
        <is>
          <t>2004-10-22</t>
        </is>
      </c>
      <c r="W225" t="inlineStr">
        <is>
          <t>1988-03-21</t>
        </is>
      </c>
      <c r="X225" t="inlineStr">
        <is>
          <t>1988-03-21</t>
        </is>
      </c>
      <c r="Y225" t="n">
        <v>409</v>
      </c>
      <c r="Z225" t="n">
        <v>297</v>
      </c>
      <c r="AA225" t="n">
        <v>298</v>
      </c>
      <c r="AB225" t="n">
        <v>4</v>
      </c>
      <c r="AC225" t="n">
        <v>4</v>
      </c>
      <c r="AD225" t="n">
        <v>14</v>
      </c>
      <c r="AE225" t="n">
        <v>14</v>
      </c>
      <c r="AF225" t="n">
        <v>5</v>
      </c>
      <c r="AG225" t="n">
        <v>5</v>
      </c>
      <c r="AH225" t="n">
        <v>3</v>
      </c>
      <c r="AI225" t="n">
        <v>3</v>
      </c>
      <c r="AJ225" t="n">
        <v>9</v>
      </c>
      <c r="AK225" t="n">
        <v>9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HYPERLINK("http://catalog.hathitrust.org/Record/000455020","HathiTrust Record")</f>
        <v/>
      </c>
      <c r="AS225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5">
        <f>HYPERLINK("http://www.worldcat.org/oclc/21981","WorldCat Record")</f>
        <v/>
      </c>
    </row>
    <row r="226">
      <c r="A226" t="inlineStr">
        <is>
          <t>No</t>
        </is>
      </c>
      <c r="B226" t="inlineStr">
        <is>
          <t>QW 25 N856m</t>
        </is>
      </c>
      <c r="C226" t="inlineStr">
        <is>
          <t>0                      QW 0025000N  856m</t>
        </is>
      </c>
      <c r="D226" t="inlineStr">
        <is>
          <t>Methods in microbiology / edited by J. R. Norris [and] D. W. Ribbons.</t>
        </is>
      </c>
      <c r="E226" t="inlineStr">
        <is>
          <t>V. 5A</t>
        </is>
      </c>
      <c r="F226" t="inlineStr">
        <is>
          <t>Yes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Norris, J. R. (John Robert)</t>
        </is>
      </c>
      <c r="L226" t="inlineStr">
        <is>
          <t>London, New York : Academic, 1969-1971.</t>
        </is>
      </c>
      <c r="M226" t="inlineStr">
        <is>
          <t>1969</t>
        </is>
      </c>
      <c r="O226" t="inlineStr">
        <is>
          <t>eng</t>
        </is>
      </c>
      <c r="P226" t="inlineStr">
        <is>
          <t>enk</t>
        </is>
      </c>
      <c r="R226" t="inlineStr">
        <is>
          <t xml:space="preserve">QW </t>
        </is>
      </c>
      <c r="S226" t="n">
        <v>1</v>
      </c>
      <c r="T226" t="n">
        <v>6</v>
      </c>
      <c r="U226" t="inlineStr">
        <is>
          <t>2002-11-12</t>
        </is>
      </c>
      <c r="V226" t="inlineStr">
        <is>
          <t>2004-10-22</t>
        </is>
      </c>
      <c r="W226" t="inlineStr">
        <is>
          <t>1988-03-21</t>
        </is>
      </c>
      <c r="X226" t="inlineStr">
        <is>
          <t>1988-03-21</t>
        </is>
      </c>
      <c r="Y226" t="n">
        <v>409</v>
      </c>
      <c r="Z226" t="n">
        <v>297</v>
      </c>
      <c r="AA226" t="n">
        <v>298</v>
      </c>
      <c r="AB226" t="n">
        <v>4</v>
      </c>
      <c r="AC226" t="n">
        <v>4</v>
      </c>
      <c r="AD226" t="n">
        <v>14</v>
      </c>
      <c r="AE226" t="n">
        <v>14</v>
      </c>
      <c r="AF226" t="n">
        <v>5</v>
      </c>
      <c r="AG226" t="n">
        <v>5</v>
      </c>
      <c r="AH226" t="n">
        <v>3</v>
      </c>
      <c r="AI226" t="n">
        <v>3</v>
      </c>
      <c r="AJ226" t="n">
        <v>9</v>
      </c>
      <c r="AK226" t="n">
        <v>9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HYPERLINK("http://catalog.hathitrust.org/Record/000455020","HathiTrust Record")</f>
        <v/>
      </c>
      <c r="AS226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6">
        <f>HYPERLINK("http://www.worldcat.org/oclc/21981","WorldCat Record")</f>
        <v/>
      </c>
    </row>
    <row r="227">
      <c r="A227" t="inlineStr">
        <is>
          <t>No</t>
        </is>
      </c>
      <c r="B227" t="inlineStr">
        <is>
          <t>QW 25 P532 1996</t>
        </is>
      </c>
      <c r="C227" t="inlineStr">
        <is>
          <t>0                      QW 0025000P  532         1996</t>
        </is>
      </c>
      <c r="D227" t="inlineStr">
        <is>
          <t>Phage display of peptides and proteins : a laboratory manual / edited by Brian K. Kay, Jill Winter, John McCafferty.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1</t>
        </is>
      </c>
      <c r="L227" t="inlineStr">
        <is>
          <t>San Diego : Academic Press, c1996.</t>
        </is>
      </c>
      <c r="M227" t="inlineStr">
        <is>
          <t>1996</t>
        </is>
      </c>
      <c r="O227" t="inlineStr">
        <is>
          <t>eng</t>
        </is>
      </c>
      <c r="P227" t="inlineStr">
        <is>
          <t>cau</t>
        </is>
      </c>
      <c r="R227" t="inlineStr">
        <is>
          <t xml:space="preserve">QW </t>
        </is>
      </c>
      <c r="S227" t="n">
        <v>5</v>
      </c>
      <c r="T227" t="n">
        <v>5</v>
      </c>
      <c r="U227" t="inlineStr">
        <is>
          <t>2003-10-02</t>
        </is>
      </c>
      <c r="V227" t="inlineStr">
        <is>
          <t>2003-10-02</t>
        </is>
      </c>
      <c r="W227" t="inlineStr">
        <is>
          <t>1998-01-22</t>
        </is>
      </c>
      <c r="X227" t="inlineStr">
        <is>
          <t>1998-01-22</t>
        </is>
      </c>
      <c r="Y227" t="n">
        <v>133</v>
      </c>
      <c r="Z227" t="n">
        <v>85</v>
      </c>
      <c r="AA227" t="n">
        <v>899</v>
      </c>
      <c r="AB227" t="n">
        <v>1</v>
      </c>
      <c r="AC227" t="n">
        <v>14</v>
      </c>
      <c r="AD227" t="n">
        <v>3</v>
      </c>
      <c r="AE227" t="n">
        <v>33</v>
      </c>
      <c r="AF227" t="n">
        <v>0</v>
      </c>
      <c r="AG227" t="n">
        <v>9</v>
      </c>
      <c r="AH227" t="n">
        <v>0</v>
      </c>
      <c r="AI227" t="n">
        <v>6</v>
      </c>
      <c r="AJ227" t="n">
        <v>3</v>
      </c>
      <c r="AK227" t="n">
        <v>10</v>
      </c>
      <c r="AL227" t="n">
        <v>0</v>
      </c>
      <c r="AM227" t="n">
        <v>12</v>
      </c>
      <c r="AN227" t="n">
        <v>0</v>
      </c>
      <c r="AO227" t="n">
        <v>1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HYPERLINK("http://catalog.hathitrust.org/Record/003102232","HathiTrust Record")</f>
        <v/>
      </c>
      <c r="AS227">
        <f>HYPERLINK("https://creighton-primo.hosted.exlibrisgroup.com/primo-explore/search?tab=default_tab&amp;search_scope=EVERYTHING&amp;vid=01CRU&amp;lang=en_US&amp;offset=0&amp;query=any,contains,991001294899702656","Catalog Record")</f>
        <v/>
      </c>
      <c r="AT227">
        <f>HYPERLINK("http://www.worldcat.org/oclc/34409484","WorldCat Record")</f>
        <v/>
      </c>
    </row>
    <row r="228">
      <c r="A228" t="inlineStr">
        <is>
          <t>No</t>
        </is>
      </c>
      <c r="B228" t="inlineStr">
        <is>
          <t>QW 25 S782 1981</t>
        </is>
      </c>
      <c r="C228" t="inlineStr">
        <is>
          <t>0                      QW 0025000S  782         1981</t>
        </is>
      </c>
      <c r="D228" t="inlineStr">
        <is>
          <t>Staining procedures used by the Biological Stain Commission / edited by George Clark.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Baltimore : Published for the Biological Stain Commission by Williams &amp; Wilkins, c1981.</t>
        </is>
      </c>
      <c r="M228" t="inlineStr">
        <is>
          <t>1981</t>
        </is>
      </c>
      <c r="N228" t="inlineStr">
        <is>
          <t>4th ed.</t>
        </is>
      </c>
      <c r="O228" t="inlineStr">
        <is>
          <t>eng</t>
        </is>
      </c>
      <c r="P228" t="inlineStr">
        <is>
          <t>mdu</t>
        </is>
      </c>
      <c r="R228" t="inlineStr">
        <is>
          <t xml:space="preserve">QW </t>
        </is>
      </c>
      <c r="S228" t="n">
        <v>5</v>
      </c>
      <c r="T228" t="n">
        <v>5</v>
      </c>
      <c r="U228" t="inlineStr">
        <is>
          <t>1997-04-17</t>
        </is>
      </c>
      <c r="V228" t="inlineStr">
        <is>
          <t>1997-04-17</t>
        </is>
      </c>
      <c r="W228" t="inlineStr">
        <is>
          <t>1988-02-04</t>
        </is>
      </c>
      <c r="X228" t="inlineStr">
        <is>
          <t>1988-02-04</t>
        </is>
      </c>
      <c r="Y228" t="n">
        <v>425</v>
      </c>
      <c r="Z228" t="n">
        <v>301</v>
      </c>
      <c r="AA228" t="n">
        <v>304</v>
      </c>
      <c r="AB228" t="n">
        <v>2</v>
      </c>
      <c r="AC228" t="n">
        <v>2</v>
      </c>
      <c r="AD228" t="n">
        <v>7</v>
      </c>
      <c r="AE228" t="n">
        <v>7</v>
      </c>
      <c r="AF228" t="n">
        <v>2</v>
      </c>
      <c r="AG228" t="n">
        <v>2</v>
      </c>
      <c r="AH228" t="n">
        <v>3</v>
      </c>
      <c r="AI228" t="n">
        <v>3</v>
      </c>
      <c r="AJ228" t="n">
        <v>2</v>
      </c>
      <c r="AK228" t="n">
        <v>2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HYPERLINK("http://catalog.hathitrust.org/Record/000742227","HathiTrust Record")</f>
        <v/>
      </c>
      <c r="AS228">
        <f>HYPERLINK("https://creighton-primo.hosted.exlibrisgroup.com/primo-explore/search?tab=default_tab&amp;search_scope=EVERYTHING&amp;vid=01CRU&amp;lang=en_US&amp;offset=0&amp;query=any,contains,991000995429702656","Catalog Record")</f>
        <v/>
      </c>
      <c r="AT228">
        <f>HYPERLINK("http://www.worldcat.org/oclc/5889312","WorldCat Record")</f>
        <v/>
      </c>
    </row>
    <row r="229">
      <c r="A229" t="inlineStr">
        <is>
          <t>No</t>
        </is>
      </c>
      <c r="B229" t="inlineStr">
        <is>
          <t>QW 25 T355 2000</t>
        </is>
      </c>
      <c r="C229" t="inlineStr">
        <is>
          <t>0                      QW 0025000T  355         2000</t>
        </is>
      </c>
      <c r="D229" t="inlineStr">
        <is>
          <t>Textbook of diagnostic microbiology / edited by Connie R. Mahon, George Manuselis.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Yes</t>
        </is>
      </c>
      <c r="J229" t="inlineStr">
        <is>
          <t>0</t>
        </is>
      </c>
      <c r="L229" t="inlineStr">
        <is>
          <t>Philadelphia : Saunders, c2000.</t>
        </is>
      </c>
      <c r="M229" t="inlineStr">
        <is>
          <t>2000</t>
        </is>
      </c>
      <c r="N229" t="inlineStr">
        <is>
          <t>2nd ed.</t>
        </is>
      </c>
      <c r="O229" t="inlineStr">
        <is>
          <t>eng</t>
        </is>
      </c>
      <c r="P229" t="inlineStr">
        <is>
          <t>pau</t>
        </is>
      </c>
      <c r="R229" t="inlineStr">
        <is>
          <t xml:space="preserve">QW </t>
        </is>
      </c>
      <c r="S229" t="n">
        <v>17</v>
      </c>
      <c r="T229" t="n">
        <v>17</v>
      </c>
      <c r="U229" t="inlineStr">
        <is>
          <t>2009-08-17</t>
        </is>
      </c>
      <c r="V229" t="inlineStr">
        <is>
          <t>2009-08-17</t>
        </is>
      </c>
      <c r="W229" t="inlineStr">
        <is>
          <t>2000-07-20</t>
        </is>
      </c>
      <c r="X229" t="inlineStr">
        <is>
          <t>2000-07-20</t>
        </is>
      </c>
      <c r="Y229" t="n">
        <v>245</v>
      </c>
      <c r="Z229" t="n">
        <v>188</v>
      </c>
      <c r="AA229" t="n">
        <v>506</v>
      </c>
      <c r="AB229" t="n">
        <v>1</v>
      </c>
      <c r="AC229" t="n">
        <v>2</v>
      </c>
      <c r="AD229" t="n">
        <v>2</v>
      </c>
      <c r="AE229" t="n">
        <v>10</v>
      </c>
      <c r="AF229" t="n">
        <v>0</v>
      </c>
      <c r="AG229" t="n">
        <v>4</v>
      </c>
      <c r="AH229" t="n">
        <v>2</v>
      </c>
      <c r="AI229" t="n">
        <v>4</v>
      </c>
      <c r="AJ229" t="n">
        <v>1</v>
      </c>
      <c r="AK229" t="n">
        <v>4</v>
      </c>
      <c r="AL229" t="n">
        <v>0</v>
      </c>
      <c r="AM229" t="n">
        <v>1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HYPERLINK("http://catalog.hathitrust.org/Record/004097892","HathiTrust Record")</f>
        <v/>
      </c>
      <c r="AS229">
        <f>HYPERLINK("https://creighton-primo.hosted.exlibrisgroup.com/primo-explore/search?tab=default_tab&amp;search_scope=EVERYTHING&amp;vid=01CRU&amp;lang=en_US&amp;offset=0&amp;query=any,contains,991000276329702656","Catalog Record")</f>
        <v/>
      </c>
      <c r="AT229">
        <f>HYPERLINK("http://www.worldcat.org/oclc/43207947","WorldCat Record")</f>
        <v/>
      </c>
    </row>
    <row r="230">
      <c r="A230" t="inlineStr">
        <is>
          <t>No</t>
        </is>
      </c>
      <c r="B230" t="inlineStr">
        <is>
          <t>QW 25 W548L 1974</t>
        </is>
      </c>
      <c r="C230" t="inlineStr">
        <is>
          <t>0                      QW 0025000W  548L        1974</t>
        </is>
      </c>
      <c r="D230" t="inlineStr">
        <is>
          <t>Laboratory manual and workbook in microbiology : applications to patient care / Marion E. Wilson, Martin H. Weisburd, Helen Eckel Mizer.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Wilson, Marion E.</t>
        </is>
      </c>
      <c r="L230" t="inlineStr">
        <is>
          <t>New York : MacMillan, c1974.</t>
        </is>
      </c>
      <c r="M230" t="inlineStr">
        <is>
          <t>1974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QW </t>
        </is>
      </c>
      <c r="S230" t="n">
        <v>4</v>
      </c>
      <c r="T230" t="n">
        <v>4</v>
      </c>
      <c r="U230" t="inlineStr">
        <is>
          <t>2004-10-22</t>
        </is>
      </c>
      <c r="V230" t="inlineStr">
        <is>
          <t>2004-10-22</t>
        </is>
      </c>
      <c r="W230" t="inlineStr">
        <is>
          <t>1989-01-27</t>
        </is>
      </c>
      <c r="X230" t="inlineStr">
        <is>
          <t>1989-01-27</t>
        </is>
      </c>
      <c r="Y230" t="n">
        <v>42</v>
      </c>
      <c r="Z230" t="n">
        <v>35</v>
      </c>
      <c r="AA230" t="n">
        <v>35</v>
      </c>
      <c r="AB230" t="n">
        <v>1</v>
      </c>
      <c r="AC230" t="n">
        <v>1</v>
      </c>
      <c r="AD230" t="n">
        <v>1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1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HYPERLINK("https://creighton-primo.hosted.exlibrisgroup.com/primo-explore/search?tab=default_tab&amp;search_scope=EVERYTHING&amp;vid=01CRU&amp;lang=en_US&amp;offset=0&amp;query=any,contains,991000995389702656","Catalog Record")</f>
        <v/>
      </c>
      <c r="AT230">
        <f>HYPERLINK("http://www.worldcat.org/oclc/3268321","WorldCat Record")</f>
        <v/>
      </c>
    </row>
    <row r="231">
      <c r="A231" t="inlineStr">
        <is>
          <t>No</t>
        </is>
      </c>
      <c r="B231" t="inlineStr">
        <is>
          <t>QW26 M294 2002</t>
        </is>
      </c>
      <c r="C231" t="inlineStr">
        <is>
          <t>0                      QW 0026000M  294         2002</t>
        </is>
      </c>
      <c r="D231" t="inlineStr">
        <is>
          <t>Manual of commercial methods in clinical microbiology / editor, Allan L. Truant.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1</t>
        </is>
      </c>
      <c r="L231" t="inlineStr">
        <is>
          <t>Washington, D.C. : ASM Press, c2002.</t>
        </is>
      </c>
      <c r="M231" t="inlineStr">
        <is>
          <t>2002</t>
        </is>
      </c>
      <c r="O231" t="inlineStr">
        <is>
          <t>eng</t>
        </is>
      </c>
      <c r="P231" t="inlineStr">
        <is>
          <t>dcu</t>
        </is>
      </c>
      <c r="R231" t="inlineStr">
        <is>
          <t xml:space="preserve">QW </t>
        </is>
      </c>
      <c r="S231" t="n">
        <v>1</v>
      </c>
      <c r="T231" t="n">
        <v>1</v>
      </c>
      <c r="U231" t="inlineStr">
        <is>
          <t>2006-09-30</t>
        </is>
      </c>
      <c r="V231" t="inlineStr">
        <is>
          <t>2006-09-30</t>
        </is>
      </c>
      <c r="W231" t="inlineStr">
        <is>
          <t>2004-11-01</t>
        </is>
      </c>
      <c r="X231" t="inlineStr">
        <is>
          <t>2004-11-01</t>
        </is>
      </c>
      <c r="Y231" t="n">
        <v>128</v>
      </c>
      <c r="Z231" t="n">
        <v>93</v>
      </c>
      <c r="AA231" t="n">
        <v>237</v>
      </c>
      <c r="AB231" t="n">
        <v>1</v>
      </c>
      <c r="AC231" t="n">
        <v>1</v>
      </c>
      <c r="AD231" t="n">
        <v>3</v>
      </c>
      <c r="AE231" t="n">
        <v>4</v>
      </c>
      <c r="AF231" t="n">
        <v>1</v>
      </c>
      <c r="AG231" t="n">
        <v>2</v>
      </c>
      <c r="AH231" t="n">
        <v>2</v>
      </c>
      <c r="AI231" t="n">
        <v>2</v>
      </c>
      <c r="AJ231" t="n">
        <v>2</v>
      </c>
      <c r="AK231" t="n">
        <v>2</v>
      </c>
      <c r="AL231" t="n">
        <v>0</v>
      </c>
      <c r="AM231" t="n">
        <v>0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HYPERLINK("http://catalog.hathitrust.org/Record/004217517","HathiTrust Record")</f>
        <v/>
      </c>
      <c r="AS231">
        <f>HYPERLINK("https://creighton-primo.hosted.exlibrisgroup.com/primo-explore/search?tab=default_tab&amp;search_scope=EVERYTHING&amp;vid=01CRU&amp;lang=en_US&amp;offset=0&amp;query=any,contains,991000406239702656","Catalog Record")</f>
        <v/>
      </c>
      <c r="AT231">
        <f>HYPERLINK("http://www.worldcat.org/oclc/45420245","WorldCat Record")</f>
        <v/>
      </c>
    </row>
    <row r="232">
      <c r="A232" t="inlineStr">
        <is>
          <t>No</t>
        </is>
      </c>
      <c r="B232" t="inlineStr">
        <is>
          <t>QW 39 G946 1990</t>
        </is>
      </c>
      <c r="C232" t="inlineStr">
        <is>
          <t>0                      QW 0039000G  946         1990</t>
        </is>
      </c>
      <c r="D232" t="inlineStr">
        <is>
          <t>Guide for adult immunization / ACP Task Force on Adult Immunization and Infectious Diseases Society of America.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Philadelphia, Pa. : American College of Physicians, c1990.</t>
        </is>
      </c>
      <c r="M232" t="inlineStr">
        <is>
          <t>1990</t>
        </is>
      </c>
      <c r="N232" t="inlineStr">
        <is>
          <t>2nd ed.</t>
        </is>
      </c>
      <c r="O232" t="inlineStr">
        <is>
          <t>eng</t>
        </is>
      </c>
      <c r="P232" t="inlineStr">
        <is>
          <t>pau</t>
        </is>
      </c>
      <c r="R232" t="inlineStr">
        <is>
          <t xml:space="preserve">QW </t>
        </is>
      </c>
      <c r="S232" t="n">
        <v>6</v>
      </c>
      <c r="T232" t="n">
        <v>6</v>
      </c>
      <c r="U232" t="inlineStr">
        <is>
          <t>1998-09-10</t>
        </is>
      </c>
      <c r="V232" t="inlineStr">
        <is>
          <t>1998-09-10</t>
        </is>
      </c>
      <c r="W232" t="inlineStr">
        <is>
          <t>1992-12-10</t>
        </is>
      </c>
      <c r="X232" t="inlineStr">
        <is>
          <t>1992-12-10</t>
        </is>
      </c>
      <c r="Y232" t="n">
        <v>138</v>
      </c>
      <c r="Z232" t="n">
        <v>119</v>
      </c>
      <c r="AA232" t="n">
        <v>250</v>
      </c>
      <c r="AB232" t="n">
        <v>1</v>
      </c>
      <c r="AC232" t="n">
        <v>1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1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HYPERLINK("http://catalog.hathitrust.org/Record/002478411","HathiTrust Record")</f>
        <v/>
      </c>
      <c r="AS232">
        <f>HYPERLINK("https://creighton-primo.hosted.exlibrisgroup.com/primo-explore/search?tab=default_tab&amp;search_scope=EVERYTHING&amp;vid=01CRU&amp;lang=en_US&amp;offset=0&amp;query=any,contains,991001350609702656","Catalog Record")</f>
        <v/>
      </c>
      <c r="AT232">
        <f>HYPERLINK("http://www.worldcat.org/oclc/19455414","WorldCat Record")</f>
        <v/>
      </c>
    </row>
    <row r="233">
      <c r="A233" t="inlineStr">
        <is>
          <t>No</t>
        </is>
      </c>
      <c r="B233" t="inlineStr">
        <is>
          <t>QW39 M368v 2004</t>
        </is>
      </c>
      <c r="C233" t="inlineStr">
        <is>
          <t>0                      QW 0039000M  368v        2004</t>
        </is>
      </c>
      <c r="D233" t="inlineStr">
        <is>
          <t>The vaccine handbook : a practical guide for clinicians / Gary S. Marshall.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Marshall, Gary S.</t>
        </is>
      </c>
      <c r="L233" t="inlineStr">
        <is>
          <t>Philadelphia : Lippincott Williams &amp; Wilkins, c2004.</t>
        </is>
      </c>
      <c r="M233" t="inlineStr">
        <is>
          <t>2004</t>
        </is>
      </c>
      <c r="O233" t="inlineStr">
        <is>
          <t>eng</t>
        </is>
      </c>
      <c r="P233" t="inlineStr">
        <is>
          <t>pau</t>
        </is>
      </c>
      <c r="R233" t="inlineStr">
        <is>
          <t xml:space="preserve">QW </t>
        </is>
      </c>
      <c r="S233" t="n">
        <v>1</v>
      </c>
      <c r="T233" t="n">
        <v>1</v>
      </c>
      <c r="U233" t="inlineStr">
        <is>
          <t>2006-02-07</t>
        </is>
      </c>
      <c r="V233" t="inlineStr">
        <is>
          <t>2006-02-07</t>
        </is>
      </c>
      <c r="W233" t="inlineStr">
        <is>
          <t>2006-02-02</t>
        </is>
      </c>
      <c r="X233" t="inlineStr">
        <is>
          <t>2006-02-02</t>
        </is>
      </c>
      <c r="Y233" t="n">
        <v>112</v>
      </c>
      <c r="Z233" t="n">
        <v>72</v>
      </c>
      <c r="AA233" t="n">
        <v>113</v>
      </c>
      <c r="AB233" t="n">
        <v>1</v>
      </c>
      <c r="AC233" t="n">
        <v>1</v>
      </c>
      <c r="AD233" t="n">
        <v>2</v>
      </c>
      <c r="AE233" t="n">
        <v>2</v>
      </c>
      <c r="AF233" t="n">
        <v>1</v>
      </c>
      <c r="AG233" t="n">
        <v>1</v>
      </c>
      <c r="AH233" t="n">
        <v>0</v>
      </c>
      <c r="AI233" t="n">
        <v>0</v>
      </c>
      <c r="AJ233" t="n">
        <v>1</v>
      </c>
      <c r="AK233" t="n">
        <v>1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HYPERLINK("https://creighton-primo.hosted.exlibrisgroup.com/primo-explore/search?tab=default_tab&amp;search_scope=EVERYTHING&amp;vid=01CRU&amp;lang=en_US&amp;offset=0&amp;query=any,contains,991000461779702656","Catalog Record")</f>
        <v/>
      </c>
      <c r="AT233">
        <f>HYPERLINK("http://www.worldcat.org/oclc/53326223","WorldCat Record")</f>
        <v/>
      </c>
    </row>
    <row r="234">
      <c r="A234" t="inlineStr">
        <is>
          <t>No</t>
        </is>
      </c>
      <c r="B234" t="inlineStr">
        <is>
          <t>QW 39 P8945 1995</t>
        </is>
      </c>
      <c r="C234" t="inlineStr">
        <is>
          <t>0                      QW 0039000P  8945        1995</t>
        </is>
      </c>
      <c r="D234" t="inlineStr">
        <is>
          <t>A practical guide to clinical bacteriology / [edited by] J.R. Pattison ... [et al.].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Chichester ; New York : J. Wiley, c1995.</t>
        </is>
      </c>
      <c r="M234" t="inlineStr">
        <is>
          <t>1995</t>
        </is>
      </c>
      <c r="O234" t="inlineStr">
        <is>
          <t>eng</t>
        </is>
      </c>
      <c r="P234" t="inlineStr">
        <is>
          <t>enk</t>
        </is>
      </c>
      <c r="R234" t="inlineStr">
        <is>
          <t xml:space="preserve">QW </t>
        </is>
      </c>
      <c r="S234" t="n">
        <v>4</v>
      </c>
      <c r="T234" t="n">
        <v>4</v>
      </c>
      <c r="U234" t="inlineStr">
        <is>
          <t>2006-11-24</t>
        </is>
      </c>
      <c r="V234" t="inlineStr">
        <is>
          <t>2006-11-24</t>
        </is>
      </c>
      <c r="W234" t="inlineStr">
        <is>
          <t>1996-09-10</t>
        </is>
      </c>
      <c r="X234" t="inlineStr">
        <is>
          <t>1996-09-10</t>
        </is>
      </c>
      <c r="Y234" t="n">
        <v>172</v>
      </c>
      <c r="Z234" t="n">
        <v>75</v>
      </c>
      <c r="AA234" t="n">
        <v>77</v>
      </c>
      <c r="AB234" t="n">
        <v>1</v>
      </c>
      <c r="AC234" t="n">
        <v>1</v>
      </c>
      <c r="AD234" t="n">
        <v>2</v>
      </c>
      <c r="AE234" t="n">
        <v>2</v>
      </c>
      <c r="AF234" t="n">
        <v>1</v>
      </c>
      <c r="AG234" t="n">
        <v>1</v>
      </c>
      <c r="AH234" t="n">
        <v>1</v>
      </c>
      <c r="AI234" t="n">
        <v>1</v>
      </c>
      <c r="AJ234" t="n">
        <v>1</v>
      </c>
      <c r="AK234" t="n">
        <v>1</v>
      </c>
      <c r="AL234" t="n">
        <v>0</v>
      </c>
      <c r="AM234" t="n">
        <v>0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HYPERLINK("http://catalog.hathitrust.org/Record/003027420","HathiTrust Record")</f>
        <v/>
      </c>
      <c r="AS234">
        <f>HYPERLINK("https://creighton-primo.hosted.exlibrisgroup.com/primo-explore/search?tab=default_tab&amp;search_scope=EVERYTHING&amp;vid=01CRU&amp;lang=en_US&amp;offset=0&amp;query=any,contains,991000835629702656","Catalog Record")</f>
        <v/>
      </c>
      <c r="AT234">
        <f>HYPERLINK("http://www.worldcat.org/oclc/31374873","WorldCat Record")</f>
        <v/>
      </c>
    </row>
    <row r="235">
      <c r="A235" t="inlineStr">
        <is>
          <t>No</t>
        </is>
      </c>
      <c r="B235" t="inlineStr">
        <is>
          <t>QW 50 B789b 1995</t>
        </is>
      </c>
      <c r="C235" t="inlineStr">
        <is>
          <t>0                      QW 0050000B  789b        1995</t>
        </is>
      </c>
      <c r="D235" t="inlineStr">
        <is>
          <t>Basic medical microbiology / Robert F. Boyd.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Yes</t>
        </is>
      </c>
      <c r="J235" t="inlineStr">
        <is>
          <t>0</t>
        </is>
      </c>
      <c r="K235" t="inlineStr">
        <is>
          <t>Boyd, Robert F.</t>
        </is>
      </c>
      <c r="L235" t="inlineStr">
        <is>
          <t>Boston : Little, Brown, c1995.</t>
        </is>
      </c>
      <c r="M235" t="inlineStr">
        <is>
          <t>1995</t>
        </is>
      </c>
      <c r="N235" t="inlineStr">
        <is>
          <t>5th ed.</t>
        </is>
      </c>
      <c r="O235" t="inlineStr">
        <is>
          <t>eng</t>
        </is>
      </c>
      <c r="P235" t="inlineStr">
        <is>
          <t>mau</t>
        </is>
      </c>
      <c r="R235" t="inlineStr">
        <is>
          <t xml:space="preserve">QW </t>
        </is>
      </c>
      <c r="S235" t="n">
        <v>145</v>
      </c>
      <c r="T235" t="n">
        <v>145</v>
      </c>
      <c r="U235" t="inlineStr">
        <is>
          <t>2008-04-20</t>
        </is>
      </c>
      <c r="V235" t="inlineStr">
        <is>
          <t>2008-04-20</t>
        </is>
      </c>
      <c r="W235" t="inlineStr">
        <is>
          <t>1995-08-14</t>
        </is>
      </c>
      <c r="X235" t="inlineStr">
        <is>
          <t>1995-08-14</t>
        </is>
      </c>
      <c r="Y235" t="n">
        <v>232</v>
      </c>
      <c r="Z235" t="n">
        <v>169</v>
      </c>
      <c r="AA235" t="n">
        <v>470</v>
      </c>
      <c r="AB235" t="n">
        <v>2</v>
      </c>
      <c r="AC235" t="n">
        <v>3</v>
      </c>
      <c r="AD235" t="n">
        <v>5</v>
      </c>
      <c r="AE235" t="n">
        <v>15</v>
      </c>
      <c r="AF235" t="n">
        <v>1</v>
      </c>
      <c r="AG235" t="n">
        <v>5</v>
      </c>
      <c r="AH235" t="n">
        <v>1</v>
      </c>
      <c r="AI235" t="n">
        <v>3</v>
      </c>
      <c r="AJ235" t="n">
        <v>3</v>
      </c>
      <c r="AK235" t="n">
        <v>7</v>
      </c>
      <c r="AL235" t="n">
        <v>1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HYPERLINK("http://catalog.hathitrust.org/Record/002958482","HathiTrust Record")</f>
        <v/>
      </c>
      <c r="AS235">
        <f>HYPERLINK("https://creighton-primo.hosted.exlibrisgroup.com/primo-explore/search?tab=default_tab&amp;search_scope=EVERYTHING&amp;vid=01CRU&amp;lang=en_US&amp;offset=0&amp;query=any,contains,991001403859702656","Catalog Record")</f>
        <v/>
      </c>
      <c r="AT235">
        <f>HYPERLINK("http://www.worldcat.org/oclc/31331691","WorldCat Record")</f>
        <v/>
      </c>
    </row>
    <row r="236">
      <c r="A236" t="inlineStr">
        <is>
          <t>No</t>
        </is>
      </c>
      <c r="B236" t="inlineStr">
        <is>
          <t>QW 51 B13055 2006</t>
        </is>
      </c>
      <c r="C236" t="inlineStr">
        <is>
          <t>0                      QW 0051000B  13055       2006</t>
        </is>
      </c>
      <c r="D236" t="inlineStr">
        <is>
          <t>Bacterial genomes and infectious diseases / edited by Voon L. Chan, Philip M. Sherman, Billy Bourke.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1</t>
        </is>
      </c>
      <c r="L236" t="inlineStr">
        <is>
          <t>Totowa, N.J. : Humana Press, c2006.</t>
        </is>
      </c>
      <c r="M236" t="inlineStr">
        <is>
          <t>2006</t>
        </is>
      </c>
      <c r="O236" t="inlineStr">
        <is>
          <t>eng</t>
        </is>
      </c>
      <c r="P236" t="inlineStr">
        <is>
          <t>nju</t>
        </is>
      </c>
      <c r="R236" t="inlineStr">
        <is>
          <t xml:space="preserve">QW </t>
        </is>
      </c>
      <c r="S236" t="n">
        <v>0</v>
      </c>
      <c r="T236" t="n">
        <v>0</v>
      </c>
      <c r="U236" t="inlineStr">
        <is>
          <t>2007-06-28</t>
        </is>
      </c>
      <c r="V236" t="inlineStr">
        <is>
          <t>2007-06-28</t>
        </is>
      </c>
      <c r="W236" t="inlineStr">
        <is>
          <t>2007-05-25</t>
        </is>
      </c>
      <c r="X236" t="inlineStr">
        <is>
          <t>2007-05-25</t>
        </is>
      </c>
      <c r="Y236" t="n">
        <v>173</v>
      </c>
      <c r="Z236" t="n">
        <v>124</v>
      </c>
      <c r="AA236" t="n">
        <v>352</v>
      </c>
      <c r="AB236" t="n">
        <v>2</v>
      </c>
      <c r="AC236" t="n">
        <v>3</v>
      </c>
      <c r="AD236" t="n">
        <v>5</v>
      </c>
      <c r="AE236" t="n">
        <v>10</v>
      </c>
      <c r="AF236" t="n">
        <v>1</v>
      </c>
      <c r="AG236" t="n">
        <v>4</v>
      </c>
      <c r="AH236" t="n">
        <v>2</v>
      </c>
      <c r="AI236" t="n">
        <v>3</v>
      </c>
      <c r="AJ236" t="n">
        <v>2</v>
      </c>
      <c r="AK236" t="n">
        <v>6</v>
      </c>
      <c r="AL236" t="n">
        <v>1</v>
      </c>
      <c r="AM236" t="n">
        <v>1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HYPERLINK("https://creighton-primo.hosted.exlibrisgroup.com/primo-explore/search?tab=default_tab&amp;search_scope=EVERYTHING&amp;vid=01CRU&amp;lang=en_US&amp;offset=0&amp;query=any,contains,991000629239702656","Catalog Record")</f>
        <v/>
      </c>
      <c r="AT236">
        <f>HYPERLINK("http://www.worldcat.org/oclc/62393119","WorldCat Record")</f>
        <v/>
      </c>
    </row>
    <row r="237">
      <c r="A237" t="inlineStr">
        <is>
          <t>No</t>
        </is>
      </c>
      <c r="B237" t="inlineStr">
        <is>
          <t>QW 51 B617b 1981</t>
        </is>
      </c>
      <c r="C237" t="inlineStr">
        <is>
          <t>0                      QW 0051000B  617b        1981</t>
        </is>
      </c>
      <c r="D237" t="inlineStr">
        <is>
          <t>Bacterial and bacteriophage genetics : an introduction / Edward A. Birge.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1</t>
        </is>
      </c>
      <c r="K237" t="inlineStr">
        <is>
          <t>Birge, Edward A. (Edward Asahel)</t>
        </is>
      </c>
      <c r="L237" t="inlineStr">
        <is>
          <t>New York : Spriger-Verlag, c1981.</t>
        </is>
      </c>
      <c r="M237" t="inlineStr">
        <is>
          <t>1981</t>
        </is>
      </c>
      <c r="O237" t="inlineStr">
        <is>
          <t>eng</t>
        </is>
      </c>
      <c r="P237" t="inlineStr">
        <is>
          <t>nyu</t>
        </is>
      </c>
      <c r="Q237" t="inlineStr">
        <is>
          <t>Springer series in microbiology</t>
        </is>
      </c>
      <c r="R237" t="inlineStr">
        <is>
          <t xml:space="preserve">QW </t>
        </is>
      </c>
      <c r="S237" t="n">
        <v>2</v>
      </c>
      <c r="T237" t="n">
        <v>2</v>
      </c>
      <c r="U237" t="inlineStr">
        <is>
          <t>2002-02-22</t>
        </is>
      </c>
      <c r="V237" t="inlineStr">
        <is>
          <t>2002-02-22</t>
        </is>
      </c>
      <c r="W237" t="inlineStr">
        <is>
          <t>1988-02-04</t>
        </is>
      </c>
      <c r="X237" t="inlineStr">
        <is>
          <t>1988-02-04</t>
        </is>
      </c>
      <c r="Y237" t="n">
        <v>425</v>
      </c>
      <c r="Z237" t="n">
        <v>300</v>
      </c>
      <c r="AA237" t="n">
        <v>933</v>
      </c>
      <c r="AB237" t="n">
        <v>2</v>
      </c>
      <c r="AC237" t="n">
        <v>18</v>
      </c>
      <c r="AD237" t="n">
        <v>7</v>
      </c>
      <c r="AE237" t="n">
        <v>37</v>
      </c>
      <c r="AF237" t="n">
        <v>1</v>
      </c>
      <c r="AG237" t="n">
        <v>12</v>
      </c>
      <c r="AH237" t="n">
        <v>4</v>
      </c>
      <c r="AI237" t="n">
        <v>7</v>
      </c>
      <c r="AJ237" t="n">
        <v>4</v>
      </c>
      <c r="AK237" t="n">
        <v>19</v>
      </c>
      <c r="AL237" t="n">
        <v>1</v>
      </c>
      <c r="AM237" t="n">
        <v>9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HYPERLINK("http://catalog.hathitrust.org/Record/000745659","HathiTrust Record")</f>
        <v/>
      </c>
      <c r="AS237">
        <f>HYPERLINK("https://creighton-primo.hosted.exlibrisgroup.com/primo-explore/search?tab=default_tab&amp;search_scope=EVERYTHING&amp;vid=01CRU&amp;lang=en_US&amp;offset=0&amp;query=any,contains,991000996089702656","Catalog Record")</f>
        <v/>
      </c>
      <c r="AT237">
        <f>HYPERLINK("http://www.worldcat.org/oclc/7248504","WorldCat Record")</f>
        <v/>
      </c>
    </row>
    <row r="238">
      <c r="A238" t="inlineStr">
        <is>
          <t>No</t>
        </is>
      </c>
      <c r="B238" t="inlineStr">
        <is>
          <t>QW 51 F862m 1987</t>
        </is>
      </c>
      <c r="C238" t="inlineStr">
        <is>
          <t>0                      QW 0051000F  862m        1987</t>
        </is>
      </c>
      <c r="D238" t="inlineStr">
        <is>
          <t>Microbial genetics / David Freifelder.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Freifelder, David, 1935-</t>
        </is>
      </c>
      <c r="L238" t="inlineStr">
        <is>
          <t>Boston, MA : Jones and Bartlett, c1987.</t>
        </is>
      </c>
      <c r="M238" t="inlineStr">
        <is>
          <t>1987</t>
        </is>
      </c>
      <c r="O238" t="inlineStr">
        <is>
          <t>eng</t>
        </is>
      </c>
      <c r="P238" t="inlineStr">
        <is>
          <t>mau</t>
        </is>
      </c>
      <c r="Q238" t="inlineStr">
        <is>
          <t>Jones and Bartlett series in biology.</t>
        </is>
      </c>
      <c r="R238" t="inlineStr">
        <is>
          <t xml:space="preserve">QW </t>
        </is>
      </c>
      <c r="S238" t="n">
        <v>9</v>
      </c>
      <c r="T238" t="n">
        <v>9</v>
      </c>
      <c r="U238" t="inlineStr">
        <is>
          <t>2002-12-05</t>
        </is>
      </c>
      <c r="V238" t="inlineStr">
        <is>
          <t>2002-12-05</t>
        </is>
      </c>
      <c r="W238" t="inlineStr">
        <is>
          <t>1988-01-12</t>
        </is>
      </c>
      <c r="X238" t="inlineStr">
        <is>
          <t>1988-01-12</t>
        </is>
      </c>
      <c r="Y238" t="n">
        <v>315</v>
      </c>
      <c r="Z238" t="n">
        <v>217</v>
      </c>
      <c r="AA238" t="n">
        <v>219</v>
      </c>
      <c r="AB238" t="n">
        <v>1</v>
      </c>
      <c r="AC238" t="n">
        <v>1</v>
      </c>
      <c r="AD238" t="n">
        <v>9</v>
      </c>
      <c r="AE238" t="n">
        <v>9</v>
      </c>
      <c r="AF238" t="n">
        <v>2</v>
      </c>
      <c r="AG238" t="n">
        <v>2</v>
      </c>
      <c r="AH238" t="n">
        <v>2</v>
      </c>
      <c r="AI238" t="n">
        <v>2</v>
      </c>
      <c r="AJ238" t="n">
        <v>6</v>
      </c>
      <c r="AK238" t="n">
        <v>6</v>
      </c>
      <c r="AL238" t="n">
        <v>0</v>
      </c>
      <c r="AM238" t="n">
        <v>0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HYPERLINK("http://catalog.hathitrust.org/Record/000918268","HathiTrust Record")</f>
        <v/>
      </c>
      <c r="AS238">
        <f>HYPERLINK("https://creighton-primo.hosted.exlibrisgroup.com/primo-explore/search?tab=default_tab&amp;search_scope=EVERYTHING&amp;vid=01CRU&amp;lang=en_US&amp;offset=0&amp;query=any,contains,991001537089702656","Catalog Record")</f>
        <v/>
      </c>
      <c r="AT238">
        <f>HYPERLINK("http://www.worldcat.org/oclc/15630709","WorldCat Record")</f>
        <v/>
      </c>
    </row>
    <row r="239">
      <c r="A239" t="inlineStr">
        <is>
          <t>No</t>
        </is>
      </c>
      <c r="B239" t="inlineStr">
        <is>
          <t>QW 51 G3275 1993</t>
        </is>
      </c>
      <c r="C239" t="inlineStr">
        <is>
          <t>0                      QW 0051000G  3275        1993</t>
        </is>
      </c>
      <c r="D239" t="inlineStr">
        <is>
          <t>Genetics and molecular biology of anaerobic bacteria / Madeleine Sebald, editor.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New York : Springer-Verlag, c1993.</t>
        </is>
      </c>
      <c r="M239" t="inlineStr">
        <is>
          <t>1993</t>
        </is>
      </c>
      <c r="O239" t="inlineStr">
        <is>
          <t>eng</t>
        </is>
      </c>
      <c r="P239" t="inlineStr">
        <is>
          <t>nyu</t>
        </is>
      </c>
      <c r="Q239" t="inlineStr">
        <is>
          <t>Brock/Springer series in contemporary bioscience</t>
        </is>
      </c>
      <c r="R239" t="inlineStr">
        <is>
          <t xml:space="preserve">QW </t>
        </is>
      </c>
      <c r="S239" t="n">
        <v>4</v>
      </c>
      <c r="T239" t="n">
        <v>4</v>
      </c>
      <c r="U239" t="inlineStr">
        <is>
          <t>2002-02-26</t>
        </is>
      </c>
      <c r="V239" t="inlineStr">
        <is>
          <t>2002-02-26</t>
        </is>
      </c>
      <c r="W239" t="inlineStr">
        <is>
          <t>1993-03-16</t>
        </is>
      </c>
      <c r="X239" t="inlineStr">
        <is>
          <t>1993-03-16</t>
        </is>
      </c>
      <c r="Y239" t="n">
        <v>179</v>
      </c>
      <c r="Z239" t="n">
        <v>116</v>
      </c>
      <c r="AA239" t="n">
        <v>120</v>
      </c>
      <c r="AB239" t="n">
        <v>1</v>
      </c>
      <c r="AC239" t="n">
        <v>1</v>
      </c>
      <c r="AD239" t="n">
        <v>5</v>
      </c>
      <c r="AE239" t="n">
        <v>5</v>
      </c>
      <c r="AF239" t="n">
        <v>0</v>
      </c>
      <c r="AG239" t="n">
        <v>0</v>
      </c>
      <c r="AH239" t="n">
        <v>2</v>
      </c>
      <c r="AI239" t="n">
        <v>2</v>
      </c>
      <c r="AJ239" t="n">
        <v>4</v>
      </c>
      <c r="AK239" t="n">
        <v>4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HYPERLINK("http://catalog.hathitrust.org/Record/002605788","HathiTrust Record")</f>
        <v/>
      </c>
      <c r="AS239">
        <f>HYPERLINK("https://creighton-primo.hosted.exlibrisgroup.com/primo-explore/search?tab=default_tab&amp;search_scope=EVERYTHING&amp;vid=01CRU&amp;lang=en_US&amp;offset=0&amp;query=any,contains,991001482349702656","Catalog Record")</f>
        <v/>
      </c>
      <c r="AT239">
        <f>HYPERLINK("http://www.worldcat.org/oclc/24211989","WorldCat Record")</f>
        <v/>
      </c>
    </row>
    <row r="240">
      <c r="A240" t="inlineStr">
        <is>
          <t>No</t>
        </is>
      </c>
      <c r="B240" t="inlineStr">
        <is>
          <t>QW 51 H418g 1964</t>
        </is>
      </c>
      <c r="C240" t="inlineStr">
        <is>
          <t>0                      QW 0051000H  418g        1964</t>
        </is>
      </c>
      <c r="D240" t="inlineStr">
        <is>
          <t>The genetics of bacteria and their viruses : studies in basic genetics and molecular biology.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Yes</t>
        </is>
      </c>
      <c r="J240" t="inlineStr">
        <is>
          <t>0</t>
        </is>
      </c>
      <c r="K240" t="inlineStr">
        <is>
          <t>Hayes, William, 1913-1994.</t>
        </is>
      </c>
      <c r="L240" t="inlineStr">
        <is>
          <t>New York : Wiley, [1964]</t>
        </is>
      </c>
      <c r="M240" t="inlineStr">
        <is>
          <t>1964</t>
        </is>
      </c>
      <c r="O240" t="inlineStr">
        <is>
          <t>eng</t>
        </is>
      </c>
      <c r="P240" t="inlineStr">
        <is>
          <t>nyu</t>
        </is>
      </c>
      <c r="R240" t="inlineStr">
        <is>
          <t xml:space="preserve">QW </t>
        </is>
      </c>
      <c r="S240" t="n">
        <v>1</v>
      </c>
      <c r="T240" t="n">
        <v>1</v>
      </c>
      <c r="U240" t="inlineStr">
        <is>
          <t>2002-02-27</t>
        </is>
      </c>
      <c r="V240" t="inlineStr">
        <is>
          <t>2002-02-27</t>
        </is>
      </c>
      <c r="W240" t="inlineStr">
        <is>
          <t>1988-03-21</t>
        </is>
      </c>
      <c r="X240" t="inlineStr">
        <is>
          <t>1988-03-21</t>
        </is>
      </c>
      <c r="Y240" t="n">
        <v>302</v>
      </c>
      <c r="Z240" t="n">
        <v>281</v>
      </c>
      <c r="AA240" t="n">
        <v>814</v>
      </c>
      <c r="AB240" t="n">
        <v>4</v>
      </c>
      <c r="AC240" t="n">
        <v>9</v>
      </c>
      <c r="AD240" t="n">
        <v>14</v>
      </c>
      <c r="AE240" t="n">
        <v>38</v>
      </c>
      <c r="AF240" t="n">
        <v>5</v>
      </c>
      <c r="AG240" t="n">
        <v>20</v>
      </c>
      <c r="AH240" t="n">
        <v>2</v>
      </c>
      <c r="AI240" t="n">
        <v>6</v>
      </c>
      <c r="AJ240" t="n">
        <v>7</v>
      </c>
      <c r="AK240" t="n">
        <v>15</v>
      </c>
      <c r="AL240" t="n">
        <v>3</v>
      </c>
      <c r="AM240" t="n">
        <v>7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HYPERLINK("http://catalog.hathitrust.org/Record/010150572","HathiTrust Record")</f>
        <v/>
      </c>
      <c r="AS240">
        <f>HYPERLINK("https://creighton-primo.hosted.exlibrisgroup.com/primo-explore/search?tab=default_tab&amp;search_scope=EVERYTHING&amp;vid=01CRU&amp;lang=en_US&amp;offset=0&amp;query=any,contains,991000996029702656","Catalog Record")</f>
        <v/>
      </c>
      <c r="AT240">
        <f>HYPERLINK("http://www.worldcat.org/oclc/758644618","WorldCat Record")</f>
        <v/>
      </c>
    </row>
    <row r="241">
      <c r="A241" t="inlineStr">
        <is>
          <t>No</t>
        </is>
      </c>
      <c r="B241" t="inlineStr">
        <is>
          <t>QW 52 A6285 1987</t>
        </is>
      </c>
      <c r="C241" t="inlineStr">
        <is>
          <t>0                      QW 0052000A  6285        1987</t>
        </is>
      </c>
      <c r="D241" t="inlineStr">
        <is>
          <t>Antibiotic inhibition of bacterial cell surface assembly and function / edited by Paul Actor ... [et al.].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Washington, D.C. : American Society for Microbiology, c1988.</t>
        </is>
      </c>
      <c r="M241" t="inlineStr">
        <is>
          <t>1988</t>
        </is>
      </c>
      <c r="O241" t="inlineStr">
        <is>
          <t>eng</t>
        </is>
      </c>
      <c r="P241" t="inlineStr">
        <is>
          <t>xxu</t>
        </is>
      </c>
      <c r="R241" t="inlineStr">
        <is>
          <t xml:space="preserve">QW </t>
        </is>
      </c>
      <c r="S241" t="n">
        <v>12</v>
      </c>
      <c r="T241" t="n">
        <v>12</v>
      </c>
      <c r="U241" t="inlineStr">
        <is>
          <t>1999-08-23</t>
        </is>
      </c>
      <c r="V241" t="inlineStr">
        <is>
          <t>1999-08-23</t>
        </is>
      </c>
      <c r="W241" t="inlineStr">
        <is>
          <t>1989-03-10</t>
        </is>
      </c>
      <c r="X241" t="inlineStr">
        <is>
          <t>1989-03-10</t>
        </is>
      </c>
      <c r="Y241" t="n">
        <v>198</v>
      </c>
      <c r="Z241" t="n">
        <v>125</v>
      </c>
      <c r="AA241" t="n">
        <v>126</v>
      </c>
      <c r="AB241" t="n">
        <v>1</v>
      </c>
      <c r="AC241" t="n">
        <v>1</v>
      </c>
      <c r="AD241" t="n">
        <v>1</v>
      </c>
      <c r="AE241" t="n">
        <v>1</v>
      </c>
      <c r="AF241" t="n">
        <v>0</v>
      </c>
      <c r="AG241" t="n">
        <v>0</v>
      </c>
      <c r="AH241" t="n">
        <v>1</v>
      </c>
      <c r="AI241" t="n">
        <v>1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HYPERLINK("http://catalog.hathitrust.org/Record/001083461","HathiTrust Record")</f>
        <v/>
      </c>
      <c r="AS241">
        <f>HYPERLINK("https://creighton-primo.hosted.exlibrisgroup.com/primo-explore/search?tab=default_tab&amp;search_scope=EVERYTHING&amp;vid=01CRU&amp;lang=en_US&amp;offset=0&amp;query=any,contains,991001241319702656","Catalog Record")</f>
        <v/>
      </c>
      <c r="AT241">
        <f>HYPERLINK("http://www.worldcat.org/oclc/17901409","WorldCat Record")</f>
        <v/>
      </c>
    </row>
    <row r="242">
      <c r="A242" t="inlineStr">
        <is>
          <t>No</t>
        </is>
      </c>
      <c r="B242" t="inlineStr">
        <is>
          <t>QW 52 A631 1984</t>
        </is>
      </c>
      <c r="C242" t="inlineStr">
        <is>
          <t>0                      QW 0052000A  631         1984</t>
        </is>
      </c>
      <c r="D242" t="inlineStr">
        <is>
          <t>Antimicrobial drug resistance / edited by L.E. Bryan.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New York : Academic Press, c1984.</t>
        </is>
      </c>
      <c r="M242" t="inlineStr">
        <is>
          <t>1984</t>
        </is>
      </c>
      <c r="O242" t="inlineStr">
        <is>
          <t>eng</t>
        </is>
      </c>
      <c r="P242" t="inlineStr">
        <is>
          <t>xxu</t>
        </is>
      </c>
      <c r="R242" t="inlineStr">
        <is>
          <t xml:space="preserve">QW </t>
        </is>
      </c>
      <c r="S242" t="n">
        <v>7</v>
      </c>
      <c r="T242" t="n">
        <v>7</v>
      </c>
      <c r="U242" t="inlineStr">
        <is>
          <t>1998-10-10</t>
        </is>
      </c>
      <c r="V242" t="inlineStr">
        <is>
          <t>1998-10-10</t>
        </is>
      </c>
      <c r="W242" t="inlineStr">
        <is>
          <t>1988-02-04</t>
        </is>
      </c>
      <c r="X242" t="inlineStr">
        <is>
          <t>1988-02-04</t>
        </is>
      </c>
      <c r="Y242" t="n">
        <v>256</v>
      </c>
      <c r="Z242" t="n">
        <v>187</v>
      </c>
      <c r="AA242" t="n">
        <v>236</v>
      </c>
      <c r="AB242" t="n">
        <v>1</v>
      </c>
      <c r="AC242" t="n">
        <v>1</v>
      </c>
      <c r="AD242" t="n">
        <v>2</v>
      </c>
      <c r="AE242" t="n">
        <v>5</v>
      </c>
      <c r="AF242" t="n">
        <v>0</v>
      </c>
      <c r="AG242" t="n">
        <v>2</v>
      </c>
      <c r="AH242" t="n">
        <v>1</v>
      </c>
      <c r="AI242" t="n">
        <v>3</v>
      </c>
      <c r="AJ242" t="n">
        <v>1</v>
      </c>
      <c r="AK242" t="n">
        <v>1</v>
      </c>
      <c r="AL242" t="n">
        <v>0</v>
      </c>
      <c r="AM242" t="n">
        <v>0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HYPERLINK("http://catalog.hathitrust.org/Record/000164738","HathiTrust Record")</f>
        <v/>
      </c>
      <c r="AS242">
        <f>HYPERLINK("https://creighton-primo.hosted.exlibrisgroup.com/primo-explore/search?tab=default_tab&amp;search_scope=EVERYTHING&amp;vid=01CRU&amp;lang=en_US&amp;offset=0&amp;query=any,contains,991000995919702656","Catalog Record")</f>
        <v/>
      </c>
      <c r="AT242">
        <f>HYPERLINK("http://www.worldcat.org/oclc/10122646","WorldCat Record")</f>
        <v/>
      </c>
    </row>
    <row r="243">
      <c r="A243" t="inlineStr">
        <is>
          <t>No</t>
        </is>
      </c>
      <c r="B243" t="inlineStr">
        <is>
          <t>QW 52 B13045 1994</t>
        </is>
      </c>
      <c r="C243" t="inlineStr">
        <is>
          <t>0                      QW 0052000B  13045       1994</t>
        </is>
      </c>
      <c r="D243" t="inlineStr">
        <is>
          <t>Bacterial cell wall / editors, J.-M. Ghuysen, R. Hackenbeck.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Amsterdam ; New York : Elsevier, c1994.</t>
        </is>
      </c>
      <c r="M243" t="inlineStr">
        <is>
          <t>1994</t>
        </is>
      </c>
      <c r="O243" t="inlineStr">
        <is>
          <t>eng</t>
        </is>
      </c>
      <c r="P243" t="inlineStr">
        <is>
          <t xml:space="preserve">ne </t>
        </is>
      </c>
      <c r="Q243" t="inlineStr">
        <is>
          <t>New comprehensive biochemistry ; v. 27</t>
        </is>
      </c>
      <c r="R243" t="inlineStr">
        <is>
          <t xml:space="preserve">QW </t>
        </is>
      </c>
      <c r="S243" t="n">
        <v>11</v>
      </c>
      <c r="T243" t="n">
        <v>11</v>
      </c>
      <c r="U243" t="inlineStr">
        <is>
          <t>2000-12-03</t>
        </is>
      </c>
      <c r="V243" t="inlineStr">
        <is>
          <t>2000-12-03</t>
        </is>
      </c>
      <c r="W243" t="inlineStr">
        <is>
          <t>1995-02-16</t>
        </is>
      </c>
      <c r="X243" t="inlineStr">
        <is>
          <t>1995-02-16</t>
        </is>
      </c>
      <c r="Y243" t="n">
        <v>276</v>
      </c>
      <c r="Z243" t="n">
        <v>191</v>
      </c>
      <c r="AA243" t="n">
        <v>238</v>
      </c>
      <c r="AB243" t="n">
        <v>1</v>
      </c>
      <c r="AC243" t="n">
        <v>2</v>
      </c>
      <c r="AD243" t="n">
        <v>10</v>
      </c>
      <c r="AE243" t="n">
        <v>12</v>
      </c>
      <c r="AF243" t="n">
        <v>4</v>
      </c>
      <c r="AG243" t="n">
        <v>5</v>
      </c>
      <c r="AH243" t="n">
        <v>3</v>
      </c>
      <c r="AI243" t="n">
        <v>4</v>
      </c>
      <c r="AJ243" t="n">
        <v>7</v>
      </c>
      <c r="AK243" t="n">
        <v>7</v>
      </c>
      <c r="AL243" t="n">
        <v>0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HYPERLINK("http://catalog.hathitrust.org/Record/002808464","HathiTrust Record")</f>
        <v/>
      </c>
      <c r="AS243">
        <f>HYPERLINK("https://creighton-primo.hosted.exlibrisgroup.com/primo-explore/search?tab=default_tab&amp;search_scope=EVERYTHING&amp;vid=01CRU&amp;lang=en_US&amp;offset=0&amp;query=any,contains,991001396909702656","Catalog Record")</f>
        <v/>
      </c>
      <c r="AT243">
        <f>HYPERLINK("http://www.worldcat.org/oclc/29256334","WorldCat Record")</f>
        <v/>
      </c>
    </row>
    <row r="244">
      <c r="A244" t="inlineStr">
        <is>
          <t>No</t>
        </is>
      </c>
      <c r="B244" t="inlineStr">
        <is>
          <t>QW 52 F193i 1975</t>
        </is>
      </c>
      <c r="C244" t="inlineStr">
        <is>
          <t>0                      QW 0052000F  193i        1975</t>
        </is>
      </c>
      <c r="D244" t="inlineStr">
        <is>
          <t>Infectious multiple drug resistance / Falkow.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Falkow, Stanley.</t>
        </is>
      </c>
      <c r="L244" t="inlineStr">
        <is>
          <t>London : Pion ; [London] : [Distributed by Academic Press], 1975.</t>
        </is>
      </c>
      <c r="M244" t="inlineStr">
        <is>
          <t>1975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QW </t>
        </is>
      </c>
      <c r="S244" t="n">
        <v>5</v>
      </c>
      <c r="T244" t="n">
        <v>5</v>
      </c>
      <c r="U244" t="inlineStr">
        <is>
          <t>1998-10-10</t>
        </is>
      </c>
      <c r="V244" t="inlineStr">
        <is>
          <t>1998-10-10</t>
        </is>
      </c>
      <c r="W244" t="inlineStr">
        <is>
          <t>1988-03-03</t>
        </is>
      </c>
      <c r="X244" t="inlineStr">
        <is>
          <t>1988-03-03</t>
        </is>
      </c>
      <c r="Y244" t="n">
        <v>254</v>
      </c>
      <c r="Z244" t="n">
        <v>163</v>
      </c>
      <c r="AA244" t="n">
        <v>165</v>
      </c>
      <c r="AB244" t="n">
        <v>1</v>
      </c>
      <c r="AC244" t="n">
        <v>1</v>
      </c>
      <c r="AD244" t="n">
        <v>6</v>
      </c>
      <c r="AE244" t="n">
        <v>6</v>
      </c>
      <c r="AF244" t="n">
        <v>3</v>
      </c>
      <c r="AG244" t="n">
        <v>3</v>
      </c>
      <c r="AH244" t="n">
        <v>3</v>
      </c>
      <c r="AI244" t="n">
        <v>3</v>
      </c>
      <c r="AJ244" t="n">
        <v>3</v>
      </c>
      <c r="AK244" t="n">
        <v>3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HYPERLINK("http://catalog.hathitrust.org/Record/000212687","HathiTrust Record")</f>
        <v/>
      </c>
      <c r="AS244">
        <f>HYPERLINK("https://creighton-primo.hosted.exlibrisgroup.com/primo-explore/search?tab=default_tab&amp;search_scope=EVERYTHING&amp;vid=01CRU&amp;lang=en_US&amp;offset=0&amp;query=any,contains,991000995839702656","Catalog Record")</f>
        <v/>
      </c>
      <c r="AT244">
        <f>HYPERLINK("http://www.worldcat.org/oclc/1800641","WorldCat Record")</f>
        <v/>
      </c>
    </row>
    <row r="245">
      <c r="A245" t="inlineStr">
        <is>
          <t>No</t>
        </is>
      </c>
      <c r="B245" t="inlineStr">
        <is>
          <t>QW 52 I612t 1983</t>
        </is>
      </c>
      <c r="C245" t="inlineStr">
        <is>
          <t>0                      QW 0052000I  612t        1983</t>
        </is>
      </c>
      <c r="D245" t="inlineStr">
        <is>
          <t>The target of penicillin : the murein sacculus of bacterial cell walls : architecture and growth : proceedings / International FEMS Symposium, Berlin (West), Germany, March 13-18, 1983 ; editors, R. Hakenbeck, J.-V. Höltje, H. Labischinski.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International FEMS Symposium (1983 : Berlin, Germany)</t>
        </is>
      </c>
      <c r="L245" t="inlineStr">
        <is>
          <t>Berlin ; New York : W. de Gruyter, c1983.</t>
        </is>
      </c>
      <c r="M245" t="inlineStr">
        <is>
          <t>1983</t>
        </is>
      </c>
      <c r="O245" t="inlineStr">
        <is>
          <t>eng</t>
        </is>
      </c>
      <c r="P245" t="inlineStr">
        <is>
          <t xml:space="preserve">gw </t>
        </is>
      </c>
      <c r="R245" t="inlineStr">
        <is>
          <t xml:space="preserve">QW </t>
        </is>
      </c>
      <c r="S245" t="n">
        <v>11</v>
      </c>
      <c r="T245" t="n">
        <v>11</v>
      </c>
      <c r="U245" t="inlineStr">
        <is>
          <t>1999-07-26</t>
        </is>
      </c>
      <c r="V245" t="inlineStr">
        <is>
          <t>1999-07-26</t>
        </is>
      </c>
      <c r="W245" t="inlineStr">
        <is>
          <t>1989-03-28</t>
        </is>
      </c>
      <c r="X245" t="inlineStr">
        <is>
          <t>1989-03-28</t>
        </is>
      </c>
      <c r="Y245" t="n">
        <v>127</v>
      </c>
      <c r="Z245" t="n">
        <v>84</v>
      </c>
      <c r="AA245" t="n">
        <v>94</v>
      </c>
      <c r="AB245" t="n">
        <v>1</v>
      </c>
      <c r="AC245" t="n">
        <v>1</v>
      </c>
      <c r="AD245" t="n">
        <v>2</v>
      </c>
      <c r="AE245" t="n">
        <v>2</v>
      </c>
      <c r="AF245" t="n">
        <v>0</v>
      </c>
      <c r="AG245" t="n">
        <v>0</v>
      </c>
      <c r="AH245" t="n">
        <v>2</v>
      </c>
      <c r="AI245" t="n">
        <v>2</v>
      </c>
      <c r="AJ245" t="n">
        <v>1</v>
      </c>
      <c r="AK245" t="n">
        <v>1</v>
      </c>
      <c r="AL245" t="n">
        <v>0</v>
      </c>
      <c r="AM245" t="n">
        <v>0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HYPERLINK("https://creighton-primo.hosted.exlibrisgroup.com/primo-explore/search?tab=default_tab&amp;search_scope=EVERYTHING&amp;vid=01CRU&amp;lang=en_US&amp;offset=0&amp;query=any,contains,991001243099702656","Catalog Record")</f>
        <v/>
      </c>
      <c r="AT245">
        <f>HYPERLINK("http://www.worldcat.org/oclc/9852762","WorldCat Record")</f>
        <v/>
      </c>
    </row>
    <row r="246">
      <c r="A246" t="inlineStr">
        <is>
          <t>No</t>
        </is>
      </c>
      <c r="B246" t="inlineStr">
        <is>
          <t>QW 52 I61b 1971</t>
        </is>
      </c>
      <c r="C246" t="inlineStr">
        <is>
          <t>0                      QW 0052000I  61b         1971</t>
        </is>
      </c>
      <c r="D246" t="inlineStr">
        <is>
          <t>Bacterial plasmids and antibiotic resistance / Editors: V. Krčméry, L. Rosival, T. Watanabe.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International Symposium on Infectious Antibiotic Resistance (1st : 1971 : Smolenice, Slovakia)</t>
        </is>
      </c>
      <c r="L246" t="inlineStr">
        <is>
          <t>Prague : Avicenum; Berlin, New York : Springer-Verlag, 1972.</t>
        </is>
      </c>
      <c r="M246" t="inlineStr">
        <is>
          <t>1972</t>
        </is>
      </c>
      <c r="O246" t="inlineStr">
        <is>
          <t>eng</t>
        </is>
      </c>
      <c r="P246" t="inlineStr">
        <is>
          <t xml:space="preserve">cs </t>
        </is>
      </c>
      <c r="R246" t="inlineStr">
        <is>
          <t xml:space="preserve">QW </t>
        </is>
      </c>
      <c r="S246" t="n">
        <v>6</v>
      </c>
      <c r="T246" t="n">
        <v>6</v>
      </c>
      <c r="U246" t="inlineStr">
        <is>
          <t>1998-10-10</t>
        </is>
      </c>
      <c r="V246" t="inlineStr">
        <is>
          <t>1998-10-10</t>
        </is>
      </c>
      <c r="W246" t="inlineStr">
        <is>
          <t>1988-03-03</t>
        </is>
      </c>
      <c r="X246" t="inlineStr">
        <is>
          <t>1988-03-03</t>
        </is>
      </c>
      <c r="Y246" t="n">
        <v>175</v>
      </c>
      <c r="Z246" t="n">
        <v>116</v>
      </c>
      <c r="AA246" t="n">
        <v>118</v>
      </c>
      <c r="AB246" t="n">
        <v>1</v>
      </c>
      <c r="AC246" t="n">
        <v>1</v>
      </c>
      <c r="AD246" t="n">
        <v>1</v>
      </c>
      <c r="AE246" t="n">
        <v>1</v>
      </c>
      <c r="AF246" t="n">
        <v>1</v>
      </c>
      <c r="AG246" t="n">
        <v>1</v>
      </c>
      <c r="AH246" t="n">
        <v>1</v>
      </c>
      <c r="AI246" t="n">
        <v>1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HYPERLINK("http://catalog.hathitrust.org/Record/001556520","HathiTrust Record")</f>
        <v/>
      </c>
      <c r="AS246">
        <f>HYPERLINK("https://creighton-primo.hosted.exlibrisgroup.com/primo-explore/search?tab=default_tab&amp;search_scope=EVERYTHING&amp;vid=01CRU&amp;lang=en_US&amp;offset=0&amp;query=any,contains,991000995799702656","Catalog Record")</f>
        <v/>
      </c>
      <c r="AT246">
        <f>HYPERLINK("http://www.worldcat.org/oclc/645931","WorldCat Record")</f>
        <v/>
      </c>
    </row>
    <row r="247">
      <c r="A247" t="inlineStr">
        <is>
          <t>No</t>
        </is>
      </c>
      <c r="B247" t="inlineStr">
        <is>
          <t>QW 52 M684t 1971</t>
        </is>
      </c>
      <c r="C247" t="inlineStr">
        <is>
          <t>0                      QW 0052000M  684t        1971</t>
        </is>
      </c>
      <c r="D247" t="inlineStr">
        <is>
          <t>Transferable drug resistance factor 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Mitsuhashi, Susumu.</t>
        </is>
      </c>
      <c r="L247" t="inlineStr">
        <is>
          <t>Baltimore : University Park Press, [1971]</t>
        </is>
      </c>
      <c r="M247" t="inlineStr">
        <is>
          <t>1971</t>
        </is>
      </c>
      <c r="O247" t="inlineStr">
        <is>
          <t>eng</t>
        </is>
      </c>
      <c r="P247" t="inlineStr">
        <is>
          <t>mdu</t>
        </is>
      </c>
      <c r="R247" t="inlineStr">
        <is>
          <t xml:space="preserve">QW </t>
        </is>
      </c>
      <c r="S247" t="n">
        <v>1</v>
      </c>
      <c r="T247" t="n">
        <v>1</v>
      </c>
      <c r="U247" t="inlineStr">
        <is>
          <t>1992-04-24</t>
        </is>
      </c>
      <c r="V247" t="inlineStr">
        <is>
          <t>1992-04-24</t>
        </is>
      </c>
      <c r="W247" t="inlineStr">
        <is>
          <t>1988-03-03</t>
        </is>
      </c>
      <c r="X247" t="inlineStr">
        <is>
          <t>1988-03-03</t>
        </is>
      </c>
      <c r="Y247" t="n">
        <v>316</v>
      </c>
      <c r="Z247" t="n">
        <v>245</v>
      </c>
      <c r="AA247" t="n">
        <v>253</v>
      </c>
      <c r="AB247" t="n">
        <v>1</v>
      </c>
      <c r="AC247" t="n">
        <v>1</v>
      </c>
      <c r="AD247" t="n">
        <v>8</v>
      </c>
      <c r="AE247" t="n">
        <v>9</v>
      </c>
      <c r="AF247" t="n">
        <v>3</v>
      </c>
      <c r="AG247" t="n">
        <v>3</v>
      </c>
      <c r="AH247" t="n">
        <v>5</v>
      </c>
      <c r="AI247" t="n">
        <v>5</v>
      </c>
      <c r="AJ247" t="n">
        <v>4</v>
      </c>
      <c r="AK247" t="n">
        <v>5</v>
      </c>
      <c r="AL247" t="n">
        <v>0</v>
      </c>
      <c r="AM247" t="n">
        <v>0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HYPERLINK("http://catalog.hathitrust.org/Record/001556331","HathiTrust Record")</f>
        <v/>
      </c>
      <c r="AS247">
        <f>HYPERLINK("https://creighton-primo.hosted.exlibrisgroup.com/primo-explore/search?tab=default_tab&amp;search_scope=EVERYTHING&amp;vid=01CRU&amp;lang=en_US&amp;offset=0&amp;query=any,contains,991000995759702656","Catalog Record")</f>
        <v/>
      </c>
      <c r="AT247">
        <f>HYPERLINK("http://www.worldcat.org/oclc/137677","WorldCat Record")</f>
        <v/>
      </c>
    </row>
    <row r="248">
      <c r="A248" t="inlineStr">
        <is>
          <t>No</t>
        </is>
      </c>
      <c r="B248" t="inlineStr">
        <is>
          <t>QW 52 P578 1988 v.2</t>
        </is>
      </c>
      <c r="C248" t="inlineStr">
        <is>
          <t>0                      QW 0052000P  578         1988                                        v.2</t>
        </is>
      </c>
      <c r="D248" t="inlineStr">
        <is>
          <t>Physiological models in microbiology / editors, Michael J. Bazin, James I. Prosser.</t>
        </is>
      </c>
      <c r="E248" t="inlineStr">
        <is>
          <t>V. 2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Boca Raton, Fla. : CRC Press, c1988.</t>
        </is>
      </c>
      <c r="M248" t="inlineStr">
        <is>
          <t>1988</t>
        </is>
      </c>
      <c r="O248" t="inlineStr">
        <is>
          <t>eng</t>
        </is>
      </c>
      <c r="P248" t="inlineStr">
        <is>
          <t>flu</t>
        </is>
      </c>
      <c r="Q248" t="inlineStr">
        <is>
          <t>CRC series in mathematical models in microbiology</t>
        </is>
      </c>
      <c r="R248" t="inlineStr">
        <is>
          <t xml:space="preserve">QW </t>
        </is>
      </c>
      <c r="S248" t="n">
        <v>4</v>
      </c>
      <c r="T248" t="n">
        <v>4</v>
      </c>
      <c r="U248" t="inlineStr">
        <is>
          <t>1988-06-07</t>
        </is>
      </c>
      <c r="V248" t="inlineStr">
        <is>
          <t>1988-06-07</t>
        </is>
      </c>
      <c r="W248" t="inlineStr">
        <is>
          <t>1988-05-16</t>
        </is>
      </c>
      <c r="X248" t="inlineStr">
        <is>
          <t>1988-05-16</t>
        </is>
      </c>
      <c r="Y248" t="n">
        <v>175</v>
      </c>
      <c r="Z248" t="n">
        <v>125</v>
      </c>
      <c r="AA248" t="n">
        <v>128</v>
      </c>
      <c r="AB248" t="n">
        <v>1</v>
      </c>
      <c r="AC248" t="n">
        <v>1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HYPERLINK("http://catalog.hathitrust.org/Record/000905354","HathiTrust Record")</f>
        <v/>
      </c>
      <c r="AS248">
        <f>HYPERLINK("https://creighton-primo.hosted.exlibrisgroup.com/primo-explore/search?tab=default_tab&amp;search_scope=EVERYTHING&amp;vid=01CRU&amp;lang=en_US&amp;offset=0&amp;query=any,contains,991001191359702656","Catalog Record")</f>
        <v/>
      </c>
      <c r="AT248">
        <f>HYPERLINK("http://www.worldcat.org/oclc/16228059","WorldCat Record")</f>
        <v/>
      </c>
    </row>
    <row r="249">
      <c r="A249" t="inlineStr">
        <is>
          <t>No</t>
        </is>
      </c>
      <c r="B249" t="inlineStr">
        <is>
          <t>QW55 E607 2004</t>
        </is>
      </c>
      <c r="C249" t="inlineStr">
        <is>
          <t>0                      QW 0055000E  607         2004</t>
        </is>
      </c>
      <c r="D249" t="inlineStr">
        <is>
          <t>Environmental microbiology : methods and protocols / edited by John F.T. Spencer and Alicia L. Ragout de Spencer.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L249" t="inlineStr">
        <is>
          <t>Totowa, N.J. : Humana Press, c2004.</t>
        </is>
      </c>
      <c r="M249" t="inlineStr">
        <is>
          <t>2004</t>
        </is>
      </c>
      <c r="O249" t="inlineStr">
        <is>
          <t>eng</t>
        </is>
      </c>
      <c r="P249" t="inlineStr">
        <is>
          <t>nju</t>
        </is>
      </c>
      <c r="Q249" t="inlineStr">
        <is>
          <t>Methods in biotechnology ; 16</t>
        </is>
      </c>
      <c r="R249" t="inlineStr">
        <is>
          <t xml:space="preserve">QW </t>
        </is>
      </c>
      <c r="S249" t="n">
        <v>2</v>
      </c>
      <c r="T249" t="n">
        <v>2</v>
      </c>
      <c r="U249" t="inlineStr">
        <is>
          <t>2005-01-14</t>
        </is>
      </c>
      <c r="V249" t="inlineStr">
        <is>
          <t>2005-01-14</t>
        </is>
      </c>
      <c r="W249" t="inlineStr">
        <is>
          <t>2004-11-08</t>
        </is>
      </c>
      <c r="X249" t="inlineStr">
        <is>
          <t>2004-11-08</t>
        </is>
      </c>
      <c r="Y249" t="n">
        <v>189</v>
      </c>
      <c r="Z249" t="n">
        <v>114</v>
      </c>
      <c r="AA249" t="n">
        <v>206</v>
      </c>
      <c r="AB249" t="n">
        <v>2</v>
      </c>
      <c r="AC249" t="n">
        <v>3</v>
      </c>
      <c r="AD249" t="n">
        <v>4</v>
      </c>
      <c r="AE249" t="n">
        <v>8</v>
      </c>
      <c r="AF249" t="n">
        <v>1</v>
      </c>
      <c r="AG249" t="n">
        <v>3</v>
      </c>
      <c r="AH249" t="n">
        <v>2</v>
      </c>
      <c r="AI249" t="n">
        <v>3</v>
      </c>
      <c r="AJ249" t="n">
        <v>1</v>
      </c>
      <c r="AK249" t="n">
        <v>3</v>
      </c>
      <c r="AL249" t="n">
        <v>1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HYPERLINK("https://creighton-primo.hosted.exlibrisgroup.com/primo-explore/search?tab=default_tab&amp;search_scope=EVERYTHING&amp;vid=01CRU&amp;lang=en_US&amp;offset=0&amp;query=any,contains,991000407209702656","Catalog Record")</f>
        <v/>
      </c>
      <c r="AT249">
        <f>HYPERLINK("http://www.worldcat.org/oclc/54966711","WorldCat Record")</f>
        <v/>
      </c>
    </row>
    <row r="250">
      <c r="A250" t="inlineStr">
        <is>
          <t>No</t>
        </is>
      </c>
      <c r="B250" t="inlineStr">
        <is>
          <t>QW55 P976 2004</t>
        </is>
      </c>
      <c r="C250" t="inlineStr">
        <is>
          <t>0                      QW 0055000P  976         2004</t>
        </is>
      </c>
      <c r="D250" t="inlineStr">
        <is>
          <t>Public health microbiology : methods and protocols / edited by John F.T. Spencer, Alicia L. Ragout de Spencer.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Totowa, N.J. : Humana Press, c2004.</t>
        </is>
      </c>
      <c r="M250" t="inlineStr">
        <is>
          <t>2004</t>
        </is>
      </c>
      <c r="O250" t="inlineStr">
        <is>
          <t>eng</t>
        </is>
      </c>
      <c r="P250" t="inlineStr">
        <is>
          <t>nju</t>
        </is>
      </c>
      <c r="Q250" t="inlineStr">
        <is>
          <t>Methods in molecular biology, 1064-3745 ; v. 268</t>
        </is>
      </c>
      <c r="R250" t="inlineStr">
        <is>
          <t xml:space="preserve">QW </t>
        </is>
      </c>
      <c r="S250" t="n">
        <v>0</v>
      </c>
      <c r="T250" t="n">
        <v>0</v>
      </c>
      <c r="U250" t="inlineStr">
        <is>
          <t>2004-11-02</t>
        </is>
      </c>
      <c r="V250" t="inlineStr">
        <is>
          <t>2004-11-02</t>
        </is>
      </c>
      <c r="W250" t="inlineStr">
        <is>
          <t>2004-11-01</t>
        </is>
      </c>
      <c r="X250" t="inlineStr">
        <is>
          <t>2004-11-01</t>
        </is>
      </c>
      <c r="Y250" t="n">
        <v>191</v>
      </c>
      <c r="Z250" t="n">
        <v>128</v>
      </c>
      <c r="AA250" t="n">
        <v>212</v>
      </c>
      <c r="AB250" t="n">
        <v>1</v>
      </c>
      <c r="AC250" t="n">
        <v>3</v>
      </c>
      <c r="AD250" t="n">
        <v>1</v>
      </c>
      <c r="AE250" t="n">
        <v>5</v>
      </c>
      <c r="AF250" t="n">
        <v>0</v>
      </c>
      <c r="AG250" t="n">
        <v>2</v>
      </c>
      <c r="AH250" t="n">
        <v>1</v>
      </c>
      <c r="AI250" t="n">
        <v>1</v>
      </c>
      <c r="AJ250" t="n">
        <v>1</v>
      </c>
      <c r="AK250" t="n">
        <v>2</v>
      </c>
      <c r="AL250" t="n">
        <v>0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HYPERLINK("https://creighton-primo.hosted.exlibrisgroup.com/primo-explore/search?tab=default_tab&amp;search_scope=EVERYTHING&amp;vid=01CRU&amp;lang=en_US&amp;offset=0&amp;query=any,contains,991000406309702656","Catalog Record")</f>
        <v/>
      </c>
      <c r="AT250">
        <f>HYPERLINK("http://www.worldcat.org/oclc/53477897","WorldCat Record")</f>
        <v/>
      </c>
    </row>
    <row r="251">
      <c r="A251" t="inlineStr">
        <is>
          <t>No</t>
        </is>
      </c>
      <c r="B251" t="inlineStr">
        <is>
          <t>QW 65 M143c 1989</t>
        </is>
      </c>
      <c r="C251" t="inlineStr">
        <is>
          <t>0                      QW 0065000M  143c        1989</t>
        </is>
      </c>
      <c r="D251" t="inlineStr">
        <is>
          <t>Clinical oral microbiology / T. Wallace MacFarlane, Lakshman P. Samaranayake ; with a foreword by J.G. Collee.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MacFarlane, T. Wallace.</t>
        </is>
      </c>
      <c r="L251" t="inlineStr">
        <is>
          <t>London ; Boston : Wright, c1989.</t>
        </is>
      </c>
      <c r="M251" t="inlineStr">
        <is>
          <t>1989</t>
        </is>
      </c>
      <c r="O251" t="inlineStr">
        <is>
          <t>eng</t>
        </is>
      </c>
      <c r="P251" t="inlineStr">
        <is>
          <t>enk</t>
        </is>
      </c>
      <c r="R251" t="inlineStr">
        <is>
          <t xml:space="preserve">QW </t>
        </is>
      </c>
      <c r="S251" t="n">
        <v>8</v>
      </c>
      <c r="T251" t="n">
        <v>8</v>
      </c>
      <c r="U251" t="inlineStr">
        <is>
          <t>1998-01-28</t>
        </is>
      </c>
      <c r="V251" t="inlineStr">
        <is>
          <t>1998-01-28</t>
        </is>
      </c>
      <c r="W251" t="inlineStr">
        <is>
          <t>1989-11-16</t>
        </is>
      </c>
      <c r="X251" t="inlineStr">
        <is>
          <t>1989-11-16</t>
        </is>
      </c>
      <c r="Y251" t="n">
        <v>114</v>
      </c>
      <c r="Z251" t="n">
        <v>52</v>
      </c>
      <c r="AA251" t="n">
        <v>98</v>
      </c>
      <c r="AB251" t="n">
        <v>1</v>
      </c>
      <c r="AC251" t="n">
        <v>1</v>
      </c>
      <c r="AD251" t="n">
        <v>0</v>
      </c>
      <c r="AE251" t="n">
        <v>3</v>
      </c>
      <c r="AF251" t="n">
        <v>0</v>
      </c>
      <c r="AG251" t="n">
        <v>2</v>
      </c>
      <c r="AH251" t="n">
        <v>0</v>
      </c>
      <c r="AI251" t="n">
        <v>2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HYPERLINK("http://catalog.hathitrust.org/Record/001829762","HathiTrust Record")</f>
        <v/>
      </c>
      <c r="AS251">
        <f>HYPERLINK("https://creighton-primo.hosted.exlibrisgroup.com/primo-explore/search?tab=default_tab&amp;search_scope=EVERYTHING&amp;vid=01CRU&amp;lang=en_US&amp;offset=0&amp;query=any,contains,991001367899702656","Catalog Record")</f>
        <v/>
      </c>
      <c r="AT251">
        <f>HYPERLINK("http://www.worldcat.org/oclc/18990463","WorldCat Record")</f>
        <v/>
      </c>
    </row>
    <row r="252">
      <c r="A252" t="inlineStr">
        <is>
          <t>No</t>
        </is>
      </c>
      <c r="B252" t="inlineStr">
        <is>
          <t>QW 65 M478c 1983</t>
        </is>
      </c>
      <c r="C252" t="inlineStr">
        <is>
          <t>0                      QW 0065000M  478c        1983</t>
        </is>
      </c>
      <c r="D252" t="inlineStr">
        <is>
          <t>Clinical and oral microbiology / Alexander W. McCracken, Roderick A. Cawson.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McCracken, Alexander W.</t>
        </is>
      </c>
      <c r="L252" t="inlineStr">
        <is>
          <t>Washington : Hemisphere Pub. Corp. ; New York : McGraw-Hill, c1983.</t>
        </is>
      </c>
      <c r="M252" t="inlineStr">
        <is>
          <t>1983</t>
        </is>
      </c>
      <c r="O252" t="inlineStr">
        <is>
          <t>eng</t>
        </is>
      </c>
      <c r="P252" t="inlineStr">
        <is>
          <t>dcu</t>
        </is>
      </c>
      <c r="R252" t="inlineStr">
        <is>
          <t xml:space="preserve">QW </t>
        </is>
      </c>
      <c r="S252" t="n">
        <v>2</v>
      </c>
      <c r="T252" t="n">
        <v>2</v>
      </c>
      <c r="U252" t="inlineStr">
        <is>
          <t>1995-10-27</t>
        </is>
      </c>
      <c r="V252" t="inlineStr">
        <is>
          <t>1995-10-27</t>
        </is>
      </c>
      <c r="W252" t="inlineStr">
        <is>
          <t>1988-02-04</t>
        </is>
      </c>
      <c r="X252" t="inlineStr">
        <is>
          <t>1988-02-04</t>
        </is>
      </c>
      <c r="Y252" t="n">
        <v>106</v>
      </c>
      <c r="Z252" t="n">
        <v>64</v>
      </c>
      <c r="AA252" t="n">
        <v>78</v>
      </c>
      <c r="AB252" t="n">
        <v>1</v>
      </c>
      <c r="AC252" t="n">
        <v>1</v>
      </c>
      <c r="AD252" t="n">
        <v>1</v>
      </c>
      <c r="AE252" t="n">
        <v>2</v>
      </c>
      <c r="AF252" t="n">
        <v>0</v>
      </c>
      <c r="AG252" t="n">
        <v>0</v>
      </c>
      <c r="AH252" t="n">
        <v>1</v>
      </c>
      <c r="AI252" t="n">
        <v>2</v>
      </c>
      <c r="AJ252" t="n">
        <v>1</v>
      </c>
      <c r="AK252" t="n">
        <v>1</v>
      </c>
      <c r="AL252" t="n">
        <v>0</v>
      </c>
      <c r="AM252" t="n">
        <v>0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HYPERLINK("http://catalog.hathitrust.org/Record/000271661","HathiTrust Record")</f>
        <v/>
      </c>
      <c r="AS252">
        <f>HYPERLINK("https://creighton-primo.hosted.exlibrisgroup.com/primo-explore/search?tab=default_tab&amp;search_scope=EVERYTHING&amp;vid=01CRU&amp;lang=en_US&amp;offset=0&amp;query=any,contains,991000995689702656","Catalog Record")</f>
        <v/>
      </c>
      <c r="AT252">
        <f>HYPERLINK("http://www.worldcat.org/oclc/7553235","WorldCat Record")</f>
        <v/>
      </c>
    </row>
    <row r="253">
      <c r="A253" t="inlineStr">
        <is>
          <t>No</t>
        </is>
      </c>
      <c r="B253" t="inlineStr">
        <is>
          <t>QW 65 O61 1981</t>
        </is>
      </c>
      <c r="C253" t="inlineStr">
        <is>
          <t>0                      QW 0065000O  61          1981</t>
        </is>
      </c>
      <c r="D253" t="inlineStr">
        <is>
          <t>Oral biology / [edited by] Gerald I. Roth, Robert Calmes.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St. Louis : Mosby, c1981.</t>
        </is>
      </c>
      <c r="M253" t="inlineStr">
        <is>
          <t>1981</t>
        </is>
      </c>
      <c r="O253" t="inlineStr">
        <is>
          <t>eng</t>
        </is>
      </c>
      <c r="P253" t="inlineStr">
        <is>
          <t>xxu</t>
        </is>
      </c>
      <c r="R253" t="inlineStr">
        <is>
          <t xml:space="preserve">QW </t>
        </is>
      </c>
      <c r="S253" t="n">
        <v>3</v>
      </c>
      <c r="T253" t="n">
        <v>3</v>
      </c>
      <c r="U253" t="inlineStr">
        <is>
          <t>1992-09-03</t>
        </is>
      </c>
      <c r="V253" t="inlineStr">
        <is>
          <t>1992-09-03</t>
        </is>
      </c>
      <c r="W253" t="inlineStr">
        <is>
          <t>1988-02-04</t>
        </is>
      </c>
      <c r="X253" t="inlineStr">
        <is>
          <t>1988-02-04</t>
        </is>
      </c>
      <c r="Y253" t="n">
        <v>118</v>
      </c>
      <c r="Z253" t="n">
        <v>67</v>
      </c>
      <c r="AA253" t="n">
        <v>69</v>
      </c>
      <c r="AB253" t="n">
        <v>2</v>
      </c>
      <c r="AC253" t="n">
        <v>2</v>
      </c>
      <c r="AD253" t="n">
        <v>3</v>
      </c>
      <c r="AE253" t="n">
        <v>3</v>
      </c>
      <c r="AF253" t="n">
        <v>0</v>
      </c>
      <c r="AG253" t="n">
        <v>0</v>
      </c>
      <c r="AH253" t="n">
        <v>1</v>
      </c>
      <c r="AI253" t="n">
        <v>1</v>
      </c>
      <c r="AJ253" t="n">
        <v>2</v>
      </c>
      <c r="AK253" t="n">
        <v>2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HYPERLINK("http://catalog.hathitrust.org/Record/000181538","HathiTrust Record")</f>
        <v/>
      </c>
      <c r="AS253">
        <f>HYPERLINK("https://creighton-primo.hosted.exlibrisgroup.com/primo-explore/search?tab=default_tab&amp;search_scope=EVERYTHING&amp;vid=01CRU&amp;lang=en_US&amp;offset=0&amp;query=any,contains,991000996719702656","Catalog Record")</f>
        <v/>
      </c>
      <c r="AT253">
        <f>HYPERLINK("http://www.worldcat.org/oclc/7614717","WorldCat Record")</f>
        <v/>
      </c>
    </row>
    <row r="254">
      <c r="A254" t="inlineStr">
        <is>
          <t>No</t>
        </is>
      </c>
      <c r="B254" t="inlineStr">
        <is>
          <t>QW 65 O618 1988</t>
        </is>
      </c>
      <c r="C254" t="inlineStr">
        <is>
          <t>0                      QW 0065000O  618         1988</t>
        </is>
      </c>
      <c r="D254" t="inlineStr">
        <is>
          <t>Oral microbiology and immunology / [edited by] Michael G. Newman, Russell Nisengard.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Philadelphia : Saunders, c1988.</t>
        </is>
      </c>
      <c r="M254" t="inlineStr">
        <is>
          <t>1988</t>
        </is>
      </c>
      <c r="O254" t="inlineStr">
        <is>
          <t>eng</t>
        </is>
      </c>
      <c r="P254" t="inlineStr">
        <is>
          <t>xxu</t>
        </is>
      </c>
      <c r="Q254" t="inlineStr">
        <is>
          <t>A Saunders core textbook in dentistry.</t>
        </is>
      </c>
      <c r="R254" t="inlineStr">
        <is>
          <t xml:space="preserve">QW </t>
        </is>
      </c>
      <c r="S254" t="n">
        <v>11</v>
      </c>
      <c r="T254" t="n">
        <v>11</v>
      </c>
      <c r="U254" t="inlineStr">
        <is>
          <t>1995-10-27</t>
        </is>
      </c>
      <c r="V254" t="inlineStr">
        <is>
          <t>1995-10-27</t>
        </is>
      </c>
      <c r="W254" t="inlineStr">
        <is>
          <t>1989-02-15</t>
        </is>
      </c>
      <c r="X254" t="inlineStr">
        <is>
          <t>1989-02-15</t>
        </is>
      </c>
      <c r="Y254" t="n">
        <v>142</v>
      </c>
      <c r="Z254" t="n">
        <v>88</v>
      </c>
      <c r="AA254" t="n">
        <v>175</v>
      </c>
      <c r="AB254" t="n">
        <v>2</v>
      </c>
      <c r="AC254" t="n">
        <v>2</v>
      </c>
      <c r="AD254" t="n">
        <v>1</v>
      </c>
      <c r="AE254" t="n">
        <v>4</v>
      </c>
      <c r="AF254" t="n">
        <v>0</v>
      </c>
      <c r="AG254" t="n">
        <v>0</v>
      </c>
      <c r="AH254" t="n">
        <v>1</v>
      </c>
      <c r="AI254" t="n">
        <v>2</v>
      </c>
      <c r="AJ254" t="n">
        <v>1</v>
      </c>
      <c r="AK254" t="n">
        <v>3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HYPERLINK("http://catalog.hathitrust.org/Record/000927871","HathiTrust Record")</f>
        <v/>
      </c>
      <c r="AS254">
        <f>HYPERLINK("https://creighton-primo.hosted.exlibrisgroup.com/primo-explore/search?tab=default_tab&amp;search_scope=EVERYTHING&amp;vid=01CRU&amp;lang=en_US&amp;offset=0&amp;query=any,contains,991001121489702656","Catalog Record")</f>
        <v/>
      </c>
      <c r="AT254">
        <f>HYPERLINK("http://www.worldcat.org/oclc/18019866","WorldCat Record")</f>
        <v/>
      </c>
    </row>
    <row r="255">
      <c r="A255" t="inlineStr">
        <is>
          <t>No</t>
        </is>
      </c>
      <c r="B255" t="inlineStr">
        <is>
          <t>QW 65 O62 1983</t>
        </is>
      </c>
      <c r="C255" t="inlineStr">
        <is>
          <t>0                      QW 0065000O  62          1983</t>
        </is>
      </c>
      <c r="D255" t="inlineStr">
        <is>
          <t>Oral microbiology and infectious disease / edited by George S. Schuster.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Baltimore ; London : Williams &amp; Wilkins, c1983.</t>
        </is>
      </c>
      <c r="M255" t="inlineStr">
        <is>
          <t>1983</t>
        </is>
      </c>
      <c r="N255" t="inlineStr">
        <is>
          <t>2nd student ed.</t>
        </is>
      </c>
      <c r="O255" t="inlineStr">
        <is>
          <t>eng</t>
        </is>
      </c>
      <c r="P255" t="inlineStr">
        <is>
          <t>xxu</t>
        </is>
      </c>
      <c r="R255" t="inlineStr">
        <is>
          <t xml:space="preserve">QW </t>
        </is>
      </c>
      <c r="S255" t="n">
        <v>6</v>
      </c>
      <c r="T255" t="n">
        <v>6</v>
      </c>
      <c r="U255" t="inlineStr">
        <is>
          <t>1995-10-27</t>
        </is>
      </c>
      <c r="V255" t="inlineStr">
        <is>
          <t>1995-10-27</t>
        </is>
      </c>
      <c r="W255" t="inlineStr">
        <is>
          <t>1988-02-04</t>
        </is>
      </c>
      <c r="X255" t="inlineStr">
        <is>
          <t>1988-02-04</t>
        </is>
      </c>
      <c r="Y255" t="n">
        <v>111</v>
      </c>
      <c r="Z255" t="n">
        <v>57</v>
      </c>
      <c r="AA255" t="n">
        <v>209</v>
      </c>
      <c r="AB255" t="n">
        <v>1</v>
      </c>
      <c r="AC255" t="n">
        <v>1</v>
      </c>
      <c r="AD255" t="n">
        <v>0</v>
      </c>
      <c r="AE255" t="n">
        <v>6</v>
      </c>
      <c r="AF255" t="n">
        <v>0</v>
      </c>
      <c r="AG255" t="n">
        <v>2</v>
      </c>
      <c r="AH255" t="n">
        <v>0</v>
      </c>
      <c r="AI255" t="n">
        <v>2</v>
      </c>
      <c r="AJ255" t="n">
        <v>0</v>
      </c>
      <c r="AK255" t="n">
        <v>4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HYPERLINK("http://catalog.hathitrust.org/Record/000272172","HathiTrust Record")</f>
        <v/>
      </c>
      <c r="AS255">
        <f>HYPERLINK("https://creighton-primo.hosted.exlibrisgroup.com/primo-explore/search?tab=default_tab&amp;search_scope=EVERYTHING&amp;vid=01CRU&amp;lang=en_US&amp;offset=0&amp;query=any,contains,991000996679702656","Catalog Record")</f>
        <v/>
      </c>
      <c r="AT255">
        <f>HYPERLINK("http://www.worldcat.org/oclc/8170070","WorldCat Record")</f>
        <v/>
      </c>
    </row>
    <row r="256">
      <c r="A256" t="inlineStr">
        <is>
          <t>No</t>
        </is>
      </c>
      <c r="B256" t="inlineStr">
        <is>
          <t>QW 65 O63 1982</t>
        </is>
      </c>
      <c r="C256" t="inlineStr">
        <is>
          <t>0                      QW 0065000O  63          1982</t>
        </is>
      </c>
      <c r="D256" t="inlineStr">
        <is>
          <t>Oral microbiology : with basic microbiology and immunology / edited by William A. Nolte.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St. Louis : Mosby, c1982.</t>
        </is>
      </c>
      <c r="M256" t="inlineStr">
        <is>
          <t>1982</t>
        </is>
      </c>
      <c r="N256" t="inlineStr">
        <is>
          <t>4th ed.</t>
        </is>
      </c>
      <c r="O256" t="inlineStr">
        <is>
          <t>eng</t>
        </is>
      </c>
      <c r="P256" t="inlineStr">
        <is>
          <t>xxu</t>
        </is>
      </c>
      <c r="R256" t="inlineStr">
        <is>
          <t xml:space="preserve">QW </t>
        </is>
      </c>
      <c r="S256" t="n">
        <v>4</v>
      </c>
      <c r="T256" t="n">
        <v>4</v>
      </c>
      <c r="U256" t="inlineStr">
        <is>
          <t>1995-10-27</t>
        </is>
      </c>
      <c r="V256" t="inlineStr">
        <is>
          <t>1995-10-27</t>
        </is>
      </c>
      <c r="W256" t="inlineStr">
        <is>
          <t>1987-09-30</t>
        </is>
      </c>
      <c r="X256" t="inlineStr">
        <is>
          <t>1987-09-30</t>
        </is>
      </c>
      <c r="Y256" t="n">
        <v>171</v>
      </c>
      <c r="Z256" t="n">
        <v>112</v>
      </c>
      <c r="AA256" t="n">
        <v>232</v>
      </c>
      <c r="AB256" t="n">
        <v>1</v>
      </c>
      <c r="AC256" t="n">
        <v>1</v>
      </c>
      <c r="AD256" t="n">
        <v>4</v>
      </c>
      <c r="AE256" t="n">
        <v>6</v>
      </c>
      <c r="AF256" t="n">
        <v>1</v>
      </c>
      <c r="AG256" t="n">
        <v>2</v>
      </c>
      <c r="AH256" t="n">
        <v>2</v>
      </c>
      <c r="AI256" t="n">
        <v>2</v>
      </c>
      <c r="AJ256" t="n">
        <v>3</v>
      </c>
      <c r="AK256" t="n">
        <v>4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HYPERLINK("http://catalog.hathitrust.org/Record/000227050","HathiTrust Record")</f>
        <v/>
      </c>
      <c r="AS256">
        <f>HYPERLINK("https://creighton-primo.hosted.exlibrisgroup.com/primo-explore/search?tab=default_tab&amp;search_scope=EVERYTHING&amp;vid=01CRU&amp;lang=en_US&amp;offset=0&amp;query=any,contains,991000748849702656","Catalog Record")</f>
        <v/>
      </c>
      <c r="AT256">
        <f>HYPERLINK("http://www.worldcat.org/oclc/7795078","WorldCat Record")</f>
        <v/>
      </c>
    </row>
    <row r="257">
      <c r="A257" t="inlineStr">
        <is>
          <t>No</t>
        </is>
      </c>
      <c r="B257" t="inlineStr">
        <is>
          <t>QW 125.5.M9 M9952 1998</t>
        </is>
      </c>
      <c r="C257" t="inlineStr">
        <is>
          <t>0                      QW 0125500M  9                  M  9952        1998</t>
        </is>
      </c>
      <c r="D257" t="inlineStr">
        <is>
          <t>Mycobacteria protocols / edited by Tanya Parish and Neil G. Stoker.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Totowa, N.J. : Humana Press, c1998.</t>
        </is>
      </c>
      <c r="M257" t="inlineStr">
        <is>
          <t>1998</t>
        </is>
      </c>
      <c r="O257" t="inlineStr">
        <is>
          <t>eng</t>
        </is>
      </c>
      <c r="P257" t="inlineStr">
        <is>
          <t>nju</t>
        </is>
      </c>
      <c r="Q257" t="inlineStr">
        <is>
          <t>Methods in molecular biology ; 101</t>
        </is>
      </c>
      <c r="R257" t="inlineStr">
        <is>
          <t xml:space="preserve">QW </t>
        </is>
      </c>
      <c r="S257" t="n">
        <v>4</v>
      </c>
      <c r="T257" t="n">
        <v>4</v>
      </c>
      <c r="U257" t="inlineStr">
        <is>
          <t>2009-06-23</t>
        </is>
      </c>
      <c r="V257" t="inlineStr">
        <is>
          <t>2009-06-23</t>
        </is>
      </c>
      <c r="W257" t="inlineStr">
        <is>
          <t>1999-02-05</t>
        </is>
      </c>
      <c r="X257" t="inlineStr">
        <is>
          <t>1999-02-05</t>
        </is>
      </c>
      <c r="Y257" t="n">
        <v>146</v>
      </c>
      <c r="Z257" t="n">
        <v>100</v>
      </c>
      <c r="AA257" t="n">
        <v>202</v>
      </c>
      <c r="AB257" t="n">
        <v>1</v>
      </c>
      <c r="AC257" t="n">
        <v>3</v>
      </c>
      <c r="AD257" t="n">
        <v>2</v>
      </c>
      <c r="AE257" t="n">
        <v>6</v>
      </c>
      <c r="AF257" t="n">
        <v>0</v>
      </c>
      <c r="AG257" t="n">
        <v>1</v>
      </c>
      <c r="AH257" t="n">
        <v>0</v>
      </c>
      <c r="AI257" t="n">
        <v>1</v>
      </c>
      <c r="AJ257" t="n">
        <v>2</v>
      </c>
      <c r="AK257" t="n">
        <v>3</v>
      </c>
      <c r="AL257" t="n">
        <v>0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HYPERLINK("https://creighton-primo.hosted.exlibrisgroup.com/primo-explore/search?tab=default_tab&amp;search_scope=EVERYTHING&amp;vid=01CRU&amp;lang=en_US&amp;offset=0&amp;query=any,contains,991001533329702656","Catalog Record")</f>
        <v/>
      </c>
      <c r="AT257">
        <f>HYPERLINK("http://www.worldcat.org/oclc/39170391","WorldCat Record")</f>
        <v/>
      </c>
    </row>
    <row r="258">
      <c r="A258" t="inlineStr">
        <is>
          <t>No</t>
        </is>
      </c>
      <c r="B258" t="inlineStr">
        <is>
          <t>QW 127.5.C5 C645 1988</t>
        </is>
      </c>
      <c r="C258" t="inlineStr">
        <is>
          <t>0                      QW 0127500C  5                  C  645         1988</t>
        </is>
      </c>
      <c r="D258" t="inlineStr">
        <is>
          <t>Clostridium difficile : its role in intestinal disease / edited by Rial D. Rolfe, Sydney M. Finegold.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San Diego : Academic Press, c1988.</t>
        </is>
      </c>
      <c r="M258" t="inlineStr">
        <is>
          <t>1988</t>
        </is>
      </c>
      <c r="O258" t="inlineStr">
        <is>
          <t>eng</t>
        </is>
      </c>
      <c r="P258" t="inlineStr">
        <is>
          <t>cau</t>
        </is>
      </c>
      <c r="R258" t="inlineStr">
        <is>
          <t xml:space="preserve">QW </t>
        </is>
      </c>
      <c r="S258" t="n">
        <v>9</v>
      </c>
      <c r="T258" t="n">
        <v>9</v>
      </c>
      <c r="U258" t="inlineStr">
        <is>
          <t>1989-11-14</t>
        </is>
      </c>
      <c r="V258" t="inlineStr">
        <is>
          <t>1989-11-14</t>
        </is>
      </c>
      <c r="W258" t="inlineStr">
        <is>
          <t>1988-08-18</t>
        </is>
      </c>
      <c r="X258" t="inlineStr">
        <is>
          <t>1988-08-18</t>
        </is>
      </c>
      <c r="Y258" t="n">
        <v>118</v>
      </c>
      <c r="Z258" t="n">
        <v>83</v>
      </c>
      <c r="AA258" t="n">
        <v>129</v>
      </c>
      <c r="AB258" t="n">
        <v>1</v>
      </c>
      <c r="AC258" t="n">
        <v>1</v>
      </c>
      <c r="AD258" t="n">
        <v>1</v>
      </c>
      <c r="AE258" t="n">
        <v>4</v>
      </c>
      <c r="AF258" t="n">
        <v>0</v>
      </c>
      <c r="AG258" t="n">
        <v>2</v>
      </c>
      <c r="AH258" t="n">
        <v>0</v>
      </c>
      <c r="AI258" t="n">
        <v>2</v>
      </c>
      <c r="AJ258" t="n">
        <v>1</v>
      </c>
      <c r="AK258" t="n">
        <v>1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HYPERLINK("http://catalog.hathitrust.org/Record/000911043","HathiTrust Record")</f>
        <v/>
      </c>
      <c r="AS258">
        <f>HYPERLINK("https://creighton-primo.hosted.exlibrisgroup.com/primo-explore/search?tab=default_tab&amp;search_scope=EVERYTHING&amp;vid=01CRU&amp;lang=en_US&amp;offset=0&amp;query=any,contains,991001421379702656","Catalog Record")</f>
        <v/>
      </c>
      <c r="AT258">
        <f>HYPERLINK("http://www.worldcat.org/oclc/16128827","WorldCat Record")</f>
        <v/>
      </c>
    </row>
    <row r="259">
      <c r="A259" t="inlineStr">
        <is>
          <t>No</t>
        </is>
      </c>
      <c r="B259" t="inlineStr">
        <is>
          <t>QW 131 P973 1998</t>
        </is>
      </c>
      <c r="C259" t="inlineStr">
        <is>
          <t>0                      QW 0131000P  973         1998</t>
        </is>
      </c>
      <c r="D259" t="inlineStr">
        <is>
          <t>Pseudomonas / edited by Thomas C. Montie.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New York : Plenum Press, c1998.</t>
        </is>
      </c>
      <c r="M259" t="inlineStr">
        <is>
          <t>1998</t>
        </is>
      </c>
      <c r="O259" t="inlineStr">
        <is>
          <t>eng</t>
        </is>
      </c>
      <c r="P259" t="inlineStr">
        <is>
          <t>nyu</t>
        </is>
      </c>
      <c r="Q259" t="inlineStr">
        <is>
          <t>Biotechnology handbooks ; v. 10</t>
        </is>
      </c>
      <c r="R259" t="inlineStr">
        <is>
          <t xml:space="preserve">QW </t>
        </is>
      </c>
      <c r="S259" t="n">
        <v>7</v>
      </c>
      <c r="T259" t="n">
        <v>7</v>
      </c>
      <c r="U259" t="inlineStr">
        <is>
          <t>2008-11-22</t>
        </is>
      </c>
      <c r="V259" t="inlineStr">
        <is>
          <t>2008-11-22</t>
        </is>
      </c>
      <c r="W259" t="inlineStr">
        <is>
          <t>1999-07-09</t>
        </is>
      </c>
      <c r="X259" t="inlineStr">
        <is>
          <t>1999-07-09</t>
        </is>
      </c>
      <c r="Y259" t="n">
        <v>182</v>
      </c>
      <c r="Z259" t="n">
        <v>138</v>
      </c>
      <c r="AA259" t="n">
        <v>163</v>
      </c>
      <c r="AB259" t="n">
        <v>1</v>
      </c>
      <c r="AC259" t="n">
        <v>1</v>
      </c>
      <c r="AD259" t="n">
        <v>4</v>
      </c>
      <c r="AE259" t="n">
        <v>6</v>
      </c>
      <c r="AF259" t="n">
        <v>0</v>
      </c>
      <c r="AG259" t="n">
        <v>1</v>
      </c>
      <c r="AH259" t="n">
        <v>3</v>
      </c>
      <c r="AI259" t="n">
        <v>3</v>
      </c>
      <c r="AJ259" t="n">
        <v>3</v>
      </c>
      <c r="AK259" t="n">
        <v>5</v>
      </c>
      <c r="AL259" t="n">
        <v>0</v>
      </c>
      <c r="AM259" t="n">
        <v>0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HYPERLINK("https://creighton-primo.hosted.exlibrisgroup.com/primo-explore/search?tab=default_tab&amp;search_scope=EVERYTHING&amp;vid=01CRU&amp;lang=en_US&amp;offset=0&amp;query=any,contains,991000794989702656","Catalog Record")</f>
        <v/>
      </c>
      <c r="AT259">
        <f>HYPERLINK("http://www.worldcat.org/oclc/39727963","WorldCat Record")</f>
        <v/>
      </c>
    </row>
    <row r="260">
      <c r="A260" t="inlineStr">
        <is>
          <t>No</t>
        </is>
      </c>
      <c r="B260" t="inlineStr">
        <is>
          <t>QW 138.5 V821 1983</t>
        </is>
      </c>
      <c r="C260" t="inlineStr">
        <is>
          <t>0                      QW 0138500V  821         1983</t>
        </is>
      </c>
      <c r="D260" t="inlineStr">
        <is>
          <t>The Virulence of Escherichia coli : reviews and methods / edited by M. Sussman.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London ; Orlando : Published for the Society for General Microbiology by Academic Press, c1985.</t>
        </is>
      </c>
      <c r="M260" t="inlineStr">
        <is>
          <t>1985</t>
        </is>
      </c>
      <c r="O260" t="inlineStr">
        <is>
          <t>eng</t>
        </is>
      </c>
      <c r="P260" t="inlineStr">
        <is>
          <t>enk</t>
        </is>
      </c>
      <c r="Q260" t="inlineStr">
        <is>
          <t>Special publications of the Society for General Microbiology ; 13</t>
        </is>
      </c>
      <c r="R260" t="inlineStr">
        <is>
          <t xml:space="preserve">QW </t>
        </is>
      </c>
      <c r="S260" t="n">
        <v>7</v>
      </c>
      <c r="T260" t="n">
        <v>7</v>
      </c>
      <c r="U260" t="inlineStr">
        <is>
          <t>2002-02-26</t>
        </is>
      </c>
      <c r="V260" t="inlineStr">
        <is>
          <t>2002-02-26</t>
        </is>
      </c>
      <c r="W260" t="inlineStr">
        <is>
          <t>1988-02-04</t>
        </is>
      </c>
      <c r="X260" t="inlineStr">
        <is>
          <t>1988-02-04</t>
        </is>
      </c>
      <c r="Y260" t="n">
        <v>233</v>
      </c>
      <c r="Z260" t="n">
        <v>166</v>
      </c>
      <c r="AA260" t="n">
        <v>167</v>
      </c>
      <c r="AB260" t="n">
        <v>2</v>
      </c>
      <c r="AC260" t="n">
        <v>2</v>
      </c>
      <c r="AD260" t="n">
        <v>6</v>
      </c>
      <c r="AE260" t="n">
        <v>6</v>
      </c>
      <c r="AF260" t="n">
        <v>3</v>
      </c>
      <c r="AG260" t="n">
        <v>3</v>
      </c>
      <c r="AH260" t="n">
        <v>1</v>
      </c>
      <c r="AI260" t="n">
        <v>1</v>
      </c>
      <c r="AJ260" t="n">
        <v>2</v>
      </c>
      <c r="AK260" t="n">
        <v>2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HYPERLINK("http://catalog.hathitrust.org/Record/000578271","HathiTrust Record")</f>
        <v/>
      </c>
      <c r="AS260">
        <f>HYPERLINK("https://creighton-primo.hosted.exlibrisgroup.com/primo-explore/search?tab=default_tab&amp;search_scope=EVERYTHING&amp;vid=01CRU&amp;lang=en_US&amp;offset=0&amp;query=any,contains,991000996389702656","Catalog Record")</f>
        <v/>
      </c>
      <c r="AT260">
        <f>HYPERLINK("http://www.worldcat.org/oclc/10849736","WorldCat Record")</f>
        <v/>
      </c>
    </row>
    <row r="261">
      <c r="A261" t="inlineStr">
        <is>
          <t>No</t>
        </is>
      </c>
      <c r="B261" t="inlineStr">
        <is>
          <t>QW 140 E38s 1959</t>
        </is>
      </c>
      <c r="C261" t="inlineStr">
        <is>
          <t>0                      QW 0140000E  38s         1959</t>
        </is>
      </c>
      <c r="D261" t="inlineStr">
        <is>
          <t>Staphylococcus pyogenes and its relation to disease.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Elek, Stephen Dyonis, 1914-</t>
        </is>
      </c>
      <c r="L261" t="inlineStr">
        <is>
          <t>Edinburgh : Livingstone, 1959.</t>
        </is>
      </c>
      <c r="M261" t="inlineStr">
        <is>
          <t>1959</t>
        </is>
      </c>
      <c r="O261" t="inlineStr">
        <is>
          <t>eng</t>
        </is>
      </c>
      <c r="P261" t="inlineStr">
        <is>
          <t>stk</t>
        </is>
      </c>
      <c r="R261" t="inlineStr">
        <is>
          <t xml:space="preserve">QW </t>
        </is>
      </c>
      <c r="S261" t="n">
        <v>3</v>
      </c>
      <c r="T261" t="n">
        <v>3</v>
      </c>
      <c r="U261" t="inlineStr">
        <is>
          <t>2001-09-08</t>
        </is>
      </c>
      <c r="V261" t="inlineStr">
        <is>
          <t>2001-09-08</t>
        </is>
      </c>
      <c r="W261" t="inlineStr">
        <is>
          <t>1988-03-03</t>
        </is>
      </c>
      <c r="X261" t="inlineStr">
        <is>
          <t>1988-03-03</t>
        </is>
      </c>
      <c r="Y261" t="n">
        <v>198</v>
      </c>
      <c r="Z261" t="n">
        <v>131</v>
      </c>
      <c r="AA261" t="n">
        <v>133</v>
      </c>
      <c r="AB261" t="n">
        <v>2</v>
      </c>
      <c r="AC261" t="n">
        <v>2</v>
      </c>
      <c r="AD261" t="n">
        <v>4</v>
      </c>
      <c r="AE261" t="n">
        <v>4</v>
      </c>
      <c r="AF261" t="n">
        <v>1</v>
      </c>
      <c r="AG261" t="n">
        <v>1</v>
      </c>
      <c r="AH261" t="n">
        <v>0</v>
      </c>
      <c r="AI261" t="n">
        <v>0</v>
      </c>
      <c r="AJ261" t="n">
        <v>2</v>
      </c>
      <c r="AK261" t="n">
        <v>2</v>
      </c>
      <c r="AL261" t="n">
        <v>1</v>
      </c>
      <c r="AM261" t="n">
        <v>1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HYPERLINK("http://catalog.hathitrust.org/Record/002066339","HathiTrust Record")</f>
        <v/>
      </c>
      <c r="AS261">
        <f>HYPERLINK("https://creighton-primo.hosted.exlibrisgroup.com/primo-explore/search?tab=default_tab&amp;search_scope=EVERYTHING&amp;vid=01CRU&amp;lang=en_US&amp;offset=0&amp;query=any,contains,991000996309702656","Catalog Record")</f>
        <v/>
      </c>
      <c r="AT261">
        <f>HYPERLINK("http://www.worldcat.org/oclc/2399517","WorldCat Record")</f>
        <v/>
      </c>
    </row>
    <row r="262">
      <c r="A262" t="inlineStr">
        <is>
          <t>No</t>
        </is>
      </c>
      <c r="B262" t="inlineStr">
        <is>
          <t>QW 140 W249s 1972</t>
        </is>
      </c>
      <c r="C262" t="inlineStr">
        <is>
          <t>0                      QW 0140000W  249s        1972</t>
        </is>
      </c>
      <c r="D262" t="inlineStr">
        <is>
          <t>Streptococci and streptococcal diseases : recognition, understanding, and management / edited by Lewis W. Wannamaker [and] John M. Matsen.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Wannamaker, Lewis W., 1923-</t>
        </is>
      </c>
      <c r="L262" t="inlineStr">
        <is>
          <t>New York : Academic Press, 1972.</t>
        </is>
      </c>
      <c r="M262" t="inlineStr">
        <is>
          <t>1972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QW </t>
        </is>
      </c>
      <c r="S262" t="n">
        <v>7</v>
      </c>
      <c r="T262" t="n">
        <v>7</v>
      </c>
      <c r="U262" t="inlineStr">
        <is>
          <t>2008-04-22</t>
        </is>
      </c>
      <c r="V262" t="inlineStr">
        <is>
          <t>2008-04-22</t>
        </is>
      </c>
      <c r="W262" t="inlineStr">
        <is>
          <t>1988-03-03</t>
        </is>
      </c>
      <c r="X262" t="inlineStr">
        <is>
          <t>1988-03-03</t>
        </is>
      </c>
      <c r="Y262" t="n">
        <v>257</v>
      </c>
      <c r="Z262" t="n">
        <v>187</v>
      </c>
      <c r="AA262" t="n">
        <v>189</v>
      </c>
      <c r="AB262" t="n">
        <v>2</v>
      </c>
      <c r="AC262" t="n">
        <v>2</v>
      </c>
      <c r="AD262" t="n">
        <v>5</v>
      </c>
      <c r="AE262" t="n">
        <v>5</v>
      </c>
      <c r="AF262" t="n">
        <v>0</v>
      </c>
      <c r="AG262" t="n">
        <v>0</v>
      </c>
      <c r="AH262" t="n">
        <v>3</v>
      </c>
      <c r="AI262" t="n">
        <v>3</v>
      </c>
      <c r="AJ262" t="n">
        <v>2</v>
      </c>
      <c r="AK262" t="n">
        <v>2</v>
      </c>
      <c r="AL262" t="n">
        <v>1</v>
      </c>
      <c r="AM262" t="n">
        <v>1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HYPERLINK("http://catalog.hathitrust.org/Record/001562064","HathiTrust Record")</f>
        <v/>
      </c>
      <c r="AS262">
        <f>HYPERLINK("https://creighton-primo.hosted.exlibrisgroup.com/primo-explore/search?tab=default_tab&amp;search_scope=EVERYTHING&amp;vid=01CRU&amp;lang=en_US&amp;offset=0&amp;query=any,contains,991000996349702656","Catalog Record")</f>
        <v/>
      </c>
      <c r="AT262">
        <f>HYPERLINK("http://www.worldcat.org/oclc/570367","WorldCat Record")</f>
        <v/>
      </c>
    </row>
    <row r="263">
      <c r="A263" t="inlineStr">
        <is>
          <t>No</t>
        </is>
      </c>
      <c r="B263" t="inlineStr">
        <is>
          <t>QW 142.5.A8 L714s 1991</t>
        </is>
      </c>
      <c r="C263" t="inlineStr">
        <is>
          <t>0                      QW 0142500A  8                  L  714s        1991</t>
        </is>
      </c>
      <c r="D263" t="inlineStr">
        <is>
          <t>Studies on the impact of lactobacillus acidophilus on human microflora and some cancer-related intestinal ecological variables / by Ann Lidbeck.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Lidbeck, Ann.</t>
        </is>
      </c>
      <c r="L263" t="inlineStr">
        <is>
          <t>Stockholm : Kong. Carolinska Medico Chirurgiska Institutet, 1991.</t>
        </is>
      </c>
      <c r="M263" t="inlineStr">
        <is>
          <t>1991</t>
        </is>
      </c>
      <c r="O263" t="inlineStr">
        <is>
          <t>eng</t>
        </is>
      </c>
      <c r="P263" t="inlineStr">
        <is>
          <t xml:space="preserve">sw </t>
        </is>
      </c>
      <c r="R263" t="inlineStr">
        <is>
          <t xml:space="preserve">QW </t>
        </is>
      </c>
      <c r="S263" t="n">
        <v>3</v>
      </c>
      <c r="T263" t="n">
        <v>3</v>
      </c>
      <c r="U263" t="inlineStr">
        <is>
          <t>1992-01-21</t>
        </is>
      </c>
      <c r="V263" t="inlineStr">
        <is>
          <t>1992-01-21</t>
        </is>
      </c>
      <c r="W263" t="inlineStr">
        <is>
          <t>1992-01-16</t>
        </is>
      </c>
      <c r="X263" t="inlineStr">
        <is>
          <t>1992-01-16</t>
        </is>
      </c>
      <c r="Y263" t="n">
        <v>14</v>
      </c>
      <c r="Z263" t="n">
        <v>11</v>
      </c>
      <c r="AA263" t="n">
        <v>13</v>
      </c>
      <c r="AB263" t="n">
        <v>1</v>
      </c>
      <c r="AC263" t="n">
        <v>1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HYPERLINK("http://catalog.hathitrust.org/Record/003949998","HathiTrust Record")</f>
        <v/>
      </c>
      <c r="AS263">
        <f>HYPERLINK("https://creighton-primo.hosted.exlibrisgroup.com/primo-explore/search?tab=default_tab&amp;search_scope=EVERYTHING&amp;vid=01CRU&amp;lang=en_US&amp;offset=0&amp;query=any,contains,991001029479702656","Catalog Record")</f>
        <v/>
      </c>
      <c r="AT263">
        <f>HYPERLINK("http://www.worldcat.org/oclc/25195802","WorldCat Record")</f>
        <v/>
      </c>
    </row>
    <row r="264">
      <c r="A264" t="inlineStr">
        <is>
          <t>No</t>
        </is>
      </c>
      <c r="B264" t="inlineStr">
        <is>
          <t>QW 142.5.C6 A552p 1983</t>
        </is>
      </c>
      <c r="C264" t="inlineStr">
        <is>
          <t>0                      QW 0142500C  6                  A  552p        1983</t>
        </is>
      </c>
      <c r="D264" t="inlineStr">
        <is>
          <t>Physiological studies of oral streptococci with emphasis on peptide metabolism / Carita Andersson.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Andersson, Carita.</t>
        </is>
      </c>
      <c r="M264" t="inlineStr">
        <is>
          <t>1983</t>
        </is>
      </c>
      <c r="O264" t="inlineStr">
        <is>
          <t>eng</t>
        </is>
      </c>
      <c r="P264" t="inlineStr">
        <is>
          <t xml:space="preserve">xx </t>
        </is>
      </c>
      <c r="R264" t="inlineStr">
        <is>
          <t xml:space="preserve">QW </t>
        </is>
      </c>
      <c r="S264" t="n">
        <v>3</v>
      </c>
      <c r="T264" t="n">
        <v>3</v>
      </c>
      <c r="U264" t="inlineStr">
        <is>
          <t>2008-04-22</t>
        </is>
      </c>
      <c r="V264" t="inlineStr">
        <is>
          <t>2008-04-22</t>
        </is>
      </c>
      <c r="W264" t="inlineStr">
        <is>
          <t>1988-02-04</t>
        </is>
      </c>
      <c r="X264" t="inlineStr">
        <is>
          <t>1988-02-04</t>
        </is>
      </c>
      <c r="Y264" t="n">
        <v>16</v>
      </c>
      <c r="Z264" t="n">
        <v>13</v>
      </c>
      <c r="AA264" t="n">
        <v>15</v>
      </c>
      <c r="AB264" t="n">
        <v>1</v>
      </c>
      <c r="AC264" t="n">
        <v>1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HYPERLINK("http://catalog.hathitrust.org/Record/003950014","HathiTrust Record")</f>
        <v/>
      </c>
      <c r="AS264">
        <f>HYPERLINK("https://creighton-primo.hosted.exlibrisgroup.com/primo-explore/search?tab=default_tab&amp;search_scope=EVERYTHING&amp;vid=01CRU&amp;lang=en_US&amp;offset=0&amp;query=any,contains,991000996269702656","Catalog Record")</f>
        <v/>
      </c>
      <c r="AT264">
        <f>HYPERLINK("http://www.worldcat.org/oclc/9668483","WorldCat Record")</f>
        <v/>
      </c>
    </row>
    <row r="265">
      <c r="A265" t="inlineStr">
        <is>
          <t>No</t>
        </is>
      </c>
      <c r="B265" t="inlineStr">
        <is>
          <t>QW 142.5.C6 B821s 1988</t>
        </is>
      </c>
      <c r="C265" t="inlineStr">
        <is>
          <t>0                      QW 0142500C  6                  B  821s        1988</t>
        </is>
      </c>
      <c r="D265" t="inlineStr">
        <is>
          <t>Studies on S̲t̲r̲e̲p̲t̲o̲c̲o̲c̲c̲u̲s̲ m̲u̲t̲a̲n̲s̲ glucans with special reference to cell adhesion / by Christian Branting.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Branting, Christina.</t>
        </is>
      </c>
      <c r="L265" t="inlineStr">
        <is>
          <t>Stockholm : Kongl. Carolinska Medico Chirurgiska Institutet, c1988.</t>
        </is>
      </c>
      <c r="M265" t="inlineStr">
        <is>
          <t>1988</t>
        </is>
      </c>
      <c r="O265" t="inlineStr">
        <is>
          <t>eng</t>
        </is>
      </c>
      <c r="P265" t="inlineStr">
        <is>
          <t xml:space="preserve">sw </t>
        </is>
      </c>
      <c r="R265" t="inlineStr">
        <is>
          <t xml:space="preserve">QW </t>
        </is>
      </c>
      <c r="S265" t="n">
        <v>2</v>
      </c>
      <c r="T265" t="n">
        <v>2</v>
      </c>
      <c r="U265" t="inlineStr">
        <is>
          <t>2008-04-22</t>
        </is>
      </c>
      <c r="V265" t="inlineStr">
        <is>
          <t>2008-04-22</t>
        </is>
      </c>
      <c r="W265" t="inlineStr">
        <is>
          <t>1989-01-25</t>
        </is>
      </c>
      <c r="X265" t="inlineStr">
        <is>
          <t>1989-01-25</t>
        </is>
      </c>
      <c r="Y265" t="n">
        <v>13</v>
      </c>
      <c r="Z265" t="n">
        <v>10</v>
      </c>
      <c r="AA265" t="n">
        <v>12</v>
      </c>
      <c r="AB265" t="n">
        <v>1</v>
      </c>
      <c r="AC265" t="n">
        <v>1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HYPERLINK("http://catalog.hathitrust.org/Record/003950015","HathiTrust Record")</f>
        <v/>
      </c>
      <c r="AS265">
        <f>HYPERLINK("https://creighton-primo.hosted.exlibrisgroup.com/primo-explore/search?tab=default_tab&amp;search_scope=EVERYTHING&amp;vid=01CRU&amp;lang=en_US&amp;offset=0&amp;query=any,contains,991001102729702656","Catalog Record")</f>
        <v/>
      </c>
      <c r="AT265">
        <f>HYPERLINK("http://www.worldcat.org/oclc/18171129","WorldCat Record")</f>
        <v/>
      </c>
    </row>
    <row r="266">
      <c r="A266" t="inlineStr">
        <is>
          <t>No</t>
        </is>
      </c>
      <c r="B266" t="inlineStr">
        <is>
          <t>QW150 S888c 1971</t>
        </is>
      </c>
      <c r="C266" t="inlineStr">
        <is>
          <t>0                      QW 0150000S  888c        1971</t>
        </is>
      </c>
      <c r="D266" t="inlineStr">
        <is>
          <t>Chlamydia and chlamydia-induced diseases.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Storz, Johannes.</t>
        </is>
      </c>
      <c r="L266" t="inlineStr">
        <is>
          <t>Springfield, Ill. : Thomas, [c1971]</t>
        </is>
      </c>
      <c r="M266" t="inlineStr">
        <is>
          <t>1971</t>
        </is>
      </c>
      <c r="O266" t="inlineStr">
        <is>
          <t>eng</t>
        </is>
      </c>
      <c r="P266" t="inlineStr">
        <is>
          <t>ilu</t>
        </is>
      </c>
      <c r="R266" t="inlineStr">
        <is>
          <t xml:space="preserve">QW </t>
        </is>
      </c>
      <c r="S266" t="n">
        <v>4</v>
      </c>
      <c r="T266" t="n">
        <v>4</v>
      </c>
      <c r="U266" t="inlineStr">
        <is>
          <t>2003-08-11</t>
        </is>
      </c>
      <c r="V266" t="inlineStr">
        <is>
          <t>2003-08-11</t>
        </is>
      </c>
      <c r="W266" t="inlineStr">
        <is>
          <t>1988-03-03</t>
        </is>
      </c>
      <c r="X266" t="inlineStr">
        <is>
          <t>1988-03-03</t>
        </is>
      </c>
      <c r="Y266" t="n">
        <v>164</v>
      </c>
      <c r="Z266" t="n">
        <v>125</v>
      </c>
      <c r="AA266" t="n">
        <v>128</v>
      </c>
      <c r="AB266" t="n">
        <v>2</v>
      </c>
      <c r="AC266" t="n">
        <v>2</v>
      </c>
      <c r="AD266" t="n">
        <v>2</v>
      </c>
      <c r="AE266" t="n">
        <v>2</v>
      </c>
      <c r="AF266" t="n">
        <v>0</v>
      </c>
      <c r="AG266" t="n">
        <v>0</v>
      </c>
      <c r="AH266" t="n">
        <v>1</v>
      </c>
      <c r="AI266" t="n">
        <v>1</v>
      </c>
      <c r="AJ266" t="n">
        <v>1</v>
      </c>
      <c r="AK266" t="n">
        <v>1</v>
      </c>
      <c r="AL266" t="n">
        <v>1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HYPERLINK("http://catalog.hathitrust.org/Record/001562128","HathiTrust Record")</f>
        <v/>
      </c>
      <c r="AS266">
        <f>HYPERLINK("https://creighton-primo.hosted.exlibrisgroup.com/primo-explore/search?tab=default_tab&amp;search_scope=EVERYTHING&amp;vid=01CRU&amp;lang=en_US&amp;offset=0&amp;query=any,contains,991000996129702656","Catalog Record")</f>
        <v/>
      </c>
      <c r="AT266">
        <f>HYPERLINK("http://www.worldcat.org/oclc/141614","WorldCat Record")</f>
        <v/>
      </c>
    </row>
    <row r="267">
      <c r="A267" t="inlineStr">
        <is>
          <t>No</t>
        </is>
      </c>
      <c r="B267" t="inlineStr">
        <is>
          <t>QW 152 M626 1988</t>
        </is>
      </c>
      <c r="C267" t="inlineStr">
        <is>
          <t>0                      QW 0152000M  626         1988</t>
        </is>
      </c>
      <c r="D267" t="inlineStr">
        <is>
          <t>Microbiology of chlamydia / editor, Almen L. Barron.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Boca Raton, Fla. : CRC Press, c1988.</t>
        </is>
      </c>
      <c r="M267" t="inlineStr">
        <is>
          <t>1988</t>
        </is>
      </c>
      <c r="O267" t="inlineStr">
        <is>
          <t>eng</t>
        </is>
      </c>
      <c r="P267" t="inlineStr">
        <is>
          <t>xxu</t>
        </is>
      </c>
      <c r="R267" t="inlineStr">
        <is>
          <t xml:space="preserve">QW </t>
        </is>
      </c>
      <c r="S267" t="n">
        <v>7</v>
      </c>
      <c r="T267" t="n">
        <v>7</v>
      </c>
      <c r="U267" t="inlineStr">
        <is>
          <t>2009-02-23</t>
        </is>
      </c>
      <c r="V267" t="inlineStr">
        <is>
          <t>2009-02-23</t>
        </is>
      </c>
      <c r="W267" t="inlineStr">
        <is>
          <t>1989-01-04</t>
        </is>
      </c>
      <c r="X267" t="inlineStr">
        <is>
          <t>1989-01-04</t>
        </is>
      </c>
      <c r="Y267" t="n">
        <v>140</v>
      </c>
      <c r="Z267" t="n">
        <v>102</v>
      </c>
      <c r="AA267" t="n">
        <v>125</v>
      </c>
      <c r="AB267" t="n">
        <v>2</v>
      </c>
      <c r="AC267" t="n">
        <v>2</v>
      </c>
      <c r="AD267" t="n">
        <v>4</v>
      </c>
      <c r="AE267" t="n">
        <v>4</v>
      </c>
      <c r="AF267" t="n">
        <v>0</v>
      </c>
      <c r="AG267" t="n">
        <v>0</v>
      </c>
      <c r="AH267" t="n">
        <v>1</v>
      </c>
      <c r="AI267" t="n">
        <v>1</v>
      </c>
      <c r="AJ267" t="n">
        <v>3</v>
      </c>
      <c r="AK267" t="n">
        <v>3</v>
      </c>
      <c r="AL267" t="n">
        <v>1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HYPERLINK("https://creighton-primo.hosted.exlibrisgroup.com/primo-explore/search?tab=default_tab&amp;search_scope=EVERYTHING&amp;vid=01CRU&amp;lang=en_US&amp;offset=0&amp;query=any,contains,991001107359702656","Catalog Record")</f>
        <v/>
      </c>
      <c r="AT267">
        <f>HYPERLINK("http://www.worldcat.org/oclc/16718642","WorldCat Record")</f>
        <v/>
      </c>
    </row>
    <row r="268">
      <c r="A268" t="inlineStr">
        <is>
          <t>No</t>
        </is>
      </c>
      <c r="B268" t="inlineStr">
        <is>
          <t>QW 154 C199 1989</t>
        </is>
      </c>
      <c r="C268" t="inlineStr">
        <is>
          <t>0                      QW 0154000C  199         1989</t>
        </is>
      </c>
      <c r="D268" t="inlineStr">
        <is>
          <t>Campylobacter pylori and gastroduodenal disease / edited by B.J. Rathbone, R.V. Heatley.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L268" t="inlineStr">
        <is>
          <t>Oxford ; London : Blackwell Scientific, c1989.</t>
        </is>
      </c>
      <c r="M268" t="inlineStr">
        <is>
          <t>1989</t>
        </is>
      </c>
      <c r="O268" t="inlineStr">
        <is>
          <t>eng</t>
        </is>
      </c>
      <c r="P268" t="inlineStr">
        <is>
          <t>enk</t>
        </is>
      </c>
      <c r="R268" t="inlineStr">
        <is>
          <t xml:space="preserve">QW </t>
        </is>
      </c>
      <c r="S268" t="n">
        <v>5</v>
      </c>
      <c r="T268" t="n">
        <v>5</v>
      </c>
      <c r="U268" t="inlineStr">
        <is>
          <t>2006-09-30</t>
        </is>
      </c>
      <c r="V268" t="inlineStr">
        <is>
          <t>2006-09-30</t>
        </is>
      </c>
      <c r="W268" t="inlineStr">
        <is>
          <t>1989-12-13</t>
        </is>
      </c>
      <c r="X268" t="inlineStr">
        <is>
          <t>1989-12-13</t>
        </is>
      </c>
      <c r="Y268" t="n">
        <v>70</v>
      </c>
      <c r="Z268" t="n">
        <v>37</v>
      </c>
      <c r="AA268" t="n">
        <v>37</v>
      </c>
      <c r="AB268" t="n">
        <v>1</v>
      </c>
      <c r="AC268" t="n">
        <v>1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HYPERLINK("https://creighton-primo.hosted.exlibrisgroup.com/primo-explore/search?tab=default_tab&amp;search_scope=EVERYTHING&amp;vid=01CRU&amp;lang=en_US&amp;offset=0&amp;query=any,contains,991001383339702656","Catalog Record")</f>
        <v/>
      </c>
      <c r="AT268">
        <f>HYPERLINK("http://www.worldcat.org/oclc/21166182","WorldCat Record")</f>
        <v/>
      </c>
    </row>
    <row r="269">
      <c r="A269" t="inlineStr">
        <is>
          <t>No</t>
        </is>
      </c>
      <c r="B269" t="inlineStr">
        <is>
          <t>QW 154 H4745 1993</t>
        </is>
      </c>
      <c r="C269" t="inlineStr">
        <is>
          <t>0                      QW 0154000H  4745        1993</t>
        </is>
      </c>
      <c r="D269" t="inlineStr">
        <is>
          <t>Helicobacter pylori : biology and clinical practice / editors, C. Stewart Goodwin, Bryan W. Worsley.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L269" t="inlineStr">
        <is>
          <t>Boca Raton, Fla. : CRC Press, c1993.</t>
        </is>
      </c>
      <c r="M269" t="inlineStr">
        <is>
          <t>1993</t>
        </is>
      </c>
      <c r="O269" t="inlineStr">
        <is>
          <t>eng</t>
        </is>
      </c>
      <c r="P269" t="inlineStr">
        <is>
          <t>flu</t>
        </is>
      </c>
      <c r="R269" t="inlineStr">
        <is>
          <t xml:space="preserve">QW </t>
        </is>
      </c>
      <c r="S269" t="n">
        <v>9</v>
      </c>
      <c r="T269" t="n">
        <v>9</v>
      </c>
      <c r="U269" t="inlineStr">
        <is>
          <t>2005-06-20</t>
        </is>
      </c>
      <c r="V269" t="inlineStr">
        <is>
          <t>2005-06-20</t>
        </is>
      </c>
      <c r="W269" t="inlineStr">
        <is>
          <t>1994-04-05</t>
        </is>
      </c>
      <c r="X269" t="inlineStr">
        <is>
          <t>1994-04-05</t>
        </is>
      </c>
      <c r="Y269" t="n">
        <v>100</v>
      </c>
      <c r="Z269" t="n">
        <v>65</v>
      </c>
      <c r="AA269" t="n">
        <v>101</v>
      </c>
      <c r="AB269" t="n">
        <v>1</v>
      </c>
      <c r="AC269" t="n">
        <v>1</v>
      </c>
      <c r="AD269" t="n">
        <v>1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1</v>
      </c>
      <c r="AL269" t="n">
        <v>0</v>
      </c>
      <c r="AM269" t="n">
        <v>0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HYPERLINK("https://creighton-primo.hosted.exlibrisgroup.com/primo-explore/search?tab=default_tab&amp;search_scope=EVERYTHING&amp;vid=01CRU&amp;lang=en_US&amp;offset=0&amp;query=any,contains,991000669249702656","Catalog Record")</f>
        <v/>
      </c>
      <c r="AT269">
        <f>HYPERLINK("http://www.worldcat.org/oclc/26502681","WorldCat Record")</f>
        <v/>
      </c>
    </row>
    <row r="270">
      <c r="A270" t="inlineStr">
        <is>
          <t>No</t>
        </is>
      </c>
      <c r="B270" t="inlineStr">
        <is>
          <t>QW 154 H4758 1997</t>
        </is>
      </c>
      <c r="C270" t="inlineStr">
        <is>
          <t>0                      QW 0154000H  4758        1997</t>
        </is>
      </c>
      <c r="D270" t="inlineStr">
        <is>
          <t>Helicobacter pylori protocols / edited by Christopher L. Clayton, Harry L.T. Mobley.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Totowa, N.J. : Humana Press, c1997.</t>
        </is>
      </c>
      <c r="M270" t="inlineStr">
        <is>
          <t>1997</t>
        </is>
      </c>
      <c r="O270" t="inlineStr">
        <is>
          <t>eng</t>
        </is>
      </c>
      <c r="P270" t="inlineStr">
        <is>
          <t>nju</t>
        </is>
      </c>
      <c r="Q270" t="inlineStr">
        <is>
          <t>Methods in molecular medicine</t>
        </is>
      </c>
      <c r="R270" t="inlineStr">
        <is>
          <t xml:space="preserve">QW </t>
        </is>
      </c>
      <c r="S270" t="n">
        <v>5</v>
      </c>
      <c r="T270" t="n">
        <v>5</v>
      </c>
      <c r="U270" t="inlineStr">
        <is>
          <t>1997-12-13</t>
        </is>
      </c>
      <c r="V270" t="inlineStr">
        <is>
          <t>1997-12-13</t>
        </is>
      </c>
      <c r="W270" t="inlineStr">
        <is>
          <t>1997-11-07</t>
        </is>
      </c>
      <c r="X270" t="inlineStr">
        <is>
          <t>1997-11-07</t>
        </is>
      </c>
      <c r="Y270" t="n">
        <v>131</v>
      </c>
      <c r="Z270" t="n">
        <v>85</v>
      </c>
      <c r="AA270" t="n">
        <v>147</v>
      </c>
      <c r="AB270" t="n">
        <v>1</v>
      </c>
      <c r="AC270" t="n">
        <v>3</v>
      </c>
      <c r="AD270" t="n">
        <v>0</v>
      </c>
      <c r="AE270" t="n">
        <v>3</v>
      </c>
      <c r="AF270" t="n">
        <v>0</v>
      </c>
      <c r="AG270" t="n">
        <v>1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HYPERLINK("http://catalog.hathitrust.org/Record/003168603","HathiTrust Record")</f>
        <v/>
      </c>
      <c r="AS270">
        <f>HYPERLINK("https://creighton-primo.hosted.exlibrisgroup.com/primo-explore/search?tab=default_tab&amp;search_scope=EVERYTHING&amp;vid=01CRU&amp;lang=en_US&amp;offset=0&amp;query=any,contains,991001261339702656","Catalog Record")</f>
        <v/>
      </c>
      <c r="AT270">
        <f>HYPERLINK("http://www.worldcat.org/oclc/36458245","WorldCat Record")</f>
        <v/>
      </c>
    </row>
    <row r="271">
      <c r="A271" t="inlineStr">
        <is>
          <t>No</t>
        </is>
      </c>
      <c r="B271" t="inlineStr">
        <is>
          <t>QW 160 B624i 1980</t>
        </is>
      </c>
      <c r="C271" t="inlineStr">
        <is>
          <t>0                      QW 0160000B  624i        1980</t>
        </is>
      </c>
      <c r="D271" t="inlineStr">
        <is>
          <t>Introduction to environmental virology / Gabriel Bitton.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Bitton, Gabriel.</t>
        </is>
      </c>
      <c r="L271" t="inlineStr">
        <is>
          <t>New York : Wiley, c1980.</t>
        </is>
      </c>
      <c r="M271" t="inlineStr">
        <is>
          <t>1980</t>
        </is>
      </c>
      <c r="O271" t="inlineStr">
        <is>
          <t>eng</t>
        </is>
      </c>
      <c r="P271" t="inlineStr">
        <is>
          <t>xxu</t>
        </is>
      </c>
      <c r="Q271" t="inlineStr">
        <is>
          <t>Wiley-Interscience publication</t>
        </is>
      </c>
      <c r="R271" t="inlineStr">
        <is>
          <t xml:space="preserve">QW </t>
        </is>
      </c>
      <c r="S271" t="n">
        <v>1</v>
      </c>
      <c r="T271" t="n">
        <v>1</v>
      </c>
      <c r="U271" t="inlineStr">
        <is>
          <t>1999-10-09</t>
        </is>
      </c>
      <c r="V271" t="inlineStr">
        <is>
          <t>1999-10-09</t>
        </is>
      </c>
      <c r="W271" t="inlineStr">
        <is>
          <t>1988-02-04</t>
        </is>
      </c>
      <c r="X271" t="inlineStr">
        <is>
          <t>1988-02-04</t>
        </is>
      </c>
      <c r="Y271" t="n">
        <v>389</v>
      </c>
      <c r="Z271" t="n">
        <v>296</v>
      </c>
      <c r="AA271" t="n">
        <v>303</v>
      </c>
      <c r="AB271" t="n">
        <v>2</v>
      </c>
      <c r="AC271" t="n">
        <v>2</v>
      </c>
      <c r="AD271" t="n">
        <v>11</v>
      </c>
      <c r="AE271" t="n">
        <v>11</v>
      </c>
      <c r="AF271" t="n">
        <v>2</v>
      </c>
      <c r="AG271" t="n">
        <v>2</v>
      </c>
      <c r="AH271" t="n">
        <v>5</v>
      </c>
      <c r="AI271" t="n">
        <v>5</v>
      </c>
      <c r="AJ271" t="n">
        <v>7</v>
      </c>
      <c r="AK271" t="n">
        <v>7</v>
      </c>
      <c r="AL271" t="n">
        <v>1</v>
      </c>
      <c r="AM271" t="n">
        <v>1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HYPERLINK("http://catalog.hathitrust.org/Record/000703995","HathiTrust Record")</f>
        <v/>
      </c>
      <c r="AS271">
        <f>HYPERLINK("https://creighton-primo.hosted.exlibrisgroup.com/primo-explore/search?tab=default_tab&amp;search_scope=EVERYTHING&amp;vid=01CRU&amp;lang=en_US&amp;offset=0&amp;query=any,contains,991000996829702656","Catalog Record")</f>
        <v/>
      </c>
      <c r="AT271">
        <f>HYPERLINK("http://www.worldcat.org/oclc/6195861","WorldCat Record")</f>
        <v/>
      </c>
    </row>
    <row r="272">
      <c r="A272" t="inlineStr">
        <is>
          <t>No</t>
        </is>
      </c>
      <c r="B272" t="inlineStr">
        <is>
          <t>QW 160 B964v 1959</t>
        </is>
      </c>
      <c r="C272" t="inlineStr">
        <is>
          <t>0                      QW 0160000B  964v        1959</t>
        </is>
      </c>
      <c r="D272" t="inlineStr">
        <is>
          <t>The viruses : biochemical, biological, and biophysical properties / edited by F. M. Burnet [and] W. M. Stanley.</t>
        </is>
      </c>
      <c r="E272" t="inlineStr">
        <is>
          <t>V. 1</t>
        </is>
      </c>
      <c r="F272" t="inlineStr">
        <is>
          <t>Yes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Burnet, F. M. (Frank Macfarlane), Sir, 1899-1985 editor.</t>
        </is>
      </c>
      <c r="L272" t="inlineStr">
        <is>
          <t>New York : Academic Press, 1959.</t>
        </is>
      </c>
      <c r="M272" t="inlineStr">
        <is>
          <t>1959</t>
        </is>
      </c>
      <c r="O272" t="inlineStr">
        <is>
          <t>eng</t>
        </is>
      </c>
      <c r="P272" t="inlineStr">
        <is>
          <t>nyu</t>
        </is>
      </c>
      <c r="R272" t="inlineStr">
        <is>
          <t xml:space="preserve">QW </t>
        </is>
      </c>
      <c r="S272" t="n">
        <v>2</v>
      </c>
      <c r="T272" t="n">
        <v>5</v>
      </c>
      <c r="U272" t="inlineStr">
        <is>
          <t>1989-04-18</t>
        </is>
      </c>
      <c r="V272" t="inlineStr">
        <is>
          <t>2002-02-22</t>
        </is>
      </c>
      <c r="W272" t="inlineStr">
        <is>
          <t>1988-03-03</t>
        </is>
      </c>
      <c r="X272" t="inlineStr">
        <is>
          <t>1988-03-03</t>
        </is>
      </c>
      <c r="Y272" t="n">
        <v>664</v>
      </c>
      <c r="Z272" t="n">
        <v>551</v>
      </c>
      <c r="AA272" t="n">
        <v>582</v>
      </c>
      <c r="AB272" t="n">
        <v>3</v>
      </c>
      <c r="AC272" t="n">
        <v>3</v>
      </c>
      <c r="AD272" t="n">
        <v>20</v>
      </c>
      <c r="AE272" t="n">
        <v>23</v>
      </c>
      <c r="AF272" t="n">
        <v>8</v>
      </c>
      <c r="AG272" t="n">
        <v>10</v>
      </c>
      <c r="AH272" t="n">
        <v>4</v>
      </c>
      <c r="AI272" t="n">
        <v>6</v>
      </c>
      <c r="AJ272" t="n">
        <v>10</v>
      </c>
      <c r="AK272" t="n">
        <v>11</v>
      </c>
      <c r="AL272" t="n">
        <v>2</v>
      </c>
      <c r="AM272" t="n">
        <v>2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R272">
        <f>HYPERLINK("http://catalog.hathitrust.org/Record/001556722","HathiTrust Record")</f>
        <v/>
      </c>
      <c r="AS272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T272">
        <f>HYPERLINK("http://www.worldcat.org/oclc/326764","WorldCat Record")</f>
        <v/>
      </c>
    </row>
    <row r="273">
      <c r="A273" t="inlineStr">
        <is>
          <t>No</t>
        </is>
      </c>
      <c r="B273" t="inlineStr">
        <is>
          <t>QW 160 B964v 1959</t>
        </is>
      </c>
      <c r="C273" t="inlineStr">
        <is>
          <t>0                      QW 0160000B  964v        1959</t>
        </is>
      </c>
      <c r="D273" t="inlineStr">
        <is>
          <t>The viruses : biochemical, biological, and biophysical properties / edited by F. M. Burnet [and] W. M. Stanley.</t>
        </is>
      </c>
      <c r="E273" t="inlineStr">
        <is>
          <t>V. 3</t>
        </is>
      </c>
      <c r="F273" t="inlineStr">
        <is>
          <t>Yes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Burnet, F. M. (Frank Macfarlane), Sir, 1899-1985 editor.</t>
        </is>
      </c>
      <c r="L273" t="inlineStr">
        <is>
          <t>New York : Academic Press, 1959.</t>
        </is>
      </c>
      <c r="M273" t="inlineStr">
        <is>
          <t>1959</t>
        </is>
      </c>
      <c r="O273" t="inlineStr">
        <is>
          <t>eng</t>
        </is>
      </c>
      <c r="P273" t="inlineStr">
        <is>
          <t>nyu</t>
        </is>
      </c>
      <c r="R273" t="inlineStr">
        <is>
          <t xml:space="preserve">QW </t>
        </is>
      </c>
      <c r="S273" t="n">
        <v>2</v>
      </c>
      <c r="T273" t="n">
        <v>5</v>
      </c>
      <c r="V273" t="inlineStr">
        <is>
          <t>2002-02-22</t>
        </is>
      </c>
      <c r="W273" t="inlineStr">
        <is>
          <t>1988-03-03</t>
        </is>
      </c>
      <c r="X273" t="inlineStr">
        <is>
          <t>1988-03-03</t>
        </is>
      </c>
      <c r="Y273" t="n">
        <v>664</v>
      </c>
      <c r="Z273" t="n">
        <v>551</v>
      </c>
      <c r="AA273" t="n">
        <v>582</v>
      </c>
      <c r="AB273" t="n">
        <v>3</v>
      </c>
      <c r="AC273" t="n">
        <v>3</v>
      </c>
      <c r="AD273" t="n">
        <v>20</v>
      </c>
      <c r="AE273" t="n">
        <v>23</v>
      </c>
      <c r="AF273" t="n">
        <v>8</v>
      </c>
      <c r="AG273" t="n">
        <v>10</v>
      </c>
      <c r="AH273" t="n">
        <v>4</v>
      </c>
      <c r="AI273" t="n">
        <v>6</v>
      </c>
      <c r="AJ273" t="n">
        <v>10</v>
      </c>
      <c r="AK273" t="n">
        <v>11</v>
      </c>
      <c r="AL273" t="n">
        <v>2</v>
      </c>
      <c r="AM273" t="n">
        <v>2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R273">
        <f>HYPERLINK("http://catalog.hathitrust.org/Record/001556722","HathiTrust Record")</f>
        <v/>
      </c>
      <c r="AS273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T273">
        <f>HYPERLINK("http://www.worldcat.org/oclc/326764","WorldCat Record")</f>
        <v/>
      </c>
    </row>
    <row r="274">
      <c r="A274" t="inlineStr">
        <is>
          <t>No</t>
        </is>
      </c>
      <c r="B274" t="inlineStr">
        <is>
          <t>QW 160 B964v 1959</t>
        </is>
      </c>
      <c r="C274" t="inlineStr">
        <is>
          <t>0                      QW 0160000B  964v        1959</t>
        </is>
      </c>
      <c r="D274" t="inlineStr">
        <is>
          <t>The viruses : biochemical, biological, and biophysical properties / edited by F. M. Burnet [and] W. M. Stanley.</t>
        </is>
      </c>
      <c r="E274" t="inlineStr">
        <is>
          <t>V. 2</t>
        </is>
      </c>
      <c r="F274" t="inlineStr">
        <is>
          <t>Yes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Burnet, F. M. (Frank Macfarlane), Sir, 1899-1985 editor.</t>
        </is>
      </c>
      <c r="L274" t="inlineStr">
        <is>
          <t>New York : Academic Press, 1959.</t>
        </is>
      </c>
      <c r="M274" t="inlineStr">
        <is>
          <t>1959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QW </t>
        </is>
      </c>
      <c r="S274" t="n">
        <v>1</v>
      </c>
      <c r="T274" t="n">
        <v>5</v>
      </c>
      <c r="U274" t="inlineStr">
        <is>
          <t>2002-02-22</t>
        </is>
      </c>
      <c r="V274" t="inlineStr">
        <is>
          <t>2002-02-22</t>
        </is>
      </c>
      <c r="W274" t="inlineStr">
        <is>
          <t>1988-03-03</t>
        </is>
      </c>
      <c r="X274" t="inlineStr">
        <is>
          <t>1988-03-03</t>
        </is>
      </c>
      <c r="Y274" t="n">
        <v>664</v>
      </c>
      <c r="Z274" t="n">
        <v>551</v>
      </c>
      <c r="AA274" t="n">
        <v>582</v>
      </c>
      <c r="AB274" t="n">
        <v>3</v>
      </c>
      <c r="AC274" t="n">
        <v>3</v>
      </c>
      <c r="AD274" t="n">
        <v>20</v>
      </c>
      <c r="AE274" t="n">
        <v>23</v>
      </c>
      <c r="AF274" t="n">
        <v>8</v>
      </c>
      <c r="AG274" t="n">
        <v>10</v>
      </c>
      <c r="AH274" t="n">
        <v>4</v>
      </c>
      <c r="AI274" t="n">
        <v>6</v>
      </c>
      <c r="AJ274" t="n">
        <v>10</v>
      </c>
      <c r="AK274" t="n">
        <v>11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R274">
        <f>HYPERLINK("http://catalog.hathitrust.org/Record/001556722","HathiTrust Record")</f>
        <v/>
      </c>
      <c r="AS274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T274">
        <f>HYPERLINK("http://www.worldcat.org/oclc/326764","WorldCat Record")</f>
        <v/>
      </c>
    </row>
    <row r="275">
      <c r="A275" t="inlineStr">
        <is>
          <t>No</t>
        </is>
      </c>
      <c r="B275" t="inlineStr">
        <is>
          <t>QW 160 D542b 1926</t>
        </is>
      </c>
      <c r="C275" t="inlineStr">
        <is>
          <t>0                      QW 0160000D  542b        1926</t>
        </is>
      </c>
      <c r="D275" t="inlineStr">
        <is>
          <t>The bacteriophage and its behavior / by F. d'Herelle.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D'Herelle, Félix.</t>
        </is>
      </c>
      <c r="L275" t="inlineStr">
        <is>
          <t>Baltimore : Williams &amp; Wilkins, c1926.</t>
        </is>
      </c>
      <c r="M275" t="inlineStr">
        <is>
          <t>1926</t>
        </is>
      </c>
      <c r="O275" t="inlineStr">
        <is>
          <t>eng</t>
        </is>
      </c>
      <c r="P275" t="inlineStr">
        <is>
          <t>mdu</t>
        </is>
      </c>
      <c r="R275" t="inlineStr">
        <is>
          <t xml:space="preserve">QW </t>
        </is>
      </c>
      <c r="S275" t="n">
        <v>1</v>
      </c>
      <c r="T275" t="n">
        <v>1</v>
      </c>
      <c r="U275" t="inlineStr">
        <is>
          <t>2002-02-22</t>
        </is>
      </c>
      <c r="V275" t="inlineStr">
        <is>
          <t>2002-02-22</t>
        </is>
      </c>
      <c r="W275" t="inlineStr">
        <is>
          <t>1988-02-04</t>
        </is>
      </c>
      <c r="X275" t="inlineStr">
        <is>
          <t>1988-02-04</t>
        </is>
      </c>
      <c r="Y275" t="n">
        <v>187</v>
      </c>
      <c r="Z275" t="n">
        <v>165</v>
      </c>
      <c r="AA275" t="n">
        <v>190</v>
      </c>
      <c r="AB275" t="n">
        <v>2</v>
      </c>
      <c r="AC275" t="n">
        <v>2</v>
      </c>
      <c r="AD275" t="n">
        <v>5</v>
      </c>
      <c r="AE275" t="n">
        <v>5</v>
      </c>
      <c r="AF275" t="n">
        <v>1</v>
      </c>
      <c r="AG275" t="n">
        <v>1</v>
      </c>
      <c r="AH275" t="n">
        <v>2</v>
      </c>
      <c r="AI275" t="n">
        <v>2</v>
      </c>
      <c r="AJ275" t="n">
        <v>2</v>
      </c>
      <c r="AK275" t="n">
        <v>2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HYPERLINK("http://catalog.hathitrust.org/Record/009074174","HathiTrust Record")</f>
        <v/>
      </c>
      <c r="AS275">
        <f>HYPERLINK("https://creighton-primo.hosted.exlibrisgroup.com/primo-explore/search?tab=default_tab&amp;search_scope=EVERYTHING&amp;vid=01CRU&amp;lang=en_US&amp;offset=0&amp;query=any,contains,991000997149702656","Catalog Record")</f>
        <v/>
      </c>
      <c r="AT275">
        <f>HYPERLINK("http://www.worldcat.org/oclc/2394374","WorldCat Record")</f>
        <v/>
      </c>
    </row>
    <row r="276">
      <c r="A276" t="inlineStr">
        <is>
          <t>No</t>
        </is>
      </c>
      <c r="B276" t="inlineStr">
        <is>
          <t>QW 160 D879v 1988</t>
        </is>
      </c>
      <c r="C276" t="inlineStr">
        <is>
          <t>0                      QW 0160000D  879v        1988</t>
        </is>
      </c>
      <c r="D276" t="inlineStr">
        <is>
          <t>Virology / Renato Dulbecco, Harold S. Ginsberg.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Dulbecco, Renato, 1914-2012.</t>
        </is>
      </c>
      <c r="L276" t="inlineStr">
        <is>
          <t>Philadelphia : Lippincott, c1988.</t>
        </is>
      </c>
      <c r="M276" t="inlineStr">
        <is>
          <t>1988</t>
        </is>
      </c>
      <c r="N276" t="inlineStr">
        <is>
          <t>2nd ed.</t>
        </is>
      </c>
      <c r="O276" t="inlineStr">
        <is>
          <t>eng</t>
        </is>
      </c>
      <c r="P276" t="inlineStr">
        <is>
          <t>xxu</t>
        </is>
      </c>
      <c r="R276" t="inlineStr">
        <is>
          <t xml:space="preserve">QW </t>
        </is>
      </c>
      <c r="S276" t="n">
        <v>12</v>
      </c>
      <c r="T276" t="n">
        <v>12</v>
      </c>
      <c r="U276" t="inlineStr">
        <is>
          <t>2007-03-22</t>
        </is>
      </c>
      <c r="V276" t="inlineStr">
        <is>
          <t>2007-03-22</t>
        </is>
      </c>
      <c r="W276" t="inlineStr">
        <is>
          <t>1989-01-07</t>
        </is>
      </c>
      <c r="X276" t="inlineStr">
        <is>
          <t>1989-01-07</t>
        </is>
      </c>
      <c r="Y276" t="n">
        <v>178</v>
      </c>
      <c r="Z276" t="n">
        <v>109</v>
      </c>
      <c r="AA276" t="n">
        <v>183</v>
      </c>
      <c r="AB276" t="n">
        <v>1</v>
      </c>
      <c r="AC276" t="n">
        <v>2</v>
      </c>
      <c r="AD276" t="n">
        <v>2</v>
      </c>
      <c r="AE276" t="n">
        <v>8</v>
      </c>
      <c r="AF276" t="n">
        <v>0</v>
      </c>
      <c r="AG276" t="n">
        <v>2</v>
      </c>
      <c r="AH276" t="n">
        <v>1</v>
      </c>
      <c r="AI276" t="n">
        <v>1</v>
      </c>
      <c r="AJ276" t="n">
        <v>2</v>
      </c>
      <c r="AK276" t="n">
        <v>5</v>
      </c>
      <c r="AL276" t="n">
        <v>0</v>
      </c>
      <c r="AM276" t="n">
        <v>1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HYPERLINK("https://creighton-primo.hosted.exlibrisgroup.com/primo-explore/search?tab=default_tab&amp;search_scope=EVERYTHING&amp;vid=01CRU&amp;lang=en_US&amp;offset=0&amp;query=any,contains,991001107539702656","Catalog Record")</f>
        <v/>
      </c>
      <c r="AT276">
        <f>HYPERLINK("http://www.worldcat.org/oclc/16470919","WorldCat Record")</f>
        <v/>
      </c>
    </row>
    <row r="277">
      <c r="A277" t="inlineStr">
        <is>
          <t>No</t>
        </is>
      </c>
      <c r="B277" t="inlineStr">
        <is>
          <t>QW 160 F293b 1967</t>
        </is>
      </c>
      <c r="C277" t="inlineStr">
        <is>
          <t>0                      QW 0160000F  293b        1967</t>
        </is>
      </c>
      <c r="D277" t="inlineStr">
        <is>
          <t>The biochemistry of virus replication : Symposium organizer: A. P. Nygaard. Edited by S. G. Laland and L. O. Frøholm.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Symposium on the Biochemistry of Virus Replication (1967 : Oslo, Norway)</t>
        </is>
      </c>
      <c r="L277" t="inlineStr">
        <is>
          <t>Olso : Universitetsforlaget; London, New York, Academic Press, [c1968]</t>
        </is>
      </c>
      <c r="M277" t="inlineStr">
        <is>
          <t>1968</t>
        </is>
      </c>
      <c r="O277" t="inlineStr">
        <is>
          <t>eng</t>
        </is>
      </c>
      <c r="P277" t="inlineStr">
        <is>
          <t xml:space="preserve">xx </t>
        </is>
      </c>
      <c r="Q277" t="inlineStr">
        <is>
          <t>Proceedings of the meeting of the Federation of European Biochemical Societies ; [v. 10]</t>
        </is>
      </c>
      <c r="R277" t="inlineStr">
        <is>
          <t xml:space="preserve">QW </t>
        </is>
      </c>
      <c r="S277" t="n">
        <v>2</v>
      </c>
      <c r="T277" t="n">
        <v>2</v>
      </c>
      <c r="U277" t="inlineStr">
        <is>
          <t>1999-10-12</t>
        </is>
      </c>
      <c r="V277" t="inlineStr">
        <is>
          <t>1999-10-12</t>
        </is>
      </c>
      <c r="W277" t="inlineStr">
        <is>
          <t>1988-03-03</t>
        </is>
      </c>
      <c r="X277" t="inlineStr">
        <is>
          <t>1988-03-03</t>
        </is>
      </c>
      <c r="Y277" t="n">
        <v>24</v>
      </c>
      <c r="Z277" t="n">
        <v>13</v>
      </c>
      <c r="AA277" t="n">
        <v>256</v>
      </c>
      <c r="AB277" t="n">
        <v>1</v>
      </c>
      <c r="AC277" t="n">
        <v>1</v>
      </c>
      <c r="AD277" t="n">
        <v>0</v>
      </c>
      <c r="AE277" t="n">
        <v>8</v>
      </c>
      <c r="AF277" t="n">
        <v>0</v>
      </c>
      <c r="AG277" t="n">
        <v>1</v>
      </c>
      <c r="AH277" t="n">
        <v>0</v>
      </c>
      <c r="AI277" t="n">
        <v>3</v>
      </c>
      <c r="AJ277" t="n">
        <v>0</v>
      </c>
      <c r="AK277" t="n">
        <v>6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HYPERLINK("https://creighton-primo.hosted.exlibrisgroup.com/primo-explore/search?tab=default_tab&amp;search_scope=EVERYTHING&amp;vid=01CRU&amp;lang=en_US&amp;offset=0&amp;query=any,contains,991000997179702656","Catalog Record")</f>
        <v/>
      </c>
      <c r="AT277">
        <f>HYPERLINK("http://www.worldcat.org/oclc/14489914","WorldCat Record")</f>
        <v/>
      </c>
    </row>
    <row r="278">
      <c r="A278" t="inlineStr">
        <is>
          <t>No</t>
        </is>
      </c>
      <c r="B278" t="inlineStr">
        <is>
          <t>QW 160 F463 1996</t>
        </is>
      </c>
      <c r="C278" t="inlineStr">
        <is>
          <t>0                      QW 0160000F  463         1996</t>
        </is>
      </c>
      <c r="D278" t="inlineStr">
        <is>
          <t>Fields virology / editors-in-chief, Bernard N. Fields, David M. Knipe, Peter M. Howley ; associate editors, Robert M. Chanock ... [ et al.].</t>
        </is>
      </c>
      <c r="E278" t="inlineStr">
        <is>
          <t>V. 2</t>
        </is>
      </c>
      <c r="F278" t="inlineStr">
        <is>
          <t>Yes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L278" t="inlineStr">
        <is>
          <t>Philadelphia : Lippincott-Raven Publishers, c1996.</t>
        </is>
      </c>
      <c r="M278" t="inlineStr">
        <is>
          <t>1996</t>
        </is>
      </c>
      <c r="N278" t="inlineStr">
        <is>
          <t>3rd ed.</t>
        </is>
      </c>
      <c r="O278" t="inlineStr">
        <is>
          <t>eng</t>
        </is>
      </c>
      <c r="P278" t="inlineStr">
        <is>
          <t>pau</t>
        </is>
      </c>
      <c r="R278" t="inlineStr">
        <is>
          <t xml:space="preserve">QW </t>
        </is>
      </c>
      <c r="S278" t="n">
        <v>16</v>
      </c>
      <c r="T278" t="n">
        <v>43</v>
      </c>
      <c r="U278" t="inlineStr">
        <is>
          <t>2003-11-06</t>
        </is>
      </c>
      <c r="V278" t="inlineStr">
        <is>
          <t>2004-06-14</t>
        </is>
      </c>
      <c r="W278" t="inlineStr">
        <is>
          <t>1998-02-16</t>
        </is>
      </c>
      <c r="X278" t="inlineStr">
        <is>
          <t>1998-02-16</t>
        </is>
      </c>
      <c r="Y278" t="n">
        <v>367</v>
      </c>
      <c r="Z278" t="n">
        <v>247</v>
      </c>
      <c r="AA278" t="n">
        <v>250</v>
      </c>
      <c r="AB278" t="n">
        <v>3</v>
      </c>
      <c r="AC278" t="n">
        <v>3</v>
      </c>
      <c r="AD278" t="n">
        <v>11</v>
      </c>
      <c r="AE278" t="n">
        <v>11</v>
      </c>
      <c r="AF278" t="n">
        <v>4</v>
      </c>
      <c r="AG278" t="n">
        <v>4</v>
      </c>
      <c r="AH278" t="n">
        <v>2</v>
      </c>
      <c r="AI278" t="n">
        <v>2</v>
      </c>
      <c r="AJ278" t="n">
        <v>5</v>
      </c>
      <c r="AK278" t="n">
        <v>5</v>
      </c>
      <c r="AL278" t="n">
        <v>2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HYPERLINK("http://catalog.hathitrust.org/Record/004572384","HathiTrust Record")</f>
        <v/>
      </c>
      <c r="AS278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T278">
        <f>HYPERLINK("http://www.worldcat.org/oclc/32512536","WorldCat Record")</f>
        <v/>
      </c>
    </row>
    <row r="279">
      <c r="A279" t="inlineStr">
        <is>
          <t>No</t>
        </is>
      </c>
      <c r="B279" t="inlineStr">
        <is>
          <t>QW 160 F463 1996</t>
        </is>
      </c>
      <c r="C279" t="inlineStr">
        <is>
          <t>0                      QW 0160000F  463         1996</t>
        </is>
      </c>
      <c r="D279" t="inlineStr">
        <is>
          <t>Fields virology / editors-in-chief, Bernard N. Fields, David M. Knipe, Peter M. Howley ; associate editors, Robert M. Chanock ... [ et al.].</t>
        </is>
      </c>
      <c r="E279" t="inlineStr">
        <is>
          <t>V. 1</t>
        </is>
      </c>
      <c r="F279" t="inlineStr">
        <is>
          <t>Yes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L279" t="inlineStr">
        <is>
          <t>Philadelphia : Lippincott-Raven Publishers, c1996.</t>
        </is>
      </c>
      <c r="M279" t="inlineStr">
        <is>
          <t>1996</t>
        </is>
      </c>
      <c r="N279" t="inlineStr">
        <is>
          <t>3rd ed.</t>
        </is>
      </c>
      <c r="O279" t="inlineStr">
        <is>
          <t>eng</t>
        </is>
      </c>
      <c r="P279" t="inlineStr">
        <is>
          <t>pau</t>
        </is>
      </c>
      <c r="R279" t="inlineStr">
        <is>
          <t xml:space="preserve">QW </t>
        </is>
      </c>
      <c r="S279" t="n">
        <v>27</v>
      </c>
      <c r="T279" t="n">
        <v>43</v>
      </c>
      <c r="U279" t="inlineStr">
        <is>
          <t>2004-06-14</t>
        </is>
      </c>
      <c r="V279" t="inlineStr">
        <is>
          <t>2004-06-14</t>
        </is>
      </c>
      <c r="W279" t="inlineStr">
        <is>
          <t>1998-02-16</t>
        </is>
      </c>
      <c r="X279" t="inlineStr">
        <is>
          <t>1998-02-16</t>
        </is>
      </c>
      <c r="Y279" t="n">
        <v>367</v>
      </c>
      <c r="Z279" t="n">
        <v>247</v>
      </c>
      <c r="AA279" t="n">
        <v>250</v>
      </c>
      <c r="AB279" t="n">
        <v>3</v>
      </c>
      <c r="AC279" t="n">
        <v>3</v>
      </c>
      <c r="AD279" t="n">
        <v>11</v>
      </c>
      <c r="AE279" t="n">
        <v>11</v>
      </c>
      <c r="AF279" t="n">
        <v>4</v>
      </c>
      <c r="AG279" t="n">
        <v>4</v>
      </c>
      <c r="AH279" t="n">
        <v>2</v>
      </c>
      <c r="AI279" t="n">
        <v>2</v>
      </c>
      <c r="AJ279" t="n">
        <v>5</v>
      </c>
      <c r="AK279" t="n">
        <v>5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HYPERLINK("http://catalog.hathitrust.org/Record/004572384","HathiTrust Record")</f>
        <v/>
      </c>
      <c r="AS279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T279">
        <f>HYPERLINK("http://www.worldcat.org/oclc/32512536","WorldCat Record")</f>
        <v/>
      </c>
    </row>
    <row r="280">
      <c r="A280" t="inlineStr">
        <is>
          <t>No</t>
        </is>
      </c>
      <c r="B280" t="inlineStr">
        <is>
          <t>QW160 F463 2001 V.1</t>
        </is>
      </c>
      <c r="C280" t="inlineStr">
        <is>
          <t>0                      QW 0160000F  463         2001                                        V.1</t>
        </is>
      </c>
      <c r="D280" t="inlineStr">
        <is>
          <t>Fields' virology / editors-in-chief, David M. Knipe, Peter M. Howley ; associate editors, Diane E. Griffin ... [et al.].</t>
        </is>
      </c>
      <c r="E280" t="inlineStr">
        <is>
          <t>V.2</t>
        </is>
      </c>
      <c r="F280" t="inlineStr">
        <is>
          <t>Yes</t>
        </is>
      </c>
      <c r="G280" t="inlineStr">
        <is>
          <t>1</t>
        </is>
      </c>
      <c r="H280" t="inlineStr">
        <is>
          <t>No</t>
        </is>
      </c>
      <c r="I280" t="inlineStr">
        <is>
          <t>Yes</t>
        </is>
      </c>
      <c r="J280" t="inlineStr">
        <is>
          <t>0</t>
        </is>
      </c>
      <c r="L280" t="inlineStr">
        <is>
          <t>Philadelphia : Lippincott Williams &amp; Wilkins, c2001.</t>
        </is>
      </c>
      <c r="M280" t="inlineStr">
        <is>
          <t>2001</t>
        </is>
      </c>
      <c r="N280" t="inlineStr">
        <is>
          <t>4th ed.</t>
        </is>
      </c>
      <c r="O280" t="inlineStr">
        <is>
          <t>eng</t>
        </is>
      </c>
      <c r="P280" t="inlineStr">
        <is>
          <t>pau</t>
        </is>
      </c>
      <c r="R280" t="inlineStr">
        <is>
          <t xml:space="preserve">QW </t>
        </is>
      </c>
      <c r="S280" t="n">
        <v>2</v>
      </c>
      <c r="T280" t="n">
        <v>3</v>
      </c>
      <c r="U280" t="inlineStr">
        <is>
          <t>2006-10-29</t>
        </is>
      </c>
      <c r="V280" t="inlineStr">
        <is>
          <t>2006-10-29</t>
        </is>
      </c>
      <c r="W280" t="inlineStr">
        <is>
          <t>2002-12-12</t>
        </is>
      </c>
      <c r="X280" t="inlineStr">
        <is>
          <t>2002-12-12</t>
        </is>
      </c>
      <c r="Y280" t="n">
        <v>325</v>
      </c>
      <c r="Z280" t="n">
        <v>241</v>
      </c>
      <c r="AA280" t="n">
        <v>524</v>
      </c>
      <c r="AB280" t="n">
        <v>1</v>
      </c>
      <c r="AC280" t="n">
        <v>4</v>
      </c>
      <c r="AD280" t="n">
        <v>5</v>
      </c>
      <c r="AE280" t="n">
        <v>18</v>
      </c>
      <c r="AF280" t="n">
        <v>0</v>
      </c>
      <c r="AG280" t="n">
        <v>5</v>
      </c>
      <c r="AH280" t="n">
        <v>4</v>
      </c>
      <c r="AI280" t="n">
        <v>7</v>
      </c>
      <c r="AJ280" t="n">
        <v>2</v>
      </c>
      <c r="AK280" t="n">
        <v>10</v>
      </c>
      <c r="AL280" t="n">
        <v>0</v>
      </c>
      <c r="AM280" t="n">
        <v>2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T280">
        <f>HYPERLINK("http://www.worldcat.org/oclc/45500371","WorldCat Record")</f>
        <v/>
      </c>
    </row>
    <row r="281">
      <c r="A281" t="inlineStr">
        <is>
          <t>No</t>
        </is>
      </c>
      <c r="B281" t="inlineStr">
        <is>
          <t>QW160 F463 2001 V.1</t>
        </is>
      </c>
      <c r="C281" t="inlineStr">
        <is>
          <t>0                      QW 0160000F  463         2001                                        V.1</t>
        </is>
      </c>
      <c r="D281" t="inlineStr">
        <is>
          <t>Fields' virology / editors-in-chief, David M. Knipe, Peter M. Howley ; associate editors, Diane E. Griffin ... [et al.].</t>
        </is>
      </c>
      <c r="E281" t="inlineStr">
        <is>
          <t>V.1</t>
        </is>
      </c>
      <c r="F281" t="inlineStr">
        <is>
          <t>Yes</t>
        </is>
      </c>
      <c r="G281" t="inlineStr">
        <is>
          <t>1</t>
        </is>
      </c>
      <c r="H281" t="inlineStr">
        <is>
          <t>No</t>
        </is>
      </c>
      <c r="I281" t="inlineStr">
        <is>
          <t>Yes</t>
        </is>
      </c>
      <c r="J281" t="inlineStr">
        <is>
          <t>0</t>
        </is>
      </c>
      <c r="L281" t="inlineStr">
        <is>
          <t>Philadelphia : Lippincott Williams &amp; Wilkins, c2001.</t>
        </is>
      </c>
      <c r="M281" t="inlineStr">
        <is>
          <t>2001</t>
        </is>
      </c>
      <c r="N281" t="inlineStr">
        <is>
          <t>4th ed.</t>
        </is>
      </c>
      <c r="O281" t="inlineStr">
        <is>
          <t>eng</t>
        </is>
      </c>
      <c r="P281" t="inlineStr">
        <is>
          <t>pau</t>
        </is>
      </c>
      <c r="R281" t="inlineStr">
        <is>
          <t xml:space="preserve">QW </t>
        </is>
      </c>
      <c r="S281" t="n">
        <v>1</v>
      </c>
      <c r="T281" t="n">
        <v>3</v>
      </c>
      <c r="V281" t="inlineStr">
        <is>
          <t>2006-10-29</t>
        </is>
      </c>
      <c r="W281" t="inlineStr">
        <is>
          <t>2002-12-12</t>
        </is>
      </c>
      <c r="X281" t="inlineStr">
        <is>
          <t>2002-12-12</t>
        </is>
      </c>
      <c r="Y281" t="n">
        <v>325</v>
      </c>
      <c r="Z281" t="n">
        <v>241</v>
      </c>
      <c r="AA281" t="n">
        <v>524</v>
      </c>
      <c r="AB281" t="n">
        <v>1</v>
      </c>
      <c r="AC281" t="n">
        <v>4</v>
      </c>
      <c r="AD281" t="n">
        <v>5</v>
      </c>
      <c r="AE281" t="n">
        <v>18</v>
      </c>
      <c r="AF281" t="n">
        <v>0</v>
      </c>
      <c r="AG281" t="n">
        <v>5</v>
      </c>
      <c r="AH281" t="n">
        <v>4</v>
      </c>
      <c r="AI281" t="n">
        <v>7</v>
      </c>
      <c r="AJ281" t="n">
        <v>2</v>
      </c>
      <c r="AK281" t="n">
        <v>10</v>
      </c>
      <c r="AL281" t="n">
        <v>0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T281">
        <f>HYPERLINK("http://www.worldcat.org/oclc/45500371","WorldCat Record")</f>
        <v/>
      </c>
    </row>
    <row r="282">
      <c r="A282" t="inlineStr">
        <is>
          <t>No</t>
        </is>
      </c>
      <c r="B282" t="inlineStr">
        <is>
          <t>QW 160 F799v 1988</t>
        </is>
      </c>
      <c r="C282" t="inlineStr">
        <is>
          <t>0                      QW 0160000F  799v        1988</t>
        </is>
      </c>
      <c r="D282" t="inlineStr">
        <is>
          <t>Virology / Heinz Fraenkel-Conrat, Paul C. Kimball, Jay A. Levy.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Fraenkel-Conrat, Heinz, 1910-1999.</t>
        </is>
      </c>
      <c r="L282" t="inlineStr">
        <is>
          <t>Englewood Cliffs, N.J. : Prentice-Hall, c1988.</t>
        </is>
      </c>
      <c r="M282" t="inlineStr">
        <is>
          <t>1988</t>
        </is>
      </c>
      <c r="N282" t="inlineStr">
        <is>
          <t>2nd ed.</t>
        </is>
      </c>
      <c r="O282" t="inlineStr">
        <is>
          <t>eng</t>
        </is>
      </c>
      <c r="P282" t="inlineStr">
        <is>
          <t>xxu</t>
        </is>
      </c>
      <c r="R282" t="inlineStr">
        <is>
          <t xml:space="preserve">QW </t>
        </is>
      </c>
      <c r="S282" t="n">
        <v>15</v>
      </c>
      <c r="T282" t="n">
        <v>15</v>
      </c>
      <c r="U282" t="inlineStr">
        <is>
          <t>1997-10-11</t>
        </is>
      </c>
      <c r="V282" t="inlineStr">
        <is>
          <t>1997-10-11</t>
        </is>
      </c>
      <c r="W282" t="inlineStr">
        <is>
          <t>1988-08-04</t>
        </is>
      </c>
      <c r="X282" t="inlineStr">
        <is>
          <t>1988-08-04</t>
        </is>
      </c>
      <c r="Y282" t="n">
        <v>200</v>
      </c>
      <c r="Z282" t="n">
        <v>135</v>
      </c>
      <c r="AA282" t="n">
        <v>385</v>
      </c>
      <c r="AB282" t="n">
        <v>1</v>
      </c>
      <c r="AC282" t="n">
        <v>1</v>
      </c>
      <c r="AD282" t="n">
        <v>1</v>
      </c>
      <c r="AE282" t="n">
        <v>13</v>
      </c>
      <c r="AF282" t="n">
        <v>0</v>
      </c>
      <c r="AG282" t="n">
        <v>4</v>
      </c>
      <c r="AH282" t="n">
        <v>1</v>
      </c>
      <c r="AI282" t="n">
        <v>3</v>
      </c>
      <c r="AJ282" t="n">
        <v>1</v>
      </c>
      <c r="AK282" t="n">
        <v>10</v>
      </c>
      <c r="AL282" t="n">
        <v>0</v>
      </c>
      <c r="AM282" t="n">
        <v>0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HYPERLINK("https://creighton-primo.hosted.exlibrisgroup.com/primo-explore/search?tab=default_tab&amp;search_scope=EVERYTHING&amp;vid=01CRU&amp;lang=en_US&amp;offset=0&amp;query=any,contains,991001420389702656","Catalog Record")</f>
        <v/>
      </c>
      <c r="AT282">
        <f>HYPERLINK("http://www.worldcat.org/oclc/17200063","WorldCat Record")</f>
        <v/>
      </c>
    </row>
    <row r="283">
      <c r="A283" t="inlineStr">
        <is>
          <t>No</t>
        </is>
      </c>
      <c r="B283" t="inlineStr">
        <is>
          <t>QW 160 G326 1978</t>
        </is>
      </c>
      <c r="C283" t="inlineStr">
        <is>
          <t>0                      QW 0160000G  326         1978</t>
        </is>
      </c>
      <c r="D283" t="inlineStr">
        <is>
          <t>General virology / S. E. Luria ... [et al.].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Yes</t>
        </is>
      </c>
      <c r="J283" t="inlineStr">
        <is>
          <t>0</t>
        </is>
      </c>
      <c r="L283" t="inlineStr">
        <is>
          <t>New York : Wiley, c1978.</t>
        </is>
      </c>
      <c r="M283" t="inlineStr">
        <is>
          <t>1978</t>
        </is>
      </c>
      <c r="N283" t="inlineStr">
        <is>
          <t>3d ed.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QW </t>
        </is>
      </c>
      <c r="S283" t="n">
        <v>5</v>
      </c>
      <c r="T283" t="n">
        <v>5</v>
      </c>
      <c r="U283" t="inlineStr">
        <is>
          <t>2008-10-04</t>
        </is>
      </c>
      <c r="V283" t="inlineStr">
        <is>
          <t>2008-10-04</t>
        </is>
      </c>
      <c r="W283" t="inlineStr">
        <is>
          <t>1987-09-30</t>
        </is>
      </c>
      <c r="X283" t="inlineStr">
        <is>
          <t>1987-09-30</t>
        </is>
      </c>
      <c r="Y283" t="n">
        <v>497</v>
      </c>
      <c r="Z283" t="n">
        <v>321</v>
      </c>
      <c r="AA283" t="n">
        <v>695</v>
      </c>
      <c r="AB283" t="n">
        <v>1</v>
      </c>
      <c r="AC283" t="n">
        <v>4</v>
      </c>
      <c r="AD283" t="n">
        <v>14</v>
      </c>
      <c r="AE283" t="n">
        <v>22</v>
      </c>
      <c r="AF283" t="n">
        <v>5</v>
      </c>
      <c r="AG283" t="n">
        <v>7</v>
      </c>
      <c r="AH283" t="n">
        <v>5</v>
      </c>
      <c r="AI283" t="n">
        <v>5</v>
      </c>
      <c r="AJ283" t="n">
        <v>9</v>
      </c>
      <c r="AK283" t="n">
        <v>13</v>
      </c>
      <c r="AL283" t="n">
        <v>0</v>
      </c>
      <c r="AM283" t="n">
        <v>2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HYPERLINK("http://catalog.hathitrust.org/Record/000253431","HathiTrust Record")</f>
        <v/>
      </c>
      <c r="AS283">
        <f>HYPERLINK("https://creighton-primo.hosted.exlibrisgroup.com/primo-explore/search?tab=default_tab&amp;search_scope=EVERYTHING&amp;vid=01CRU&amp;lang=en_US&amp;offset=0&amp;query=any,contains,991000748769702656","Catalog Record")</f>
        <v/>
      </c>
      <c r="AT283">
        <f>HYPERLINK("http://www.worldcat.org/oclc/3071766","WorldCat Record")</f>
        <v/>
      </c>
    </row>
    <row r="284">
      <c r="A284" t="inlineStr">
        <is>
          <t>No</t>
        </is>
      </c>
      <c r="B284" t="inlineStr">
        <is>
          <t>QW 160 H813v 1974</t>
        </is>
      </c>
      <c r="C284" t="inlineStr">
        <is>
          <t>0                      QW 0160000H  813v        1974</t>
        </is>
      </c>
      <c r="D284" t="inlineStr">
        <is>
          <t>Virus structure / Robert W. Horne.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Horne, Robert W. (Robert William)</t>
        </is>
      </c>
      <c r="L284" t="inlineStr">
        <is>
          <t>New York : Academic Press, [1974]</t>
        </is>
      </c>
      <c r="M284" t="inlineStr">
        <is>
          <t>1974</t>
        </is>
      </c>
      <c r="O284" t="inlineStr">
        <is>
          <t>eng</t>
        </is>
      </c>
      <c r="P284" t="inlineStr">
        <is>
          <t>nyu</t>
        </is>
      </c>
      <c r="Q284" t="inlineStr">
        <is>
          <t>Ultrastructure of cells and organisms</t>
        </is>
      </c>
      <c r="R284" t="inlineStr">
        <is>
          <t xml:space="preserve">QW </t>
        </is>
      </c>
      <c r="S284" t="n">
        <v>9</v>
      </c>
      <c r="T284" t="n">
        <v>9</v>
      </c>
      <c r="U284" t="inlineStr">
        <is>
          <t>2002-11-04</t>
        </is>
      </c>
      <c r="V284" t="inlineStr">
        <is>
          <t>2002-11-04</t>
        </is>
      </c>
      <c r="W284" t="inlineStr">
        <is>
          <t>1988-03-03</t>
        </is>
      </c>
      <c r="X284" t="inlineStr">
        <is>
          <t>1988-03-03</t>
        </is>
      </c>
      <c r="Y284" t="n">
        <v>260</v>
      </c>
      <c r="Z284" t="n">
        <v>163</v>
      </c>
      <c r="AA284" t="n">
        <v>213</v>
      </c>
      <c r="AB284" t="n">
        <v>1</v>
      </c>
      <c r="AC284" t="n">
        <v>2</v>
      </c>
      <c r="AD284" t="n">
        <v>2</v>
      </c>
      <c r="AE284" t="n">
        <v>6</v>
      </c>
      <c r="AF284" t="n">
        <v>1</v>
      </c>
      <c r="AG284" t="n">
        <v>3</v>
      </c>
      <c r="AH284" t="n">
        <v>1</v>
      </c>
      <c r="AI284" t="n">
        <v>3</v>
      </c>
      <c r="AJ284" t="n">
        <v>1</v>
      </c>
      <c r="AK284" t="n">
        <v>1</v>
      </c>
      <c r="AL284" t="n">
        <v>0</v>
      </c>
      <c r="AM284" t="n">
        <v>1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HYPERLINK("https://creighton-primo.hosted.exlibrisgroup.com/primo-explore/search?tab=default_tab&amp;search_scope=EVERYTHING&amp;vid=01CRU&amp;lang=en_US&amp;offset=0&amp;query=any,contains,991000997359702656","Catalog Record")</f>
        <v/>
      </c>
      <c r="AT284">
        <f>HYPERLINK("http://www.worldcat.org/oclc/815007","WorldCat Record")</f>
        <v/>
      </c>
    </row>
    <row r="285">
      <c r="A285" t="inlineStr">
        <is>
          <t>No</t>
        </is>
      </c>
      <c r="B285" t="inlineStr">
        <is>
          <t>QW 160 I605 1970</t>
        </is>
      </c>
      <c r="C285" t="inlineStr">
        <is>
          <t>0                      QW 0160000I  605         1970</t>
        </is>
      </c>
      <c r="D285" t="inlineStr">
        <is>
          <t>Viruses affecting man and animals / Compiled and edited by Murray Sanders and Morris Schaeffer.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International Symposium on Medical and Applied Virology (3rd : 1969 : Fort Lauderdale, Fla.)</t>
        </is>
      </c>
      <c r="L285" t="inlineStr">
        <is>
          <t>St. Louis : W. H. Green, [1971]</t>
        </is>
      </c>
      <c r="M285" t="inlineStr">
        <is>
          <t>1971</t>
        </is>
      </c>
      <c r="O285" t="inlineStr">
        <is>
          <t>eng</t>
        </is>
      </c>
      <c r="P285" t="inlineStr">
        <is>
          <t>mou</t>
        </is>
      </c>
      <c r="R285" t="inlineStr">
        <is>
          <t xml:space="preserve">QW </t>
        </is>
      </c>
      <c r="S285" t="n">
        <v>1</v>
      </c>
      <c r="T285" t="n">
        <v>1</v>
      </c>
      <c r="U285" t="inlineStr">
        <is>
          <t>2007-03-22</t>
        </is>
      </c>
      <c r="V285" t="inlineStr">
        <is>
          <t>2007-03-22</t>
        </is>
      </c>
      <c r="W285" t="inlineStr">
        <is>
          <t>1988-03-03</t>
        </is>
      </c>
      <c r="X285" t="inlineStr">
        <is>
          <t>1988-03-03</t>
        </is>
      </c>
      <c r="Y285" t="n">
        <v>165</v>
      </c>
      <c r="Z285" t="n">
        <v>131</v>
      </c>
      <c r="AA285" t="n">
        <v>133</v>
      </c>
      <c r="AB285" t="n">
        <v>2</v>
      </c>
      <c r="AC285" t="n">
        <v>2</v>
      </c>
      <c r="AD285" t="n">
        <v>1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HYPERLINK("http://catalog.hathitrust.org/Record/001556740","HathiTrust Record")</f>
        <v/>
      </c>
      <c r="AS285">
        <f>HYPERLINK("https://creighton-primo.hosted.exlibrisgroup.com/primo-explore/search?tab=default_tab&amp;search_scope=EVERYTHING&amp;vid=01CRU&amp;lang=en_US&amp;offset=0&amp;query=any,contains,991000997439702656","Catalog Record")</f>
        <v/>
      </c>
      <c r="AT285">
        <f>HYPERLINK("http://www.worldcat.org/oclc/137063","WorldCat Record")</f>
        <v/>
      </c>
    </row>
    <row r="286">
      <c r="A286" t="inlineStr">
        <is>
          <t>No</t>
        </is>
      </c>
      <c r="B286" t="inlineStr">
        <is>
          <t>QW 160 I606 1983m</t>
        </is>
      </c>
      <c r="C286" t="inlineStr">
        <is>
          <t>0                      QW 0160000I  606         1983m</t>
        </is>
      </c>
      <c r="D286" t="inlineStr">
        <is>
          <t>Medical virology III : proceedings of the 1983 International Symposium on Medical Virology, held on October 19-21, 1983, in Anaheim, California, U.S.A. / editors, Luis M. de la Maza and Ellena M. Peterson.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International Symposium on Medical Virology (1983 : Anaheim, Calif.)</t>
        </is>
      </c>
      <c r="L286" t="inlineStr">
        <is>
          <t>New York : Elsevier, c1984.</t>
        </is>
      </c>
      <c r="M286" t="inlineStr">
        <is>
          <t>1984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QW </t>
        </is>
      </c>
      <c r="S286" t="n">
        <v>1</v>
      </c>
      <c r="T286" t="n">
        <v>1</v>
      </c>
      <c r="U286" t="inlineStr">
        <is>
          <t>1992-03-30</t>
        </is>
      </c>
      <c r="V286" t="inlineStr">
        <is>
          <t>1992-03-30</t>
        </is>
      </c>
      <c r="W286" t="inlineStr">
        <is>
          <t>1988-02-04</t>
        </is>
      </c>
      <c r="X286" t="inlineStr">
        <is>
          <t>1988-02-04</t>
        </is>
      </c>
      <c r="Y286" t="n">
        <v>61</v>
      </c>
      <c r="Z286" t="n">
        <v>43</v>
      </c>
      <c r="AA286" t="n">
        <v>44</v>
      </c>
      <c r="AB286" t="n">
        <v>1</v>
      </c>
      <c r="AC286" t="n">
        <v>1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HYPERLINK("https://creighton-primo.hosted.exlibrisgroup.com/primo-explore/search?tab=default_tab&amp;search_scope=EVERYTHING&amp;vid=01CRU&amp;lang=en_US&amp;offset=0&amp;query=any,contains,991000997549702656","Catalog Record")</f>
        <v/>
      </c>
      <c r="AT286">
        <f>HYPERLINK("http://www.worldcat.org/oclc/10753105","WorldCat Record")</f>
        <v/>
      </c>
    </row>
    <row r="287">
      <c r="A287" t="inlineStr">
        <is>
          <t>No</t>
        </is>
      </c>
      <c r="B287" t="inlineStr">
        <is>
          <t>QW 160 I606 1985m</t>
        </is>
      </c>
      <c r="C287" t="inlineStr">
        <is>
          <t>0                      QW 0160000I  606         1985m</t>
        </is>
      </c>
      <c r="D287" t="inlineStr">
        <is>
          <t>Medical virology V : proceedings of the 1985 International Symposium on Medical Virology, held on October 17-19, 1985, in Anaheim, California, U.S.A. / editors, Luis M. de la Maza and Ellena M. Peterson.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International Symposium on Medical Virology (1985 : Anaheim, Calif.)</t>
        </is>
      </c>
      <c r="L287" t="inlineStr">
        <is>
          <t>Hillsdale, N.J. : Lawrence Erlbaum Associates, c1986.</t>
        </is>
      </c>
      <c r="M287" t="inlineStr">
        <is>
          <t>1986</t>
        </is>
      </c>
      <c r="O287" t="inlineStr">
        <is>
          <t>eng</t>
        </is>
      </c>
      <c r="P287" t="inlineStr">
        <is>
          <t>nju</t>
        </is>
      </c>
      <c r="R287" t="inlineStr">
        <is>
          <t xml:space="preserve">QW </t>
        </is>
      </c>
      <c r="S287" t="n">
        <v>2</v>
      </c>
      <c r="T287" t="n">
        <v>2</v>
      </c>
      <c r="U287" t="inlineStr">
        <is>
          <t>1989-03-22</t>
        </is>
      </c>
      <c r="V287" t="inlineStr">
        <is>
          <t>1989-03-22</t>
        </is>
      </c>
      <c r="W287" t="inlineStr">
        <is>
          <t>1987-09-23</t>
        </is>
      </c>
      <c r="X287" t="inlineStr">
        <is>
          <t>1987-09-23</t>
        </is>
      </c>
      <c r="Y287" t="n">
        <v>35</v>
      </c>
      <c r="Z287" t="n">
        <v>29</v>
      </c>
      <c r="AA287" t="n">
        <v>30</v>
      </c>
      <c r="AB287" t="n">
        <v>1</v>
      </c>
      <c r="AC287" t="n">
        <v>1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HYPERLINK("http://catalog.hathitrust.org/Record/008856608","HathiTrust Record")</f>
        <v/>
      </c>
      <c r="AS287">
        <f>HYPERLINK("https://creighton-primo.hosted.exlibrisgroup.com/primo-explore/search?tab=default_tab&amp;search_scope=EVERYTHING&amp;vid=01CRU&amp;lang=en_US&amp;offset=0&amp;query=any,contains,991001269699702656","Catalog Record")</f>
        <v/>
      </c>
      <c r="AT287">
        <f>HYPERLINK("http://www.worldcat.org/oclc/15963159","WorldCat Record")</f>
        <v/>
      </c>
    </row>
    <row r="288">
      <c r="A288" t="inlineStr">
        <is>
          <t>No</t>
        </is>
      </c>
      <c r="B288" t="inlineStr">
        <is>
          <t>QW 160 I606 1986m</t>
        </is>
      </c>
      <c r="C288" t="inlineStr">
        <is>
          <t>0                      QW 0160000I  606         1986m</t>
        </is>
      </c>
      <c r="D288" t="inlineStr">
        <is>
          <t>Medical virology VI : proceedings of the 1986 International Symposium on Medical Virology, held on November 12-14, 1986, in Anaheim, California, U.S.A. / editors, Luis M. de la Maza and Ellena M. Peterson.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International Symposium on Medical Virology (1986 : Anaheim, Calif.)</t>
        </is>
      </c>
      <c r="L288" t="inlineStr">
        <is>
          <t>Amsterdam ; New York : Elsevier ; New York, NY, USA : Sole distributors for the USA and Canada, Elsevier Science Pub. Co., c1987.</t>
        </is>
      </c>
      <c r="M288" t="inlineStr">
        <is>
          <t>1987</t>
        </is>
      </c>
      <c r="O288" t="inlineStr">
        <is>
          <t>eng</t>
        </is>
      </c>
      <c r="P288" t="inlineStr">
        <is>
          <t xml:space="preserve">ne </t>
        </is>
      </c>
      <c r="Q288" t="inlineStr">
        <is>
          <t>International congress series</t>
        </is>
      </c>
      <c r="R288" t="inlineStr">
        <is>
          <t xml:space="preserve">QW </t>
        </is>
      </c>
      <c r="S288" t="n">
        <v>3</v>
      </c>
      <c r="T288" t="n">
        <v>3</v>
      </c>
      <c r="U288" t="inlineStr">
        <is>
          <t>1989-04-11</t>
        </is>
      </c>
      <c r="V288" t="inlineStr">
        <is>
          <t>1989-04-11</t>
        </is>
      </c>
      <c r="W288" t="inlineStr">
        <is>
          <t>1989-02-09</t>
        </is>
      </c>
      <c r="X288" t="inlineStr">
        <is>
          <t>1989-02-09</t>
        </is>
      </c>
      <c r="Y288" t="n">
        <v>59</v>
      </c>
      <c r="Z288" t="n">
        <v>52</v>
      </c>
      <c r="AA288" t="n">
        <v>54</v>
      </c>
      <c r="AB288" t="n">
        <v>1</v>
      </c>
      <c r="AC288" t="n">
        <v>1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HYPERLINK("https://creighton-primo.hosted.exlibrisgroup.com/primo-explore/search?tab=default_tab&amp;search_scope=EVERYTHING&amp;vid=01CRU&amp;lang=en_US&amp;offset=0&amp;query=any,contains,991001115829702656","Catalog Record")</f>
        <v/>
      </c>
      <c r="AT288">
        <f>HYPERLINK("http://www.worldcat.org/oclc/16088113","WorldCat Record")</f>
        <v/>
      </c>
    </row>
    <row r="289">
      <c r="A289" t="inlineStr">
        <is>
          <t>No</t>
        </is>
      </c>
      <c r="B289" t="inlineStr">
        <is>
          <t>QW 160 I606m 1987</t>
        </is>
      </c>
      <c r="C289" t="inlineStr">
        <is>
          <t>0                      QW 0160000I  606m        1987</t>
        </is>
      </c>
      <c r="D289" t="inlineStr">
        <is>
          <t>Medical virology VII : proceedings of the 1987 International Symposium on Medical Virology, held on November 12-14, 1987, in Anaheim, California, / editors, Luis M. de la Maza and Ellena M. Peterson.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International Symposium on Medical Virology (1987 : Anaheim, Calif.)</t>
        </is>
      </c>
      <c r="L289" t="inlineStr">
        <is>
          <t>Amsterdam ; New York : Elsevier ; New York, NY, USA : Sole distributors for the USA and Canada, Elsevier Science Pub. Co., c1988.</t>
        </is>
      </c>
      <c r="M289" t="inlineStr">
        <is>
          <t>1988</t>
        </is>
      </c>
      <c r="O289" t="inlineStr">
        <is>
          <t>eng</t>
        </is>
      </c>
      <c r="P289" t="inlineStr">
        <is>
          <t xml:space="preserve">ne </t>
        </is>
      </c>
      <c r="R289" t="inlineStr">
        <is>
          <t xml:space="preserve">QW </t>
        </is>
      </c>
      <c r="S289" t="n">
        <v>6</v>
      </c>
      <c r="T289" t="n">
        <v>6</v>
      </c>
      <c r="U289" t="inlineStr">
        <is>
          <t>1997-07-28</t>
        </is>
      </c>
      <c r="V289" t="inlineStr">
        <is>
          <t>1997-07-28</t>
        </is>
      </c>
      <c r="W289" t="inlineStr">
        <is>
          <t>1989-02-09</t>
        </is>
      </c>
      <c r="X289" t="inlineStr">
        <is>
          <t>1989-02-09</t>
        </is>
      </c>
      <c r="Y289" t="n">
        <v>28</v>
      </c>
      <c r="Z289" t="n">
        <v>19</v>
      </c>
      <c r="AA289" t="n">
        <v>24</v>
      </c>
      <c r="AB289" t="n">
        <v>1</v>
      </c>
      <c r="AC289" t="n">
        <v>1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HYPERLINK("https://creighton-primo.hosted.exlibrisgroup.com/primo-explore/search?tab=default_tab&amp;search_scope=EVERYTHING&amp;vid=01CRU&amp;lang=en_US&amp;offset=0&amp;query=any,contains,991001115869702656","Catalog Record")</f>
        <v/>
      </c>
      <c r="AT289">
        <f>HYPERLINK("http://www.worldcat.org/oclc/19391022","WorldCat Record")</f>
        <v/>
      </c>
    </row>
    <row r="290">
      <c r="A290" t="inlineStr">
        <is>
          <t>No</t>
        </is>
      </c>
      <c r="B290" t="inlineStr">
        <is>
          <t>QW 160 M249v 1980</t>
        </is>
      </c>
      <c r="C290" t="inlineStr">
        <is>
          <t>0                      QW 0160000M  249v        1980</t>
        </is>
      </c>
      <c r="D290" t="inlineStr">
        <is>
          <t>Viral cytopathology / authors, Hubert H. Malherbe, Margaret Strickland-Cholmley.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Malherbe, Hubert H.</t>
        </is>
      </c>
      <c r="L290" t="inlineStr">
        <is>
          <t>Boca Raton, Fla. : CRC Press, c1980.</t>
        </is>
      </c>
      <c r="M290" t="inlineStr">
        <is>
          <t>1980</t>
        </is>
      </c>
      <c r="O290" t="inlineStr">
        <is>
          <t>eng</t>
        </is>
      </c>
      <c r="P290" t="inlineStr">
        <is>
          <t>xxu</t>
        </is>
      </c>
      <c r="R290" t="inlineStr">
        <is>
          <t xml:space="preserve">QW </t>
        </is>
      </c>
      <c r="S290" t="n">
        <v>3</v>
      </c>
      <c r="T290" t="n">
        <v>3</v>
      </c>
      <c r="U290" t="inlineStr">
        <is>
          <t>2000-10-06</t>
        </is>
      </c>
      <c r="V290" t="inlineStr">
        <is>
          <t>2000-10-06</t>
        </is>
      </c>
      <c r="W290" t="inlineStr">
        <is>
          <t>1988-02-04</t>
        </is>
      </c>
      <c r="X290" t="inlineStr">
        <is>
          <t>1988-02-04</t>
        </is>
      </c>
      <c r="Y290" t="n">
        <v>123</v>
      </c>
      <c r="Z290" t="n">
        <v>80</v>
      </c>
      <c r="AA290" t="n">
        <v>117</v>
      </c>
      <c r="AB290" t="n">
        <v>2</v>
      </c>
      <c r="AC290" t="n">
        <v>2</v>
      </c>
      <c r="AD290" t="n">
        <v>4</v>
      </c>
      <c r="AE290" t="n">
        <v>4</v>
      </c>
      <c r="AF290" t="n">
        <v>0</v>
      </c>
      <c r="AG290" t="n">
        <v>0</v>
      </c>
      <c r="AH290" t="n">
        <v>1</v>
      </c>
      <c r="AI290" t="n">
        <v>1</v>
      </c>
      <c r="AJ290" t="n">
        <v>3</v>
      </c>
      <c r="AK290" t="n">
        <v>3</v>
      </c>
      <c r="AL290" t="n">
        <v>1</v>
      </c>
      <c r="AM290" t="n">
        <v>1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HYPERLINK("http://catalog.hathitrust.org/Record/000722619","HathiTrust Record")</f>
        <v/>
      </c>
      <c r="AS290">
        <f>HYPERLINK("https://creighton-primo.hosted.exlibrisgroup.com/primo-explore/search?tab=default_tab&amp;search_scope=EVERYTHING&amp;vid=01CRU&amp;lang=en_US&amp;offset=0&amp;query=any,contains,991000997599702656","Catalog Record")</f>
        <v/>
      </c>
      <c r="AT290">
        <f>HYPERLINK("http://www.worldcat.org/oclc/6043083","WorldCat Record")</f>
        <v/>
      </c>
    </row>
    <row r="291">
      <c r="A291" t="inlineStr">
        <is>
          <t>No</t>
        </is>
      </c>
      <c r="B291" t="inlineStr">
        <is>
          <t>QW 160 M592</t>
        </is>
      </c>
      <c r="C291" t="inlineStr">
        <is>
          <t>0                      QW 0160000M  592</t>
        </is>
      </c>
      <c r="D291" t="inlineStr">
        <is>
          <t>Methods in virology / edited by Karl Maramorosch and Hilary Koprowski.</t>
        </is>
      </c>
      <c r="E291" t="inlineStr">
        <is>
          <t>V. 4</t>
        </is>
      </c>
      <c r="F291" t="inlineStr">
        <is>
          <t>Yes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New York ; London : Academic Press, 1967-1968.</t>
        </is>
      </c>
      <c r="M291" t="inlineStr">
        <is>
          <t>1967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QW </t>
        </is>
      </c>
      <c r="S291" t="n">
        <v>4</v>
      </c>
      <c r="T291" t="n">
        <v>5</v>
      </c>
      <c r="U291" t="inlineStr">
        <is>
          <t>1989-04-16</t>
        </is>
      </c>
      <c r="V291" t="inlineStr">
        <is>
          <t>1989-04-16</t>
        </is>
      </c>
      <c r="W291" t="inlineStr">
        <is>
          <t>1988-03-21</t>
        </is>
      </c>
      <c r="X291" t="inlineStr">
        <is>
          <t>1988-03-21</t>
        </is>
      </c>
      <c r="Y291" t="n">
        <v>65</v>
      </c>
      <c r="Z291" t="n">
        <v>18</v>
      </c>
      <c r="AA291" t="n">
        <v>70</v>
      </c>
      <c r="AB291" t="n">
        <v>1</v>
      </c>
      <c r="AC291" t="n">
        <v>2</v>
      </c>
      <c r="AD291" t="n">
        <v>2</v>
      </c>
      <c r="AE291" t="n">
        <v>6</v>
      </c>
      <c r="AF291" t="n">
        <v>1</v>
      </c>
      <c r="AG291" t="n">
        <v>3</v>
      </c>
      <c r="AH291" t="n">
        <v>1</v>
      </c>
      <c r="AI291" t="n">
        <v>3</v>
      </c>
      <c r="AJ291" t="n">
        <v>2</v>
      </c>
      <c r="AK291" t="n">
        <v>2</v>
      </c>
      <c r="AL291" t="n">
        <v>0</v>
      </c>
      <c r="AM291" t="n">
        <v>1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1">
        <f>HYPERLINK("http://www.worldcat.org/oclc/13545556","WorldCat Record")</f>
        <v/>
      </c>
    </row>
    <row r="292">
      <c r="A292" t="inlineStr">
        <is>
          <t>No</t>
        </is>
      </c>
      <c r="B292" t="inlineStr">
        <is>
          <t>QW 160 M592</t>
        </is>
      </c>
      <c r="C292" t="inlineStr">
        <is>
          <t>0                      QW 0160000M  592</t>
        </is>
      </c>
      <c r="D292" t="inlineStr">
        <is>
          <t>Methods in virology / edited by Karl Maramorosch and Hilary Koprowski.</t>
        </is>
      </c>
      <c r="E292" t="inlineStr">
        <is>
          <t>V. 1</t>
        </is>
      </c>
      <c r="F292" t="inlineStr">
        <is>
          <t>Yes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L292" t="inlineStr">
        <is>
          <t>New York ; London : Academic Press, 1967-1968.</t>
        </is>
      </c>
      <c r="M292" t="inlineStr">
        <is>
          <t>1967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QW </t>
        </is>
      </c>
      <c r="S292" t="n">
        <v>1</v>
      </c>
      <c r="T292" t="n">
        <v>5</v>
      </c>
      <c r="V292" t="inlineStr">
        <is>
          <t>1989-04-16</t>
        </is>
      </c>
      <c r="W292" t="inlineStr">
        <is>
          <t>1988-03-21</t>
        </is>
      </c>
      <c r="X292" t="inlineStr">
        <is>
          <t>1988-03-21</t>
        </is>
      </c>
      <c r="Y292" t="n">
        <v>65</v>
      </c>
      <c r="Z292" t="n">
        <v>18</v>
      </c>
      <c r="AA292" t="n">
        <v>70</v>
      </c>
      <c r="AB292" t="n">
        <v>1</v>
      </c>
      <c r="AC292" t="n">
        <v>2</v>
      </c>
      <c r="AD292" t="n">
        <v>2</v>
      </c>
      <c r="AE292" t="n">
        <v>6</v>
      </c>
      <c r="AF292" t="n">
        <v>1</v>
      </c>
      <c r="AG292" t="n">
        <v>3</v>
      </c>
      <c r="AH292" t="n">
        <v>1</v>
      </c>
      <c r="AI292" t="n">
        <v>3</v>
      </c>
      <c r="AJ292" t="n">
        <v>2</v>
      </c>
      <c r="AK292" t="n">
        <v>2</v>
      </c>
      <c r="AL292" t="n">
        <v>0</v>
      </c>
      <c r="AM292" t="n">
        <v>1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2">
        <f>HYPERLINK("http://www.worldcat.org/oclc/13545556","WorldCat Record")</f>
        <v/>
      </c>
    </row>
    <row r="293">
      <c r="A293" t="inlineStr">
        <is>
          <t>No</t>
        </is>
      </c>
      <c r="B293" t="inlineStr">
        <is>
          <t>QW 160 M592</t>
        </is>
      </c>
      <c r="C293" t="inlineStr">
        <is>
          <t>0                      QW 0160000M  592</t>
        </is>
      </c>
      <c r="D293" t="inlineStr">
        <is>
          <t>Methods in virology / edited by Karl Maramorosch and Hilary Koprowski.</t>
        </is>
      </c>
      <c r="E293" t="inlineStr">
        <is>
          <t>V. 2</t>
        </is>
      </c>
      <c r="F293" t="inlineStr">
        <is>
          <t>Yes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New York ; London : Academic Press, 1967-1968.</t>
        </is>
      </c>
      <c r="M293" t="inlineStr">
        <is>
          <t>1967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QW </t>
        </is>
      </c>
      <c r="S293" t="n">
        <v>0</v>
      </c>
      <c r="T293" t="n">
        <v>5</v>
      </c>
      <c r="V293" t="inlineStr">
        <is>
          <t>1989-04-16</t>
        </is>
      </c>
      <c r="W293" t="inlineStr">
        <is>
          <t>1988-03-21</t>
        </is>
      </c>
      <c r="X293" t="inlineStr">
        <is>
          <t>1988-03-21</t>
        </is>
      </c>
      <c r="Y293" t="n">
        <v>65</v>
      </c>
      <c r="Z293" t="n">
        <v>18</v>
      </c>
      <c r="AA293" t="n">
        <v>70</v>
      </c>
      <c r="AB293" t="n">
        <v>1</v>
      </c>
      <c r="AC293" t="n">
        <v>2</v>
      </c>
      <c r="AD293" t="n">
        <v>2</v>
      </c>
      <c r="AE293" t="n">
        <v>6</v>
      </c>
      <c r="AF293" t="n">
        <v>1</v>
      </c>
      <c r="AG293" t="n">
        <v>3</v>
      </c>
      <c r="AH293" t="n">
        <v>1</v>
      </c>
      <c r="AI293" t="n">
        <v>3</v>
      </c>
      <c r="AJ293" t="n">
        <v>2</v>
      </c>
      <c r="AK293" t="n">
        <v>2</v>
      </c>
      <c r="AL293" t="n">
        <v>0</v>
      </c>
      <c r="AM293" t="n">
        <v>1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3">
        <f>HYPERLINK("http://www.worldcat.org/oclc/13545556","WorldCat Record")</f>
        <v/>
      </c>
    </row>
    <row r="294">
      <c r="A294" t="inlineStr">
        <is>
          <t>No</t>
        </is>
      </c>
      <c r="B294" t="inlineStr">
        <is>
          <t>QW 160 M592</t>
        </is>
      </c>
      <c r="C294" t="inlineStr">
        <is>
          <t>0                      QW 0160000M  592</t>
        </is>
      </c>
      <c r="D294" t="inlineStr">
        <is>
          <t>Methods in virology / edited by Karl Maramorosch and Hilary Koprowski.</t>
        </is>
      </c>
      <c r="E294" t="inlineStr">
        <is>
          <t>V. 3</t>
        </is>
      </c>
      <c r="F294" t="inlineStr">
        <is>
          <t>Yes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L294" t="inlineStr">
        <is>
          <t>New York ; London : Academic Press, 1967-1968.</t>
        </is>
      </c>
      <c r="M294" t="inlineStr">
        <is>
          <t>1967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QW </t>
        </is>
      </c>
      <c r="S294" t="n">
        <v>0</v>
      </c>
      <c r="T294" t="n">
        <v>5</v>
      </c>
      <c r="V294" t="inlineStr">
        <is>
          <t>1989-04-16</t>
        </is>
      </c>
      <c r="W294" t="inlineStr">
        <is>
          <t>1988-03-21</t>
        </is>
      </c>
      <c r="X294" t="inlineStr">
        <is>
          <t>1988-03-21</t>
        </is>
      </c>
      <c r="Y294" t="n">
        <v>65</v>
      </c>
      <c r="Z294" t="n">
        <v>18</v>
      </c>
      <c r="AA294" t="n">
        <v>70</v>
      </c>
      <c r="AB294" t="n">
        <v>1</v>
      </c>
      <c r="AC294" t="n">
        <v>2</v>
      </c>
      <c r="AD294" t="n">
        <v>2</v>
      </c>
      <c r="AE294" t="n">
        <v>6</v>
      </c>
      <c r="AF294" t="n">
        <v>1</v>
      </c>
      <c r="AG294" t="n">
        <v>3</v>
      </c>
      <c r="AH294" t="n">
        <v>1</v>
      </c>
      <c r="AI294" t="n">
        <v>3</v>
      </c>
      <c r="AJ294" t="n">
        <v>2</v>
      </c>
      <c r="AK294" t="n">
        <v>2</v>
      </c>
      <c r="AL294" t="n">
        <v>0</v>
      </c>
      <c r="AM294" t="n">
        <v>1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4">
        <f>HYPERLINK("http://www.worldcat.org/oclc/13545556","WorldCat Record")</f>
        <v/>
      </c>
    </row>
    <row r="295">
      <c r="A295" t="inlineStr">
        <is>
          <t>No</t>
        </is>
      </c>
      <c r="B295" t="inlineStr">
        <is>
          <t>QW 160 S989c 1964</t>
        </is>
      </c>
      <c r="C295" t="inlineStr">
        <is>
          <t>0                      QW 0160000S  989c        1964</t>
        </is>
      </c>
      <c r="D295" t="inlineStr">
        <is>
          <t>Ciba Foundation Symposium : Cellular Biology of Myxovirus Infections; [proceedings] / Edited by G.E.W. Wolstenholme and Julie Knight.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Symposium on Cellular Biology of Myxovirus Infections (1964 : London, England)</t>
        </is>
      </c>
      <c r="L295" t="inlineStr">
        <is>
          <t>Boston : Little, Brown, 1964.</t>
        </is>
      </c>
      <c r="M295" t="inlineStr">
        <is>
          <t>1964</t>
        </is>
      </c>
      <c r="O295" t="inlineStr">
        <is>
          <t>eng</t>
        </is>
      </c>
      <c r="P295" t="inlineStr">
        <is>
          <t>mau</t>
        </is>
      </c>
      <c r="Q295" t="inlineStr">
        <is>
          <t>Cellular biology of myxovirus infections</t>
        </is>
      </c>
      <c r="R295" t="inlineStr">
        <is>
          <t xml:space="preserve">QW </t>
        </is>
      </c>
      <c r="S295" t="n">
        <v>1</v>
      </c>
      <c r="T295" t="n">
        <v>1</v>
      </c>
      <c r="U295" t="inlineStr">
        <is>
          <t>2005-10-01</t>
        </is>
      </c>
      <c r="V295" t="inlineStr">
        <is>
          <t>2005-10-01</t>
        </is>
      </c>
      <c r="W295" t="inlineStr">
        <is>
          <t>1988-03-21</t>
        </is>
      </c>
      <c r="X295" t="inlineStr">
        <is>
          <t>1988-03-21</t>
        </is>
      </c>
      <c r="Y295" t="n">
        <v>140</v>
      </c>
      <c r="Z295" t="n">
        <v>130</v>
      </c>
      <c r="AA295" t="n">
        <v>183</v>
      </c>
      <c r="AB295" t="n">
        <v>1</v>
      </c>
      <c r="AC295" t="n">
        <v>1</v>
      </c>
      <c r="AD295" t="n">
        <v>7</v>
      </c>
      <c r="AE295" t="n">
        <v>8</v>
      </c>
      <c r="AF295" t="n">
        <v>2</v>
      </c>
      <c r="AG295" t="n">
        <v>2</v>
      </c>
      <c r="AH295" t="n">
        <v>1</v>
      </c>
      <c r="AI295" t="n">
        <v>2</v>
      </c>
      <c r="AJ295" t="n">
        <v>5</v>
      </c>
      <c r="AK295" t="n">
        <v>5</v>
      </c>
      <c r="AL295" t="n">
        <v>0</v>
      </c>
      <c r="AM295" t="n">
        <v>0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HYPERLINK("http://catalog.hathitrust.org/Record/001556760","HathiTrust Record")</f>
        <v/>
      </c>
      <c r="AS295">
        <f>HYPERLINK("https://creighton-primo.hosted.exlibrisgroup.com/primo-explore/search?tab=default_tab&amp;search_scope=EVERYTHING&amp;vid=01CRU&amp;lang=en_US&amp;offset=0&amp;query=any,contains,991000998009702656","Catalog Record")</f>
        <v/>
      </c>
      <c r="AT295">
        <f>HYPERLINK("http://www.worldcat.org/oclc/30921371","WorldCat Record")</f>
        <v/>
      </c>
    </row>
    <row r="296">
      <c r="A296" t="inlineStr">
        <is>
          <t>No</t>
        </is>
      </c>
      <c r="B296" t="inlineStr">
        <is>
          <t>QW 160 V819 1986</t>
        </is>
      </c>
      <c r="C296" t="inlineStr">
        <is>
          <t>0                      QW 0160000V  819         1986</t>
        </is>
      </c>
      <c r="D296" t="inlineStr">
        <is>
          <t>Virology / Dale A. Stringfellow ... [et al.].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Kalamazoo, Mich. : Upjohn, c1986.</t>
        </is>
      </c>
      <c r="M296" t="inlineStr">
        <is>
          <t>1986</t>
        </is>
      </c>
      <c r="O296" t="inlineStr">
        <is>
          <t>eng</t>
        </is>
      </c>
      <c r="P296" t="inlineStr">
        <is>
          <t>miu</t>
        </is>
      </c>
      <c r="Q296" t="inlineStr">
        <is>
          <t>SCOPE publication</t>
        </is>
      </c>
      <c r="R296" t="inlineStr">
        <is>
          <t xml:space="preserve">QW </t>
        </is>
      </c>
      <c r="S296" t="n">
        <v>4</v>
      </c>
      <c r="T296" t="n">
        <v>4</v>
      </c>
      <c r="U296" t="inlineStr">
        <is>
          <t>1999-10-12</t>
        </is>
      </c>
      <c r="V296" t="inlineStr">
        <is>
          <t>1999-10-12</t>
        </is>
      </c>
      <c r="W296" t="inlineStr">
        <is>
          <t>1989-01-25</t>
        </is>
      </c>
      <c r="X296" t="inlineStr">
        <is>
          <t>1989-01-25</t>
        </is>
      </c>
      <c r="Y296" t="n">
        <v>49</v>
      </c>
      <c r="Z296" t="n">
        <v>46</v>
      </c>
      <c r="AA296" t="n">
        <v>135</v>
      </c>
      <c r="AB296" t="n">
        <v>1</v>
      </c>
      <c r="AC296" t="n">
        <v>1</v>
      </c>
      <c r="AD296" t="n">
        <v>1</v>
      </c>
      <c r="AE296" t="n">
        <v>3</v>
      </c>
      <c r="AF296" t="n">
        <v>1</v>
      </c>
      <c r="AG296" t="n">
        <v>1</v>
      </c>
      <c r="AH296" t="n">
        <v>0</v>
      </c>
      <c r="AI296" t="n">
        <v>1</v>
      </c>
      <c r="AJ296" t="n">
        <v>1</v>
      </c>
      <c r="AK296" t="n">
        <v>2</v>
      </c>
      <c r="AL296" t="n">
        <v>0</v>
      </c>
      <c r="AM296" t="n">
        <v>0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HYPERLINK("https://creighton-primo.hosted.exlibrisgroup.com/primo-explore/search?tab=default_tab&amp;search_scope=EVERYTHING&amp;vid=01CRU&amp;lang=en_US&amp;offset=0&amp;query=any,contains,991001103129702656","Catalog Record")</f>
        <v/>
      </c>
      <c r="AT296">
        <f>HYPERLINK("http://www.worldcat.org/oclc/16854452","WorldCat Record")</f>
        <v/>
      </c>
    </row>
    <row r="297">
      <c r="A297" t="inlineStr">
        <is>
          <t>No</t>
        </is>
      </c>
      <c r="B297" t="inlineStr">
        <is>
          <t>QW 160 V819 1990</t>
        </is>
      </c>
      <c r="C297" t="inlineStr">
        <is>
          <t>0                      QW 0160000V  819         1990</t>
        </is>
      </c>
      <c r="D297" t="inlineStr">
        <is>
          <t>Fields virology / editors-in-chief, Bernard N. Fields, David M. Knipe ; associate editors, Robert M. Chanock ... [et. al.].</t>
        </is>
      </c>
      <c r="E297" t="inlineStr">
        <is>
          <t>V. 1</t>
        </is>
      </c>
      <c r="F297" t="inlineStr">
        <is>
          <t>Yes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Virology (Raven Press)</t>
        </is>
      </c>
      <c r="L297" t="inlineStr">
        <is>
          <t>New York : Raven Press, c1990.</t>
        </is>
      </c>
      <c r="M297" t="inlineStr">
        <is>
          <t>1990</t>
        </is>
      </c>
      <c r="N297" t="inlineStr">
        <is>
          <t>2nd ed.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QW </t>
        </is>
      </c>
      <c r="S297" t="n">
        <v>13</v>
      </c>
      <c r="T297" t="n">
        <v>29</v>
      </c>
      <c r="U297" t="inlineStr">
        <is>
          <t>2003-04-22</t>
        </is>
      </c>
      <c r="V297" t="inlineStr">
        <is>
          <t>2003-04-22</t>
        </is>
      </c>
      <c r="W297" t="inlineStr">
        <is>
          <t>1993-03-03</t>
        </is>
      </c>
      <c r="X297" t="inlineStr">
        <is>
          <t>1993-03-03</t>
        </is>
      </c>
      <c r="Y297" t="n">
        <v>334</v>
      </c>
      <c r="Z297" t="n">
        <v>239</v>
      </c>
      <c r="AA297" t="n">
        <v>243</v>
      </c>
      <c r="AB297" t="n">
        <v>1</v>
      </c>
      <c r="AC297" t="n">
        <v>1</v>
      </c>
      <c r="AD297" t="n">
        <v>3</v>
      </c>
      <c r="AE297" t="n">
        <v>5</v>
      </c>
      <c r="AF297" t="n">
        <v>1</v>
      </c>
      <c r="AG297" t="n">
        <v>2</v>
      </c>
      <c r="AH297" t="n">
        <v>0</v>
      </c>
      <c r="AI297" t="n">
        <v>1</v>
      </c>
      <c r="AJ297" t="n">
        <v>2</v>
      </c>
      <c r="AK297" t="n">
        <v>4</v>
      </c>
      <c r="AL297" t="n">
        <v>0</v>
      </c>
      <c r="AM297" t="n">
        <v>0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HYPERLINK("http://catalog.hathitrust.org/Record/001831846","HathiTrust Record")</f>
        <v/>
      </c>
      <c r="AS297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T297">
        <f>HYPERLINK("http://www.worldcat.org/oclc/20318672","WorldCat Record")</f>
        <v/>
      </c>
    </row>
    <row r="298">
      <c r="A298" t="inlineStr">
        <is>
          <t>No</t>
        </is>
      </c>
      <c r="B298" t="inlineStr">
        <is>
          <t>QW 160 V819 1990</t>
        </is>
      </c>
      <c r="C298" t="inlineStr">
        <is>
          <t>0                      QW 0160000V  819         1990</t>
        </is>
      </c>
      <c r="D298" t="inlineStr">
        <is>
          <t>Fields virology / editors-in-chief, Bernard N. Fields, David M. Knipe ; associate editors, Robert M. Chanock ... [et. al.].</t>
        </is>
      </c>
      <c r="E298" t="inlineStr">
        <is>
          <t>V. 2</t>
        </is>
      </c>
      <c r="F298" t="inlineStr">
        <is>
          <t>Yes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Virology (Raven Press)</t>
        </is>
      </c>
      <c r="L298" t="inlineStr">
        <is>
          <t>New York : Raven Press, c1990.</t>
        </is>
      </c>
      <c r="M298" t="inlineStr">
        <is>
          <t>1990</t>
        </is>
      </c>
      <c r="N298" t="inlineStr">
        <is>
          <t>2nd ed.</t>
        </is>
      </c>
      <c r="O298" t="inlineStr">
        <is>
          <t>eng</t>
        </is>
      </c>
      <c r="P298" t="inlineStr">
        <is>
          <t>nyu</t>
        </is>
      </c>
      <c r="R298" t="inlineStr">
        <is>
          <t xml:space="preserve">QW </t>
        </is>
      </c>
      <c r="S298" t="n">
        <v>16</v>
      </c>
      <c r="T298" t="n">
        <v>29</v>
      </c>
      <c r="U298" t="inlineStr">
        <is>
          <t>2000-05-07</t>
        </is>
      </c>
      <c r="V298" t="inlineStr">
        <is>
          <t>2003-04-22</t>
        </is>
      </c>
      <c r="W298" t="inlineStr">
        <is>
          <t>1993-03-03</t>
        </is>
      </c>
      <c r="X298" t="inlineStr">
        <is>
          <t>1993-03-03</t>
        </is>
      </c>
      <c r="Y298" t="n">
        <v>334</v>
      </c>
      <c r="Z298" t="n">
        <v>239</v>
      </c>
      <c r="AA298" t="n">
        <v>243</v>
      </c>
      <c r="AB298" t="n">
        <v>1</v>
      </c>
      <c r="AC298" t="n">
        <v>1</v>
      </c>
      <c r="AD298" t="n">
        <v>3</v>
      </c>
      <c r="AE298" t="n">
        <v>5</v>
      </c>
      <c r="AF298" t="n">
        <v>1</v>
      </c>
      <c r="AG298" t="n">
        <v>2</v>
      </c>
      <c r="AH298" t="n">
        <v>0</v>
      </c>
      <c r="AI298" t="n">
        <v>1</v>
      </c>
      <c r="AJ298" t="n">
        <v>2</v>
      </c>
      <c r="AK298" t="n">
        <v>4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HYPERLINK("http://catalog.hathitrust.org/Record/001831846","HathiTrust Record")</f>
        <v/>
      </c>
      <c r="AS298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T298">
        <f>HYPERLINK("http://www.worldcat.org/oclc/20318672","WorldCat Record")</f>
        <v/>
      </c>
    </row>
    <row r="299">
      <c r="A299" t="inlineStr">
        <is>
          <t>No</t>
        </is>
      </c>
      <c r="B299" t="inlineStr">
        <is>
          <t>QW 160 V8195 1985</t>
        </is>
      </c>
      <c r="C299" t="inlineStr">
        <is>
          <t>0                      QW 0160000V  8195        1985</t>
        </is>
      </c>
      <c r="D299" t="inlineStr">
        <is>
          <t>Virology--a practical approach / edited by B.W.J. Mahy.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Oxford ; Washington DC : IRL Press, c1985.</t>
        </is>
      </c>
      <c r="M299" t="inlineStr">
        <is>
          <t>1985</t>
        </is>
      </c>
      <c r="O299" t="inlineStr">
        <is>
          <t>eng</t>
        </is>
      </c>
      <c r="P299" t="inlineStr">
        <is>
          <t>enk</t>
        </is>
      </c>
      <c r="Q299" t="inlineStr">
        <is>
          <t>Practical approach series</t>
        </is>
      </c>
      <c r="R299" t="inlineStr">
        <is>
          <t xml:space="preserve">QW </t>
        </is>
      </c>
      <c r="S299" t="n">
        <v>4</v>
      </c>
      <c r="T299" t="n">
        <v>4</v>
      </c>
      <c r="U299" t="inlineStr">
        <is>
          <t>1988-04-29</t>
        </is>
      </c>
      <c r="V299" t="inlineStr">
        <is>
          <t>1988-04-29</t>
        </is>
      </c>
      <c r="W299" t="inlineStr">
        <is>
          <t>1988-02-04</t>
        </is>
      </c>
      <c r="X299" t="inlineStr">
        <is>
          <t>1988-02-04</t>
        </is>
      </c>
      <c r="Y299" t="n">
        <v>329</v>
      </c>
      <c r="Z299" t="n">
        <v>189</v>
      </c>
      <c r="AA299" t="n">
        <v>196</v>
      </c>
      <c r="AB299" t="n">
        <v>1</v>
      </c>
      <c r="AC299" t="n">
        <v>1</v>
      </c>
      <c r="AD299" t="n">
        <v>7</v>
      </c>
      <c r="AE299" t="n">
        <v>7</v>
      </c>
      <c r="AF299" t="n">
        <v>3</v>
      </c>
      <c r="AG299" t="n">
        <v>3</v>
      </c>
      <c r="AH299" t="n">
        <v>3</v>
      </c>
      <c r="AI299" t="n">
        <v>3</v>
      </c>
      <c r="AJ299" t="n">
        <v>5</v>
      </c>
      <c r="AK299" t="n">
        <v>5</v>
      </c>
      <c r="AL299" t="n">
        <v>0</v>
      </c>
      <c r="AM299" t="n">
        <v>0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HYPERLINK("http://catalog.hathitrust.org/Record/006253417","HathiTrust Record")</f>
        <v/>
      </c>
      <c r="AS299">
        <f>HYPERLINK("https://creighton-primo.hosted.exlibrisgroup.com/primo-explore/search?tab=default_tab&amp;search_scope=EVERYTHING&amp;vid=01CRU&amp;lang=en_US&amp;offset=0&amp;query=any,contains,991000997819702656","Catalog Record")</f>
        <v/>
      </c>
      <c r="AT299">
        <f>HYPERLINK("http://www.worldcat.org/oclc/12751642","WorldCat Record")</f>
        <v/>
      </c>
    </row>
    <row r="300">
      <c r="A300" t="inlineStr">
        <is>
          <t>No</t>
        </is>
      </c>
      <c r="B300" t="inlineStr">
        <is>
          <t>QW 160 V82138 1993</t>
        </is>
      </c>
      <c r="C300" t="inlineStr">
        <is>
          <t>0                      QW 0160000V  82138       1993</t>
        </is>
      </c>
      <c r="D300" t="inlineStr">
        <is>
          <t>Viruses and virus-like agents in disease : 2nd Karger symposium, Basel, March 7-9, 1993 / editors, Rolf M. Zinkernagel, Werner Stauffacher.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L300" t="inlineStr">
        <is>
          <t>Basel ; New York : Karger, c1993.</t>
        </is>
      </c>
      <c r="M300" t="inlineStr">
        <is>
          <t>1993</t>
        </is>
      </c>
      <c r="O300" t="inlineStr">
        <is>
          <t>eng</t>
        </is>
      </c>
      <c r="P300" t="inlineStr">
        <is>
          <t xml:space="preserve">sz </t>
        </is>
      </c>
      <c r="R300" t="inlineStr">
        <is>
          <t xml:space="preserve">QW </t>
        </is>
      </c>
      <c r="S300" t="n">
        <v>5</v>
      </c>
      <c r="T300" t="n">
        <v>5</v>
      </c>
      <c r="U300" t="inlineStr">
        <is>
          <t>1999-11-01</t>
        </is>
      </c>
      <c r="V300" t="inlineStr">
        <is>
          <t>1999-11-01</t>
        </is>
      </c>
      <c r="W300" t="inlineStr">
        <is>
          <t>1994-09-06</t>
        </is>
      </c>
      <c r="X300" t="inlineStr">
        <is>
          <t>1994-09-06</t>
        </is>
      </c>
      <c r="Y300" t="n">
        <v>31</v>
      </c>
      <c r="Z300" t="n">
        <v>15</v>
      </c>
      <c r="AA300" t="n">
        <v>15</v>
      </c>
      <c r="AB300" t="n">
        <v>1</v>
      </c>
      <c r="AC300" t="n">
        <v>1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HYPERLINK("https://creighton-primo.hosted.exlibrisgroup.com/primo-explore/search?tab=default_tab&amp;search_scope=EVERYTHING&amp;vid=01CRU&amp;lang=en_US&amp;offset=0&amp;query=any,contains,991000674039702656","Catalog Record")</f>
        <v/>
      </c>
      <c r="AT300">
        <f>HYPERLINK("http://www.worldcat.org/oclc/28346251","WorldCat Record")</f>
        <v/>
      </c>
    </row>
    <row r="301">
      <c r="A301" t="inlineStr">
        <is>
          <t>No</t>
        </is>
      </c>
      <c r="B301" t="inlineStr">
        <is>
          <t>QW 161 B1315 1988</t>
        </is>
      </c>
      <c r="C301" t="inlineStr">
        <is>
          <t>0                      QW 0161000B  1315        1988</t>
        </is>
      </c>
      <c r="D301" t="inlineStr">
        <is>
          <t>The Bacteriophages / edited by Richard Calendar.</t>
        </is>
      </c>
      <c r="E301" t="inlineStr">
        <is>
          <t>V. 1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1</t>
        </is>
      </c>
      <c r="L301" t="inlineStr">
        <is>
          <t>New York : Plenum Press, c1988-</t>
        </is>
      </c>
      <c r="M301" t="inlineStr">
        <is>
          <t>1988</t>
        </is>
      </c>
      <c r="O301" t="inlineStr">
        <is>
          <t>eng</t>
        </is>
      </c>
      <c r="P301" t="inlineStr">
        <is>
          <t>xxu</t>
        </is>
      </c>
      <c r="Q301" t="inlineStr">
        <is>
          <t>The Viruses.</t>
        </is>
      </c>
      <c r="R301" t="inlineStr">
        <is>
          <t xml:space="preserve">QW </t>
        </is>
      </c>
      <c r="S301" t="n">
        <v>1</v>
      </c>
      <c r="T301" t="n">
        <v>1</v>
      </c>
      <c r="U301" t="inlineStr">
        <is>
          <t>2002-02-22</t>
        </is>
      </c>
      <c r="V301" t="inlineStr">
        <is>
          <t>2002-02-22</t>
        </is>
      </c>
      <c r="W301" t="inlineStr">
        <is>
          <t>1989-02-15</t>
        </is>
      </c>
      <c r="X301" t="inlineStr">
        <is>
          <t>1989-02-15</t>
        </is>
      </c>
      <c r="Y301" t="n">
        <v>284</v>
      </c>
      <c r="Z301" t="n">
        <v>216</v>
      </c>
      <c r="AA301" t="n">
        <v>1303</v>
      </c>
      <c r="AB301" t="n">
        <v>1</v>
      </c>
      <c r="AC301" t="n">
        <v>24</v>
      </c>
      <c r="AD301" t="n">
        <v>7</v>
      </c>
      <c r="AE301" t="n">
        <v>55</v>
      </c>
      <c r="AF301" t="n">
        <v>1</v>
      </c>
      <c r="AG301" t="n">
        <v>18</v>
      </c>
      <c r="AH301" t="n">
        <v>2</v>
      </c>
      <c r="AI301" t="n">
        <v>12</v>
      </c>
      <c r="AJ301" t="n">
        <v>5</v>
      </c>
      <c r="AK301" t="n">
        <v>18</v>
      </c>
      <c r="AL301" t="n">
        <v>0</v>
      </c>
      <c r="AM301" t="n">
        <v>15</v>
      </c>
      <c r="AN301" t="n">
        <v>0</v>
      </c>
      <c r="AO301" t="n">
        <v>2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HYPERLINK("http://catalog.hathitrust.org/Record/000944573","HathiTrust Record")</f>
        <v/>
      </c>
      <c r="AS301">
        <f>HYPERLINK("https://creighton-primo.hosted.exlibrisgroup.com/primo-explore/search?tab=default_tab&amp;search_scope=EVERYTHING&amp;vid=01CRU&amp;lang=en_US&amp;offset=0&amp;query=any,contains,991001122719702656","Catalog Record")</f>
        <v/>
      </c>
      <c r="AT301">
        <f>HYPERLINK("http://www.worldcat.org/oclc/17675040","WorldCat Record")</f>
        <v/>
      </c>
    </row>
    <row r="302">
      <c r="A302" t="inlineStr">
        <is>
          <t>No</t>
        </is>
      </c>
      <c r="B302" t="inlineStr">
        <is>
          <t>QW 161.5.C6 P975g 1992</t>
        </is>
      </c>
      <c r="C302" t="inlineStr">
        <is>
          <t>0                      QW 0161500C  6                  P  975g        1992</t>
        </is>
      </c>
      <c r="D302" t="inlineStr">
        <is>
          <t>A genetic switch : phage [lambda] and higher organisms / by Mark Ptashne.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Ptashne, Mark.</t>
        </is>
      </c>
      <c r="L302" t="inlineStr">
        <is>
          <t>Cambridge, Mass. : Cell Press : Blackwell Scientific Publications, c1992.</t>
        </is>
      </c>
      <c r="M302" t="inlineStr">
        <is>
          <t>1992</t>
        </is>
      </c>
      <c r="N302" t="inlineStr">
        <is>
          <t>2nd ed.</t>
        </is>
      </c>
      <c r="O302" t="inlineStr">
        <is>
          <t>eng</t>
        </is>
      </c>
      <c r="P302" t="inlineStr">
        <is>
          <t>mau</t>
        </is>
      </c>
      <c r="R302" t="inlineStr">
        <is>
          <t xml:space="preserve">QW </t>
        </is>
      </c>
      <c r="S302" t="n">
        <v>6</v>
      </c>
      <c r="T302" t="n">
        <v>6</v>
      </c>
      <c r="U302" t="inlineStr">
        <is>
          <t>2007-03-22</t>
        </is>
      </c>
      <c r="V302" t="inlineStr">
        <is>
          <t>2007-03-22</t>
        </is>
      </c>
      <c r="W302" t="inlineStr">
        <is>
          <t>1997-10-14</t>
        </is>
      </c>
      <c r="X302" t="inlineStr">
        <is>
          <t>1997-10-14</t>
        </is>
      </c>
      <c r="Y302" t="n">
        <v>399</v>
      </c>
      <c r="Z302" t="n">
        <v>272</v>
      </c>
      <c r="AA302" t="n">
        <v>281</v>
      </c>
      <c r="AB302" t="n">
        <v>4</v>
      </c>
      <c r="AC302" t="n">
        <v>4</v>
      </c>
      <c r="AD302" t="n">
        <v>11</v>
      </c>
      <c r="AE302" t="n">
        <v>11</v>
      </c>
      <c r="AF302" t="n">
        <v>3</v>
      </c>
      <c r="AG302" t="n">
        <v>3</v>
      </c>
      <c r="AH302" t="n">
        <v>5</v>
      </c>
      <c r="AI302" t="n">
        <v>5</v>
      </c>
      <c r="AJ302" t="n">
        <v>4</v>
      </c>
      <c r="AK302" t="n">
        <v>4</v>
      </c>
      <c r="AL302" t="n">
        <v>3</v>
      </c>
      <c r="AM302" t="n">
        <v>3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HYPERLINK("https://creighton-primo.hosted.exlibrisgroup.com/primo-explore/search?tab=default_tab&amp;search_scope=EVERYTHING&amp;vid=01CRU&amp;lang=en_US&amp;offset=0&amp;query=any,contains,991001139679702656","Catalog Record")</f>
        <v/>
      </c>
      <c r="AT302">
        <f>HYPERLINK("http://www.worldcat.org/oclc/25713934","WorldCat Record")</f>
        <v/>
      </c>
    </row>
    <row r="303">
      <c r="A303" t="inlineStr">
        <is>
          <t>No</t>
        </is>
      </c>
      <c r="B303" t="inlineStr">
        <is>
          <t>QW 164 M716 1977</t>
        </is>
      </c>
      <c r="C303" t="inlineStr">
        <is>
          <t>0                      QW 0164000M  716         1977</t>
        </is>
      </c>
      <c r="D303" t="inlineStr">
        <is>
          <t>The Molecular biology of animal viruses / edited by Debi Prosad Nayak.</t>
        </is>
      </c>
      <c r="E303" t="inlineStr">
        <is>
          <t>V. 2</t>
        </is>
      </c>
      <c r="F303" t="inlineStr">
        <is>
          <t>Yes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-- New York : M. Dekker, c1977-1978.</t>
        </is>
      </c>
      <c r="M303" t="inlineStr">
        <is>
          <t>1977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QW </t>
        </is>
      </c>
      <c r="S303" t="n">
        <v>1</v>
      </c>
      <c r="T303" t="n">
        <v>3</v>
      </c>
      <c r="U303" t="inlineStr">
        <is>
          <t>2005-10-01</t>
        </is>
      </c>
      <c r="V303" t="inlineStr">
        <is>
          <t>2005-10-01</t>
        </is>
      </c>
      <c r="W303" t="inlineStr">
        <is>
          <t>1989-01-27</t>
        </is>
      </c>
      <c r="X303" t="inlineStr">
        <is>
          <t>1989-01-27</t>
        </is>
      </c>
      <c r="Y303" t="n">
        <v>256</v>
      </c>
      <c r="Z303" t="n">
        <v>194</v>
      </c>
      <c r="AA303" t="n">
        <v>196</v>
      </c>
      <c r="AB303" t="n">
        <v>1</v>
      </c>
      <c r="AC303" t="n">
        <v>1</v>
      </c>
      <c r="AD303" t="n">
        <v>4</v>
      </c>
      <c r="AE303" t="n">
        <v>4</v>
      </c>
      <c r="AF303" t="n">
        <v>1</v>
      </c>
      <c r="AG303" t="n">
        <v>1</v>
      </c>
      <c r="AH303" t="n">
        <v>2</v>
      </c>
      <c r="AI303" t="n">
        <v>2</v>
      </c>
      <c r="AJ303" t="n">
        <v>3</v>
      </c>
      <c r="AK303" t="n">
        <v>3</v>
      </c>
      <c r="AL303" t="n">
        <v>0</v>
      </c>
      <c r="AM303" t="n">
        <v>0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HYPERLINK("http://catalog.hathitrust.org/Record/000250705","HathiTrust Record")</f>
        <v/>
      </c>
      <c r="AS303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T303">
        <f>HYPERLINK("http://www.worldcat.org/oclc/2986117","WorldCat Record")</f>
        <v/>
      </c>
    </row>
    <row r="304">
      <c r="A304" t="inlineStr">
        <is>
          <t>No</t>
        </is>
      </c>
      <c r="B304" t="inlineStr">
        <is>
          <t>QW 164 M716 1977</t>
        </is>
      </c>
      <c r="C304" t="inlineStr">
        <is>
          <t>0                      QW 0164000M  716         1977</t>
        </is>
      </c>
      <c r="D304" t="inlineStr">
        <is>
          <t>The Molecular biology of animal viruses / edited by Debi Prosad Nayak.</t>
        </is>
      </c>
      <c r="E304" t="inlineStr">
        <is>
          <t>V. 1</t>
        </is>
      </c>
      <c r="F304" t="inlineStr">
        <is>
          <t>Yes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-- New York : M. Dekker, c1977-1978.</t>
        </is>
      </c>
      <c r="M304" t="inlineStr">
        <is>
          <t>1977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QW </t>
        </is>
      </c>
      <c r="S304" t="n">
        <v>2</v>
      </c>
      <c r="T304" t="n">
        <v>3</v>
      </c>
      <c r="U304" t="inlineStr">
        <is>
          <t>2005-10-01</t>
        </is>
      </c>
      <c r="V304" t="inlineStr">
        <is>
          <t>2005-10-01</t>
        </is>
      </c>
      <c r="W304" t="inlineStr">
        <is>
          <t>1989-01-27</t>
        </is>
      </c>
      <c r="X304" t="inlineStr">
        <is>
          <t>1989-01-27</t>
        </is>
      </c>
      <c r="Y304" t="n">
        <v>256</v>
      </c>
      <c r="Z304" t="n">
        <v>194</v>
      </c>
      <c r="AA304" t="n">
        <v>196</v>
      </c>
      <c r="AB304" t="n">
        <v>1</v>
      </c>
      <c r="AC304" t="n">
        <v>1</v>
      </c>
      <c r="AD304" t="n">
        <v>4</v>
      </c>
      <c r="AE304" t="n">
        <v>4</v>
      </c>
      <c r="AF304" t="n">
        <v>1</v>
      </c>
      <c r="AG304" t="n">
        <v>1</v>
      </c>
      <c r="AH304" t="n">
        <v>2</v>
      </c>
      <c r="AI304" t="n">
        <v>2</v>
      </c>
      <c r="AJ304" t="n">
        <v>3</v>
      </c>
      <c r="AK304" t="n">
        <v>3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HYPERLINK("http://catalog.hathitrust.org/Record/000250705","HathiTrust Record")</f>
        <v/>
      </c>
      <c r="AS304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T304">
        <f>HYPERLINK("http://www.worldcat.org/oclc/2986117","WorldCat Record")</f>
        <v/>
      </c>
    </row>
    <row r="305">
      <c r="A305" t="inlineStr">
        <is>
          <t>No</t>
        </is>
      </c>
      <c r="B305" t="inlineStr">
        <is>
          <t>QW 164 O68 1982</t>
        </is>
      </c>
      <c r="C305" t="inlineStr">
        <is>
          <t>0                      QW 0164000O  68          1982</t>
        </is>
      </c>
      <c r="D305" t="inlineStr">
        <is>
          <t>Organization and replication of viral DNA / editor, Albert S. Kaplan.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Boca Raton, Fla. : CRC Press, c1982.</t>
        </is>
      </c>
      <c r="M305" t="inlineStr">
        <is>
          <t>1982</t>
        </is>
      </c>
      <c r="O305" t="inlineStr">
        <is>
          <t>eng</t>
        </is>
      </c>
      <c r="P305" t="inlineStr">
        <is>
          <t>xxu</t>
        </is>
      </c>
      <c r="R305" t="inlineStr">
        <is>
          <t xml:space="preserve">QW </t>
        </is>
      </c>
      <c r="S305" t="n">
        <v>3</v>
      </c>
      <c r="T305" t="n">
        <v>3</v>
      </c>
      <c r="U305" t="inlineStr">
        <is>
          <t>1999-10-05</t>
        </is>
      </c>
      <c r="V305" t="inlineStr">
        <is>
          <t>1999-10-05</t>
        </is>
      </c>
      <c r="W305" t="inlineStr">
        <is>
          <t>1988-02-04</t>
        </is>
      </c>
      <c r="X305" t="inlineStr">
        <is>
          <t>1988-02-04</t>
        </is>
      </c>
      <c r="Y305" t="n">
        <v>176</v>
      </c>
      <c r="Z305" t="n">
        <v>135</v>
      </c>
      <c r="AA305" t="n">
        <v>136</v>
      </c>
      <c r="AB305" t="n">
        <v>2</v>
      </c>
      <c r="AC305" t="n">
        <v>2</v>
      </c>
      <c r="AD305" t="n">
        <v>2</v>
      </c>
      <c r="AE305" t="n">
        <v>2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1</v>
      </c>
      <c r="AL305" t="n">
        <v>1</v>
      </c>
      <c r="AM305" t="n">
        <v>1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HYPERLINK("http://catalog.hathitrust.org/Record/000477988","HathiTrust Record")</f>
        <v/>
      </c>
      <c r="AS305">
        <f>HYPERLINK("https://creighton-primo.hosted.exlibrisgroup.com/primo-explore/search?tab=default_tab&amp;search_scope=EVERYTHING&amp;vid=01CRU&amp;lang=en_US&amp;offset=0&amp;query=any,contains,991000997689702656","Catalog Record")</f>
        <v/>
      </c>
      <c r="AT305">
        <f>HYPERLINK("http://www.worldcat.org/oclc/8132113","WorldCat Record")</f>
        <v/>
      </c>
    </row>
    <row r="306">
      <c r="A306" t="inlineStr">
        <is>
          <t>No</t>
        </is>
      </c>
      <c r="B306" t="inlineStr">
        <is>
          <t>QW 164 P957 1980</t>
        </is>
      </c>
      <c r="C306" t="inlineStr">
        <is>
          <t>0                      QW 0164000P  957         1980</t>
        </is>
      </c>
      <c r="D306" t="inlineStr">
        <is>
          <t>Principles of animal virology / edited by Wolfgang K. Joklik.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New York : Appleton-Century-Crofts, c1980.</t>
        </is>
      </c>
      <c r="M306" t="inlineStr">
        <is>
          <t>1980</t>
        </is>
      </c>
      <c r="O306" t="inlineStr">
        <is>
          <t>eng</t>
        </is>
      </c>
      <c r="P306" t="inlineStr">
        <is>
          <t>xxu</t>
        </is>
      </c>
      <c r="R306" t="inlineStr">
        <is>
          <t xml:space="preserve">QW </t>
        </is>
      </c>
      <c r="S306" t="n">
        <v>1</v>
      </c>
      <c r="T306" t="n">
        <v>1</v>
      </c>
      <c r="U306" t="inlineStr">
        <is>
          <t>1990-10-18</t>
        </is>
      </c>
      <c r="V306" t="inlineStr">
        <is>
          <t>1990-10-18</t>
        </is>
      </c>
      <c r="W306" t="inlineStr">
        <is>
          <t>1988-02-04</t>
        </is>
      </c>
      <c r="X306" t="inlineStr">
        <is>
          <t>1988-02-04</t>
        </is>
      </c>
      <c r="Y306" t="n">
        <v>195</v>
      </c>
      <c r="Z306" t="n">
        <v>150</v>
      </c>
      <c r="AA306" t="n">
        <v>155</v>
      </c>
      <c r="AB306" t="n">
        <v>1</v>
      </c>
      <c r="AC306" t="n">
        <v>1</v>
      </c>
      <c r="AD306" t="n">
        <v>3</v>
      </c>
      <c r="AE306" t="n">
        <v>3</v>
      </c>
      <c r="AF306" t="n">
        <v>1</v>
      </c>
      <c r="AG306" t="n">
        <v>1</v>
      </c>
      <c r="AH306" t="n">
        <v>0</v>
      </c>
      <c r="AI306" t="n">
        <v>0</v>
      </c>
      <c r="AJ306" t="n">
        <v>3</v>
      </c>
      <c r="AK306" t="n">
        <v>3</v>
      </c>
      <c r="AL306" t="n">
        <v>0</v>
      </c>
      <c r="AM306" t="n">
        <v>0</v>
      </c>
      <c r="AN306" t="n">
        <v>0</v>
      </c>
      <c r="AO306" t="n">
        <v>0</v>
      </c>
      <c r="AP306" t="inlineStr">
        <is>
          <t>No</t>
        </is>
      </c>
      <c r="AQ306" t="inlineStr">
        <is>
          <t>No</t>
        </is>
      </c>
      <c r="AS306">
        <f>HYPERLINK("https://creighton-primo.hosted.exlibrisgroup.com/primo-explore/search?tab=default_tab&amp;search_scope=EVERYTHING&amp;vid=01CRU&amp;lang=en_US&amp;offset=0&amp;query=any,contains,991000997859702656","Catalog Record")</f>
        <v/>
      </c>
      <c r="AT306">
        <f>HYPERLINK("http://www.worldcat.org/oclc/6423055","WorldCat Record")</f>
        <v/>
      </c>
    </row>
    <row r="307">
      <c r="A307" t="inlineStr">
        <is>
          <t>No</t>
        </is>
      </c>
      <c r="B307" t="inlineStr">
        <is>
          <t>QW 165.5.H3 B250d 2005</t>
        </is>
      </c>
      <c r="C307" t="inlineStr">
        <is>
          <t>0                      QW 0165500H  3                  B  250d        2005</t>
        </is>
      </c>
      <c r="D307" t="inlineStr">
        <is>
          <t>Downregulation of MHC class I molecules by human cytomegalovirus-encoded US2 and US11 / Martine Thérèse Barel.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Barel, Martine Thérèse, 1972-</t>
        </is>
      </c>
      <c r="L307" t="inlineStr">
        <is>
          <t>[S.l. : s.n.], cop. 2005.</t>
        </is>
      </c>
      <c r="M307" t="inlineStr">
        <is>
          <t>2005</t>
        </is>
      </c>
      <c r="O307" t="inlineStr">
        <is>
          <t>eng</t>
        </is>
      </c>
      <c r="P307" t="inlineStr">
        <is>
          <t xml:space="preserve">ne </t>
        </is>
      </c>
      <c r="R307" t="inlineStr">
        <is>
          <t xml:space="preserve">QW </t>
        </is>
      </c>
      <c r="S307" t="n">
        <v>0</v>
      </c>
      <c r="T307" t="n">
        <v>0</v>
      </c>
      <c r="U307" t="inlineStr">
        <is>
          <t>2007-01-29</t>
        </is>
      </c>
      <c r="V307" t="inlineStr">
        <is>
          <t>2007-01-29</t>
        </is>
      </c>
      <c r="W307" t="inlineStr">
        <is>
          <t>2007-01-17</t>
        </is>
      </c>
      <c r="X307" t="inlineStr">
        <is>
          <t>2007-01-17</t>
        </is>
      </c>
      <c r="Y307" t="n">
        <v>5</v>
      </c>
      <c r="Z307" t="n">
        <v>1</v>
      </c>
      <c r="AA307" t="n">
        <v>1</v>
      </c>
      <c r="AB307" t="n">
        <v>1</v>
      </c>
      <c r="AC307" t="n">
        <v>1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HYPERLINK("https://creighton-primo.hosted.exlibrisgroup.com/primo-explore/search?tab=default_tab&amp;search_scope=EVERYTHING&amp;vid=01CRU&amp;lang=en_US&amp;offset=0&amp;query=any,contains,991000582619702656","Catalog Record")</f>
        <v/>
      </c>
      <c r="AT307">
        <f>HYPERLINK("http://www.worldcat.org/oclc/66441981","WorldCat Record")</f>
        <v/>
      </c>
    </row>
    <row r="308">
      <c r="A308" t="inlineStr">
        <is>
          <t>No</t>
        </is>
      </c>
      <c r="B308" t="inlineStr">
        <is>
          <t>QW 165.5.H3 H5637 1985 v.3</t>
        </is>
      </c>
      <c r="C308" t="inlineStr">
        <is>
          <t>0                      QW 0165500H  3                  H  5637        1985                  v.3</t>
        </is>
      </c>
      <c r="D308" t="inlineStr">
        <is>
          <t>The Herpesviruses : Volume 3 / edited by Bernard Roizman.</t>
        </is>
      </c>
      <c r="E308" t="inlineStr">
        <is>
          <t>V.3</t>
        </is>
      </c>
      <c r="F308" t="inlineStr">
        <is>
          <t>Yes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New York : Plenum Press, c1985.</t>
        </is>
      </c>
      <c r="M308" t="inlineStr">
        <is>
          <t>1985</t>
        </is>
      </c>
      <c r="O308" t="inlineStr">
        <is>
          <t>eng</t>
        </is>
      </c>
      <c r="P308" t="inlineStr">
        <is>
          <t>xxu</t>
        </is>
      </c>
      <c r="Q308" t="inlineStr">
        <is>
          <t>The Viruses.</t>
        </is>
      </c>
      <c r="R308" t="inlineStr">
        <is>
          <t xml:space="preserve">QW </t>
        </is>
      </c>
      <c r="S308" t="n">
        <v>5</v>
      </c>
      <c r="T308" t="n">
        <v>5</v>
      </c>
      <c r="U308" t="inlineStr">
        <is>
          <t>1988-09-19</t>
        </is>
      </c>
      <c r="V308" t="inlineStr">
        <is>
          <t>1988-09-19</t>
        </is>
      </c>
      <c r="W308" t="inlineStr">
        <is>
          <t>1988-02-04</t>
        </is>
      </c>
      <c r="X308" t="inlineStr">
        <is>
          <t>1988-02-04</t>
        </is>
      </c>
      <c r="Y308" t="n">
        <v>300</v>
      </c>
      <c r="Z308" t="n">
        <v>245</v>
      </c>
      <c r="AA308" t="n">
        <v>266</v>
      </c>
      <c r="AB308" t="n">
        <v>3</v>
      </c>
      <c r="AC308" t="n">
        <v>3</v>
      </c>
      <c r="AD308" t="n">
        <v>7</v>
      </c>
      <c r="AE308" t="n">
        <v>7</v>
      </c>
      <c r="AF308" t="n">
        <v>2</v>
      </c>
      <c r="AG308" t="n">
        <v>2</v>
      </c>
      <c r="AH308" t="n">
        <v>1</v>
      </c>
      <c r="AI308" t="n">
        <v>1</v>
      </c>
      <c r="AJ308" t="n">
        <v>5</v>
      </c>
      <c r="AK308" t="n">
        <v>5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HYPERLINK("http://catalog.hathitrust.org/Record/000269044","HathiTrust Record")</f>
        <v/>
      </c>
      <c r="AS308">
        <f>HYPERLINK("https://creighton-primo.hosted.exlibrisgroup.com/primo-explore/search?tab=default_tab&amp;search_scope=EVERYTHING&amp;vid=01CRU&amp;lang=en_US&amp;offset=0&amp;query=any,contains,991000997779702656","Catalog Record")</f>
        <v/>
      </c>
      <c r="AT308">
        <f>HYPERLINK("http://www.worldcat.org/oclc/8689752","WorldCat Record")</f>
        <v/>
      </c>
    </row>
    <row r="309">
      <c r="A309" t="inlineStr">
        <is>
          <t>No</t>
        </is>
      </c>
      <c r="B309" t="inlineStr">
        <is>
          <t>QW 165.5.H3 H5638 1998</t>
        </is>
      </c>
      <c r="C309" t="inlineStr">
        <is>
          <t>0                      QW 0165500H  3                  H  5638        1998</t>
        </is>
      </c>
      <c r="D309" t="inlineStr">
        <is>
          <t>Herpesviruses and immunity / edited by Peter G. Medveczky and Herman Friedman, and Mauro Bendinelli.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New York : Plenum Press, c1998.</t>
        </is>
      </c>
      <c r="M309" t="inlineStr">
        <is>
          <t>1998</t>
        </is>
      </c>
      <c r="O309" t="inlineStr">
        <is>
          <t>eng</t>
        </is>
      </c>
      <c r="P309" t="inlineStr">
        <is>
          <t>nyu</t>
        </is>
      </c>
      <c r="Q309" t="inlineStr">
        <is>
          <t>Infectious agents and pathogenesis</t>
        </is>
      </c>
      <c r="R309" t="inlineStr">
        <is>
          <t xml:space="preserve">QW </t>
        </is>
      </c>
      <c r="S309" t="n">
        <v>3</v>
      </c>
      <c r="T309" t="n">
        <v>3</v>
      </c>
      <c r="U309" t="inlineStr">
        <is>
          <t>1999-07-13</t>
        </is>
      </c>
      <c r="V309" t="inlineStr">
        <is>
          <t>1999-07-13</t>
        </is>
      </c>
      <c r="W309" t="inlineStr">
        <is>
          <t>1999-07-09</t>
        </is>
      </c>
      <c r="X309" t="inlineStr">
        <is>
          <t>1999-07-09</t>
        </is>
      </c>
      <c r="Y309" t="n">
        <v>169</v>
      </c>
      <c r="Z309" t="n">
        <v>132</v>
      </c>
      <c r="AA309" t="n">
        <v>599</v>
      </c>
      <c r="AB309" t="n">
        <v>2</v>
      </c>
      <c r="AC309" t="n">
        <v>28</v>
      </c>
      <c r="AD309" t="n">
        <v>3</v>
      </c>
      <c r="AE309" t="n">
        <v>24</v>
      </c>
      <c r="AF309" t="n">
        <v>0</v>
      </c>
      <c r="AG309" t="n">
        <v>4</v>
      </c>
      <c r="AH309" t="n">
        <v>2</v>
      </c>
      <c r="AI309" t="n">
        <v>4</v>
      </c>
      <c r="AJ309" t="n">
        <v>1</v>
      </c>
      <c r="AK309" t="n">
        <v>6</v>
      </c>
      <c r="AL309" t="n">
        <v>1</v>
      </c>
      <c r="AM309" t="n">
        <v>13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HYPERLINK("https://creighton-primo.hosted.exlibrisgroup.com/primo-explore/search?tab=default_tab&amp;search_scope=EVERYTHING&amp;vid=01CRU&amp;lang=en_US&amp;offset=0&amp;query=any,contains,991000795549702656","Catalog Record")</f>
        <v/>
      </c>
      <c r="AT309">
        <f>HYPERLINK("http://www.worldcat.org/oclc/39764145","WorldCat Record")</f>
        <v/>
      </c>
    </row>
    <row r="310">
      <c r="A310" t="inlineStr">
        <is>
          <t>No</t>
        </is>
      </c>
      <c r="B310" t="inlineStr">
        <is>
          <t>QW 165.5.H3 H678c 1982</t>
        </is>
      </c>
      <c r="C310" t="inlineStr">
        <is>
          <t>0                      QW 0165500H  3                  H  678c        1982</t>
        </is>
      </c>
      <c r="D310" t="inlineStr">
        <is>
          <t>Cytomegalovirus, biology and infection / Monto Ho.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Ho, Monto.</t>
        </is>
      </c>
      <c r="L310" t="inlineStr">
        <is>
          <t>New York : Plenum Medical Book Co., c1982.</t>
        </is>
      </c>
      <c r="M310" t="inlineStr">
        <is>
          <t>1982</t>
        </is>
      </c>
      <c r="O310" t="inlineStr">
        <is>
          <t>eng</t>
        </is>
      </c>
      <c r="P310" t="inlineStr">
        <is>
          <t>xxu</t>
        </is>
      </c>
      <c r="Q310" t="inlineStr">
        <is>
          <t>Current topics in infectious disease</t>
        </is>
      </c>
      <c r="R310" t="inlineStr">
        <is>
          <t xml:space="preserve">QW </t>
        </is>
      </c>
      <c r="S310" t="n">
        <v>6</v>
      </c>
      <c r="T310" t="n">
        <v>6</v>
      </c>
      <c r="U310" t="inlineStr">
        <is>
          <t>1999-04-06</t>
        </is>
      </c>
      <c r="V310" t="inlineStr">
        <is>
          <t>1999-04-06</t>
        </is>
      </c>
      <c r="W310" t="inlineStr">
        <is>
          <t>1989-10-10</t>
        </is>
      </c>
      <c r="X310" t="inlineStr">
        <is>
          <t>1989-10-10</t>
        </is>
      </c>
      <c r="Y310" t="n">
        <v>160</v>
      </c>
      <c r="Z310" t="n">
        <v>117</v>
      </c>
      <c r="AA310" t="n">
        <v>201</v>
      </c>
      <c r="AB310" t="n">
        <v>1</v>
      </c>
      <c r="AC310" t="n">
        <v>2</v>
      </c>
      <c r="AD310" t="n">
        <v>1</v>
      </c>
      <c r="AE310" t="n">
        <v>4</v>
      </c>
      <c r="AF310" t="n">
        <v>1</v>
      </c>
      <c r="AG310" t="n">
        <v>2</v>
      </c>
      <c r="AH310" t="n">
        <v>0</v>
      </c>
      <c r="AI310" t="n">
        <v>0</v>
      </c>
      <c r="AJ310" t="n">
        <v>1</v>
      </c>
      <c r="AK310" t="n">
        <v>2</v>
      </c>
      <c r="AL310" t="n">
        <v>0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HYPERLINK("https://creighton-primo.hosted.exlibrisgroup.com/primo-explore/search?tab=default_tab&amp;search_scope=EVERYTHING&amp;vid=01CRU&amp;lang=en_US&amp;offset=0&amp;query=any,contains,991000997729702656","Catalog Record")</f>
        <v/>
      </c>
      <c r="AT310">
        <f>HYPERLINK("http://www.worldcat.org/oclc/8281941","WorldCat Record")</f>
        <v/>
      </c>
    </row>
    <row r="311">
      <c r="A311" t="inlineStr">
        <is>
          <t>No</t>
        </is>
      </c>
      <c r="B311" t="inlineStr">
        <is>
          <t>QW 165.5.P2 H918 1989</t>
        </is>
      </c>
      <c r="C311" t="inlineStr">
        <is>
          <t>0                      QW 0165500P  2                  H  918         1989</t>
        </is>
      </c>
      <c r="D311" t="inlineStr">
        <is>
          <t>Human papillomavirus infections / editors, Barbara Winkler and Ralph M. Richart.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New York : Elsevier, c1989.</t>
        </is>
      </c>
      <c r="M311" t="inlineStr">
        <is>
          <t>1989</t>
        </is>
      </c>
      <c r="O311" t="inlineStr">
        <is>
          <t>eng</t>
        </is>
      </c>
      <c r="P311" t="inlineStr">
        <is>
          <t>nyu</t>
        </is>
      </c>
      <c r="Q311" t="inlineStr">
        <is>
          <t>Clinical practice of gynecology ; v. 1, no. 2</t>
        </is>
      </c>
      <c r="R311" t="inlineStr">
        <is>
          <t xml:space="preserve">QW </t>
        </is>
      </c>
      <c r="S311" t="n">
        <v>14</v>
      </c>
      <c r="T311" t="n">
        <v>14</v>
      </c>
      <c r="U311" t="inlineStr">
        <is>
          <t>1994-07-10</t>
        </is>
      </c>
      <c r="V311" t="inlineStr">
        <is>
          <t>1994-07-10</t>
        </is>
      </c>
      <c r="W311" t="inlineStr">
        <is>
          <t>1990-09-12</t>
        </is>
      </c>
      <c r="X311" t="inlineStr">
        <is>
          <t>1990-09-12</t>
        </is>
      </c>
      <c r="Y311" t="n">
        <v>31</v>
      </c>
      <c r="Z311" t="n">
        <v>15</v>
      </c>
      <c r="AA311" t="n">
        <v>15</v>
      </c>
      <c r="AB311" t="n">
        <v>1</v>
      </c>
      <c r="AC311" t="n">
        <v>1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HYPERLINK("https://creighton-primo.hosted.exlibrisgroup.com/primo-explore/search?tab=default_tab&amp;search_scope=EVERYTHING&amp;vid=01CRU&amp;lang=en_US&amp;offset=0&amp;query=any,contains,991000761239702656","Catalog Record")</f>
        <v/>
      </c>
      <c r="AT311">
        <f>HYPERLINK("http://www.worldcat.org/oclc/21465221","WorldCat Record")</f>
        <v/>
      </c>
    </row>
    <row r="312">
      <c r="A312" t="inlineStr">
        <is>
          <t>No</t>
        </is>
      </c>
      <c r="B312" t="inlineStr">
        <is>
          <t>QW165.5.P2 H9183 2001</t>
        </is>
      </c>
      <c r="C312" t="inlineStr">
        <is>
          <t>0                      QW 0165500P  2                  H  9183        2001</t>
        </is>
      </c>
      <c r="D312" t="inlineStr">
        <is>
          <t>Human papillomaviruses : clinical and scientific advances / edited by Jane C. Sterling and Stephen K. Tyring.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London ; New York : Arnold, 2001.</t>
        </is>
      </c>
      <c r="M312" t="inlineStr">
        <is>
          <t>2001</t>
        </is>
      </c>
      <c r="O312" t="inlineStr">
        <is>
          <t>eng</t>
        </is>
      </c>
      <c r="P312" t="inlineStr">
        <is>
          <t>enk</t>
        </is>
      </c>
      <c r="R312" t="inlineStr">
        <is>
          <t xml:space="preserve">QW </t>
        </is>
      </c>
      <c r="S312" t="n">
        <v>3</v>
      </c>
      <c r="T312" t="n">
        <v>3</v>
      </c>
      <c r="U312" t="inlineStr">
        <is>
          <t>2004-03-06</t>
        </is>
      </c>
      <c r="V312" t="inlineStr">
        <is>
          <t>2004-03-06</t>
        </is>
      </c>
      <c r="W312" t="inlineStr">
        <is>
          <t>2002-07-02</t>
        </is>
      </c>
      <c r="X312" t="inlineStr">
        <is>
          <t>2002-07-02</t>
        </is>
      </c>
      <c r="Y312" t="n">
        <v>116</v>
      </c>
      <c r="Z312" t="n">
        <v>79</v>
      </c>
      <c r="AA312" t="n">
        <v>84</v>
      </c>
      <c r="AB312" t="n">
        <v>1</v>
      </c>
      <c r="AC312" t="n">
        <v>1</v>
      </c>
      <c r="AD312" t="n">
        <v>3</v>
      </c>
      <c r="AE312" t="n">
        <v>3</v>
      </c>
      <c r="AF312" t="n">
        <v>1</v>
      </c>
      <c r="AG312" t="n">
        <v>1</v>
      </c>
      <c r="AH312" t="n">
        <v>1</v>
      </c>
      <c r="AI312" t="n">
        <v>1</v>
      </c>
      <c r="AJ312" t="n">
        <v>1</v>
      </c>
      <c r="AK312" t="n">
        <v>1</v>
      </c>
      <c r="AL312" t="n">
        <v>0</v>
      </c>
      <c r="AM312" t="n">
        <v>0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HYPERLINK("https://creighton-primo.hosted.exlibrisgroup.com/primo-explore/search?tab=default_tab&amp;search_scope=EVERYTHING&amp;vid=01CRU&amp;lang=en_US&amp;offset=0&amp;query=any,contains,991000321329702656","Catalog Record")</f>
        <v/>
      </c>
      <c r="AT312">
        <f>HYPERLINK("http://www.worldcat.org/oclc/43969142","WorldCat Record")</f>
        <v/>
      </c>
    </row>
    <row r="313">
      <c r="A313" t="inlineStr">
        <is>
          <t>No</t>
        </is>
      </c>
      <c r="B313" t="inlineStr">
        <is>
          <t>QW 165.5.P2 P216 1985</t>
        </is>
      </c>
      <c r="C313" t="inlineStr">
        <is>
          <t>0                      QW 0165500P  2                  P  216         1985</t>
        </is>
      </c>
      <c r="D313" t="inlineStr">
        <is>
          <t>Papillomaviruses : molecular and clinical aspects : proceedings of a conference held in Steamboat Springs, Colorado, April 8-14, 1985 / editors, Peter M. Howley, Thomas R. Broker.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New York : Liss, c1985.</t>
        </is>
      </c>
      <c r="M313" t="inlineStr">
        <is>
          <t>1985</t>
        </is>
      </c>
      <c r="O313" t="inlineStr">
        <is>
          <t>eng</t>
        </is>
      </c>
      <c r="P313" t="inlineStr">
        <is>
          <t>xxu</t>
        </is>
      </c>
      <c r="Q313" t="inlineStr">
        <is>
          <t>UCLA symposia on molecular and cellular biology ; new ser., v. 32</t>
        </is>
      </c>
      <c r="R313" t="inlineStr">
        <is>
          <t xml:space="preserve">QW </t>
        </is>
      </c>
      <c r="S313" t="n">
        <v>14</v>
      </c>
      <c r="T313" t="n">
        <v>14</v>
      </c>
      <c r="U313" t="inlineStr">
        <is>
          <t>1993-12-23</t>
        </is>
      </c>
      <c r="V313" t="inlineStr">
        <is>
          <t>1993-12-23</t>
        </is>
      </c>
      <c r="W313" t="inlineStr">
        <is>
          <t>1988-02-04</t>
        </is>
      </c>
      <c r="X313" t="inlineStr">
        <is>
          <t>1988-02-04</t>
        </is>
      </c>
      <c r="Y313" t="n">
        <v>150</v>
      </c>
      <c r="Z313" t="n">
        <v>123</v>
      </c>
      <c r="AA313" t="n">
        <v>125</v>
      </c>
      <c r="AB313" t="n">
        <v>1</v>
      </c>
      <c r="AC313" t="n">
        <v>1</v>
      </c>
      <c r="AD313" t="n">
        <v>3</v>
      </c>
      <c r="AE313" t="n">
        <v>3</v>
      </c>
      <c r="AF313" t="n">
        <v>0</v>
      </c>
      <c r="AG313" t="n">
        <v>0</v>
      </c>
      <c r="AH313" t="n">
        <v>1</v>
      </c>
      <c r="AI313" t="n">
        <v>1</v>
      </c>
      <c r="AJ313" t="n">
        <v>3</v>
      </c>
      <c r="AK313" t="n">
        <v>3</v>
      </c>
      <c r="AL313" t="n">
        <v>0</v>
      </c>
      <c r="AM313" t="n">
        <v>0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HYPERLINK("http://catalog.hathitrust.org/Record/000361001","HathiTrust Record")</f>
        <v/>
      </c>
      <c r="AS313">
        <f>HYPERLINK("https://creighton-primo.hosted.exlibrisgroup.com/primo-explore/search?tab=default_tab&amp;search_scope=EVERYTHING&amp;vid=01CRU&amp;lang=en_US&amp;offset=0&amp;query=any,contains,991000997659702656","Catalog Record")</f>
        <v/>
      </c>
      <c r="AT313">
        <f>HYPERLINK("http://www.worldcat.org/oclc/12751152","WorldCat Record")</f>
        <v/>
      </c>
    </row>
    <row r="314">
      <c r="A314" t="inlineStr">
        <is>
          <t>No</t>
        </is>
      </c>
      <c r="B314" t="inlineStr">
        <is>
          <t>QW 165.5.P2 P218 1987 v.2</t>
        </is>
      </c>
      <c r="C314" t="inlineStr">
        <is>
          <t>0                      QW 0165500P  2                  P  218         1987                  v.2</t>
        </is>
      </c>
      <c r="D314" t="inlineStr">
        <is>
          <t>The Papovaviridae / edited by Norman P. Salzman and Peter M. Howley.</t>
        </is>
      </c>
      <c r="E314" t="inlineStr">
        <is>
          <t>V.2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L314" t="inlineStr">
        <is>
          <t>New York : Plenum Press, c1987.</t>
        </is>
      </c>
      <c r="M314" t="inlineStr">
        <is>
          <t>1987</t>
        </is>
      </c>
      <c r="O314" t="inlineStr">
        <is>
          <t>eng</t>
        </is>
      </c>
      <c r="P314" t="inlineStr">
        <is>
          <t>xxu</t>
        </is>
      </c>
      <c r="Q314" t="inlineStr">
        <is>
          <t>The Viruses.</t>
        </is>
      </c>
      <c r="R314" t="inlineStr">
        <is>
          <t xml:space="preserve">QW </t>
        </is>
      </c>
      <c r="S314" t="n">
        <v>13</v>
      </c>
      <c r="T314" t="n">
        <v>13</v>
      </c>
      <c r="U314" t="inlineStr">
        <is>
          <t>1993-03-12</t>
        </is>
      </c>
      <c r="V314" t="inlineStr">
        <is>
          <t>1993-03-12</t>
        </is>
      </c>
      <c r="W314" t="inlineStr">
        <is>
          <t>1987-09-24</t>
        </is>
      </c>
      <c r="X314" t="inlineStr">
        <is>
          <t>1987-09-24</t>
        </is>
      </c>
      <c r="Y314" t="n">
        <v>192</v>
      </c>
      <c r="Z314" t="n">
        <v>154</v>
      </c>
      <c r="AA314" t="n">
        <v>156</v>
      </c>
      <c r="AB314" t="n">
        <v>1</v>
      </c>
      <c r="AC314" t="n">
        <v>1</v>
      </c>
      <c r="AD314" t="n">
        <v>4</v>
      </c>
      <c r="AE314" t="n">
        <v>4</v>
      </c>
      <c r="AF314" t="n">
        <v>0</v>
      </c>
      <c r="AG314" t="n">
        <v>0</v>
      </c>
      <c r="AH314" t="n">
        <v>2</v>
      </c>
      <c r="AI314" t="n">
        <v>2</v>
      </c>
      <c r="AJ314" t="n">
        <v>3</v>
      </c>
      <c r="AK314" t="n">
        <v>3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HYPERLINK("http://catalog.hathitrust.org/Record/000596773","HathiTrust Record")</f>
        <v/>
      </c>
      <c r="AS314">
        <f>HYPERLINK("https://creighton-primo.hosted.exlibrisgroup.com/primo-explore/search?tab=default_tab&amp;search_scope=EVERYTHING&amp;vid=01CRU&amp;lang=en_US&amp;offset=0&amp;query=any,contains,991001527489702656","Catalog Record")</f>
        <v/>
      </c>
      <c r="AT314">
        <f>HYPERLINK("http://www.worldcat.org/oclc/13792783","WorldCat Record")</f>
        <v/>
      </c>
    </row>
    <row r="315">
      <c r="A315" t="inlineStr">
        <is>
          <t>No</t>
        </is>
      </c>
      <c r="B315" t="inlineStr">
        <is>
          <t>QW 165.5.P2 S669s 1996</t>
        </is>
      </c>
      <c r="C315" t="inlineStr">
        <is>
          <t>0                      QW 0165500P  2                  S  669s        1996</t>
        </is>
      </c>
      <c r="D315" t="inlineStr">
        <is>
          <t>The SV40 replicon model for analysis of anticancer drugs / Robert M. Snapka.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1</t>
        </is>
      </c>
      <c r="K315" t="inlineStr">
        <is>
          <t>Snapka, Robert M., 1947-</t>
        </is>
      </c>
      <c r="L315" t="inlineStr">
        <is>
          <t>Austin, TX : R.G. Landes, c1996.</t>
        </is>
      </c>
      <c r="M315" t="inlineStr">
        <is>
          <t>1996</t>
        </is>
      </c>
      <c r="O315" t="inlineStr">
        <is>
          <t>eng</t>
        </is>
      </c>
      <c r="P315" t="inlineStr">
        <is>
          <t>txu</t>
        </is>
      </c>
      <c r="Q315" t="inlineStr">
        <is>
          <t>Molecular biology intelligence unit</t>
        </is>
      </c>
      <c r="R315" t="inlineStr">
        <is>
          <t xml:space="preserve">QW </t>
        </is>
      </c>
      <c r="S315" t="n">
        <v>1</v>
      </c>
      <c r="T315" t="n">
        <v>1</v>
      </c>
      <c r="U315" t="inlineStr">
        <is>
          <t>1997-07-10</t>
        </is>
      </c>
      <c r="V315" t="inlineStr">
        <is>
          <t>1997-07-10</t>
        </is>
      </c>
      <c r="W315" t="inlineStr">
        <is>
          <t>1997-05-19</t>
        </is>
      </c>
      <c r="X315" t="inlineStr">
        <is>
          <t>1997-05-19</t>
        </is>
      </c>
      <c r="Y315" t="n">
        <v>80</v>
      </c>
      <c r="Z315" t="n">
        <v>67</v>
      </c>
      <c r="AA315" t="n">
        <v>795</v>
      </c>
      <c r="AB315" t="n">
        <v>1</v>
      </c>
      <c r="AC315" t="n">
        <v>14</v>
      </c>
      <c r="AD315" t="n">
        <v>2</v>
      </c>
      <c r="AE315" t="n">
        <v>30</v>
      </c>
      <c r="AF315" t="n">
        <v>0</v>
      </c>
      <c r="AG315" t="n">
        <v>7</v>
      </c>
      <c r="AH315" t="n">
        <v>1</v>
      </c>
      <c r="AI315" t="n">
        <v>6</v>
      </c>
      <c r="AJ315" t="n">
        <v>2</v>
      </c>
      <c r="AK315" t="n">
        <v>9</v>
      </c>
      <c r="AL315" t="n">
        <v>0</v>
      </c>
      <c r="AM315" t="n">
        <v>12</v>
      </c>
      <c r="AN315" t="n">
        <v>0</v>
      </c>
      <c r="AO315" t="n">
        <v>1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HYPERLINK("https://creighton-primo.hosted.exlibrisgroup.com/primo-explore/search?tab=default_tab&amp;search_scope=EVERYTHING&amp;vid=01CRU&amp;lang=en_US&amp;offset=0&amp;query=any,contains,991001557969702656","Catalog Record")</f>
        <v/>
      </c>
      <c r="AT315">
        <f>HYPERLINK("http://www.worldcat.org/oclc/34121051","WorldCat Record")</f>
        <v/>
      </c>
    </row>
    <row r="316">
      <c r="A316" t="inlineStr">
        <is>
          <t>No</t>
        </is>
      </c>
      <c r="B316" t="inlineStr">
        <is>
          <t>QW 166 A288 2007</t>
        </is>
      </c>
      <c r="C316" t="inlineStr">
        <is>
          <t>0                      QW 0166000A  288         2007</t>
        </is>
      </c>
      <c r="D316" t="inlineStr">
        <is>
          <t>AIDS-associated viral oncogenesis / edited by Meyers, C.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1</t>
        </is>
      </c>
      <c r="L316" t="inlineStr">
        <is>
          <t>New York ; [London] : Springer, c2007.</t>
        </is>
      </c>
      <c r="M316" t="inlineStr">
        <is>
          <t>2007</t>
        </is>
      </c>
      <c r="O316" t="inlineStr">
        <is>
          <t>eng</t>
        </is>
      </c>
      <c r="P316" t="inlineStr">
        <is>
          <t>nyu</t>
        </is>
      </c>
      <c r="Q316" t="inlineStr">
        <is>
          <t>Cancer treatment and research ; v. 133</t>
        </is>
      </c>
      <c r="R316" t="inlineStr">
        <is>
          <t xml:space="preserve">QW </t>
        </is>
      </c>
      <c r="S316" t="n">
        <v>2</v>
      </c>
      <c r="T316" t="n">
        <v>2</v>
      </c>
      <c r="U316" t="inlineStr">
        <is>
          <t>2010-12-09</t>
        </is>
      </c>
      <c r="V316" t="inlineStr">
        <is>
          <t>2010-12-09</t>
        </is>
      </c>
      <c r="W316" t="inlineStr">
        <is>
          <t>2007-06-07</t>
        </is>
      </c>
      <c r="X316" t="inlineStr">
        <is>
          <t>2007-06-07</t>
        </is>
      </c>
      <c r="Y316" t="n">
        <v>71</v>
      </c>
      <c r="Z316" t="n">
        <v>55</v>
      </c>
      <c r="AA316" t="n">
        <v>302</v>
      </c>
      <c r="AB316" t="n">
        <v>1</v>
      </c>
      <c r="AC316" t="n">
        <v>2</v>
      </c>
      <c r="AD316" t="n">
        <v>0</v>
      </c>
      <c r="AE316" t="n">
        <v>5</v>
      </c>
      <c r="AF316" t="n">
        <v>0</v>
      </c>
      <c r="AG316" t="n">
        <v>3</v>
      </c>
      <c r="AH316" t="n">
        <v>0</v>
      </c>
      <c r="AI316" t="n">
        <v>1</v>
      </c>
      <c r="AJ316" t="n">
        <v>0</v>
      </c>
      <c r="AK316" t="n">
        <v>4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HYPERLINK("http://catalog.hathitrust.org/Record/005636800","HathiTrust Record")</f>
        <v/>
      </c>
      <c r="AS316">
        <f>HYPERLINK("https://creighton-primo.hosted.exlibrisgroup.com/primo-explore/search?tab=default_tab&amp;search_scope=EVERYTHING&amp;vid=01CRU&amp;lang=en_US&amp;offset=0&amp;query=any,contains,991000631499702656","Catalog Record")</f>
        <v/>
      </c>
      <c r="AT316">
        <f>HYPERLINK("http://www.worldcat.org/oclc/76935743","WorldCat Record")</f>
        <v/>
      </c>
    </row>
    <row r="317">
      <c r="A317" t="inlineStr">
        <is>
          <t>No</t>
        </is>
      </c>
      <c r="B317" t="inlineStr">
        <is>
          <t>QW 166 AD888 1982 v.2</t>
        </is>
      </c>
      <c r="C317" t="inlineStr">
        <is>
          <t>0                      QW 0166000AD 888         1982                                        v.2</t>
        </is>
      </c>
      <c r="D317" t="inlineStr">
        <is>
          <t>The Transformation-associated cellular p53 protein / editor, George Klein.</t>
        </is>
      </c>
      <c r="E317" t="inlineStr">
        <is>
          <t>V.2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New York : Raven Press, c1982.</t>
        </is>
      </c>
      <c r="M317" t="inlineStr">
        <is>
          <t>1982</t>
        </is>
      </c>
      <c r="O317" t="inlineStr">
        <is>
          <t>eng</t>
        </is>
      </c>
      <c r="P317" t="inlineStr">
        <is>
          <t>xxu</t>
        </is>
      </c>
      <c r="Q317" t="inlineStr">
        <is>
          <t>Advances in viral oncology ; v. 2</t>
        </is>
      </c>
      <c r="R317" t="inlineStr">
        <is>
          <t xml:space="preserve">QW </t>
        </is>
      </c>
      <c r="S317" t="n">
        <v>4</v>
      </c>
      <c r="T317" t="n">
        <v>4</v>
      </c>
      <c r="U317" t="inlineStr">
        <is>
          <t>1998-10-09</t>
        </is>
      </c>
      <c r="V317" t="inlineStr">
        <is>
          <t>1998-10-09</t>
        </is>
      </c>
      <c r="W317" t="inlineStr">
        <is>
          <t>1988-01-28</t>
        </is>
      </c>
      <c r="X317" t="inlineStr">
        <is>
          <t>1988-01-28</t>
        </is>
      </c>
      <c r="Y317" t="n">
        <v>121</v>
      </c>
      <c r="Z317" t="n">
        <v>97</v>
      </c>
      <c r="AA317" t="n">
        <v>97</v>
      </c>
      <c r="AB317" t="n">
        <v>1</v>
      </c>
      <c r="AC317" t="n">
        <v>1</v>
      </c>
      <c r="AD317" t="n">
        <v>4</v>
      </c>
      <c r="AE317" t="n">
        <v>4</v>
      </c>
      <c r="AF317" t="n">
        <v>1</v>
      </c>
      <c r="AG317" t="n">
        <v>1</v>
      </c>
      <c r="AH317" t="n">
        <v>2</v>
      </c>
      <c r="AI317" t="n">
        <v>2</v>
      </c>
      <c r="AJ317" t="n">
        <v>2</v>
      </c>
      <c r="AK317" t="n">
        <v>2</v>
      </c>
      <c r="AL317" t="n">
        <v>0</v>
      </c>
      <c r="AM317" t="n">
        <v>0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HYPERLINK("https://creighton-primo.hosted.exlibrisgroup.com/primo-explore/search?tab=default_tab&amp;search_scope=EVERYTHING&amp;vid=01CRU&amp;lang=en_US&amp;offset=0&amp;query=any,contains,991001108309702656","Catalog Record")</f>
        <v/>
      </c>
      <c r="AT317">
        <f>HYPERLINK("http://www.worldcat.org/oclc/8553102","WorldCat Record")</f>
        <v/>
      </c>
    </row>
    <row r="318">
      <c r="A318" t="inlineStr">
        <is>
          <t>No</t>
        </is>
      </c>
      <c r="B318" t="inlineStr">
        <is>
          <t>QW 166 C764 1988</t>
        </is>
      </c>
      <c r="C318" t="inlineStr">
        <is>
          <t>0                      QW 0166000C  764         1988</t>
        </is>
      </c>
      <c r="D318" t="inlineStr">
        <is>
          <t>The Control of human retrovirus gene expression / edited by B. Robert Franza, Jr., Bryan R. Cullen, Flossie Wong-Staal.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L318" t="inlineStr">
        <is>
          <t>Cold Spring Harbor, N.Y. : Cold Spring Harbor Laboratory, c1988.</t>
        </is>
      </c>
      <c r="M318" t="inlineStr">
        <is>
          <t>1988</t>
        </is>
      </c>
      <c r="O318" t="inlineStr">
        <is>
          <t>eng</t>
        </is>
      </c>
      <c r="P318" t="inlineStr">
        <is>
          <t>xxu</t>
        </is>
      </c>
      <c r="R318" t="inlineStr">
        <is>
          <t xml:space="preserve">QW </t>
        </is>
      </c>
      <c r="S318" t="n">
        <v>7</v>
      </c>
      <c r="T318" t="n">
        <v>7</v>
      </c>
      <c r="U318" t="inlineStr">
        <is>
          <t>1989-09-22</t>
        </is>
      </c>
      <c r="V318" t="inlineStr">
        <is>
          <t>1989-09-22</t>
        </is>
      </c>
      <c r="W318" t="inlineStr">
        <is>
          <t>1989-04-07</t>
        </is>
      </c>
      <c r="X318" t="inlineStr">
        <is>
          <t>1989-04-07</t>
        </is>
      </c>
      <c r="Y318" t="n">
        <v>191</v>
      </c>
      <c r="Z318" t="n">
        <v>145</v>
      </c>
      <c r="AA318" t="n">
        <v>147</v>
      </c>
      <c r="AB318" t="n">
        <v>1</v>
      </c>
      <c r="AC318" t="n">
        <v>1</v>
      </c>
      <c r="AD318" t="n">
        <v>2</v>
      </c>
      <c r="AE318" t="n">
        <v>2</v>
      </c>
      <c r="AF318" t="n">
        <v>0</v>
      </c>
      <c r="AG318" t="n">
        <v>0</v>
      </c>
      <c r="AH318" t="n">
        <v>1</v>
      </c>
      <c r="AI318" t="n">
        <v>1</v>
      </c>
      <c r="AJ318" t="n">
        <v>1</v>
      </c>
      <c r="AK318" t="n">
        <v>1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HYPERLINK("http://catalog.hathitrust.org/Record/001093833","HathiTrust Record")</f>
        <v/>
      </c>
      <c r="AS318">
        <f>HYPERLINK("https://creighton-primo.hosted.exlibrisgroup.com/primo-explore/search?tab=default_tab&amp;search_scope=EVERYTHING&amp;vid=01CRU&amp;lang=en_US&amp;offset=0&amp;query=any,contains,991001243679702656","Catalog Record")</f>
        <v/>
      </c>
      <c r="AT318">
        <f>HYPERLINK("http://www.worldcat.org/oclc/17841482","WorldCat Record")</f>
        <v/>
      </c>
    </row>
    <row r="319">
      <c r="A319" t="inlineStr">
        <is>
          <t>No</t>
        </is>
      </c>
      <c r="B319" t="inlineStr">
        <is>
          <t>QW 166 M718 1980</t>
        </is>
      </c>
      <c r="C319" t="inlineStr">
        <is>
          <t>0                      QW 0166000M  718         1980</t>
        </is>
      </c>
      <c r="D319" t="inlineStr">
        <is>
          <t>Molecular biology of RNA tumor viruses / edited by John R. Stephenson.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L319" t="inlineStr">
        <is>
          <t>New York : Academic Press, 1980.</t>
        </is>
      </c>
      <c r="M319" t="inlineStr">
        <is>
          <t>1980</t>
        </is>
      </c>
      <c r="O319" t="inlineStr">
        <is>
          <t>eng</t>
        </is>
      </c>
      <c r="P319" t="inlineStr">
        <is>
          <t xml:space="preserve">xx </t>
        </is>
      </c>
      <c r="R319" t="inlineStr">
        <is>
          <t xml:space="preserve">QW </t>
        </is>
      </c>
      <c r="S319" t="n">
        <v>2</v>
      </c>
      <c r="T319" t="n">
        <v>2</v>
      </c>
      <c r="U319" t="inlineStr">
        <is>
          <t>2003-03-15</t>
        </is>
      </c>
      <c r="V319" t="inlineStr">
        <is>
          <t>2003-03-15</t>
        </is>
      </c>
      <c r="W319" t="inlineStr">
        <is>
          <t>1988-01-28</t>
        </is>
      </c>
      <c r="X319" t="inlineStr">
        <is>
          <t>1988-01-28</t>
        </is>
      </c>
      <c r="Y319" t="n">
        <v>233</v>
      </c>
      <c r="Z319" t="n">
        <v>162</v>
      </c>
      <c r="AA319" t="n">
        <v>204</v>
      </c>
      <c r="AB319" t="n">
        <v>1</v>
      </c>
      <c r="AC319" t="n">
        <v>2</v>
      </c>
      <c r="AD319" t="n">
        <v>5</v>
      </c>
      <c r="AE319" t="n">
        <v>9</v>
      </c>
      <c r="AF319" t="n">
        <v>1</v>
      </c>
      <c r="AG319" t="n">
        <v>3</v>
      </c>
      <c r="AH319" t="n">
        <v>3</v>
      </c>
      <c r="AI319" t="n">
        <v>5</v>
      </c>
      <c r="AJ319" t="n">
        <v>3</v>
      </c>
      <c r="AK319" t="n">
        <v>3</v>
      </c>
      <c r="AL319" t="n">
        <v>0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HYPERLINK("http://catalog.hathitrust.org/Record/000036777","HathiTrust Record")</f>
        <v/>
      </c>
      <c r="AS319">
        <f>HYPERLINK("https://creighton-primo.hosted.exlibrisgroup.com/primo-explore/search?tab=default_tab&amp;search_scope=EVERYTHING&amp;vid=01CRU&amp;lang=en_US&amp;offset=0&amp;query=any,contains,991001108389702656","Catalog Record")</f>
        <v/>
      </c>
      <c r="AT319">
        <f>HYPERLINK("http://www.worldcat.org/oclc/5889322","WorldCat Record")</f>
        <v/>
      </c>
    </row>
    <row r="320">
      <c r="A320" t="inlineStr">
        <is>
          <t>No</t>
        </is>
      </c>
      <c r="B320" t="inlineStr">
        <is>
          <t>QW 166 O39 1977o</t>
        </is>
      </c>
      <c r="C320" t="inlineStr">
        <is>
          <t>0                      QW 0166000O  39          1977o</t>
        </is>
      </c>
      <c r="D320" t="inlineStr">
        <is>
          <t>Oncogenic viruses and host cell genes : [proceedings] / edited by Yoji Ikawa and Takeshi Odaka.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Oji International Seminar on Genetic Aspects of Friend Virus and Friend Cells (5th : 1977 : Yamanakako-mura, Japan)</t>
        </is>
      </c>
      <c r="L320" t="inlineStr">
        <is>
          <t>New York : Academic Press, 1979.</t>
        </is>
      </c>
      <c r="M320" t="inlineStr">
        <is>
          <t>1979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QW </t>
        </is>
      </c>
      <c r="S320" t="n">
        <v>2</v>
      </c>
      <c r="T320" t="n">
        <v>2</v>
      </c>
      <c r="U320" t="inlineStr">
        <is>
          <t>2003-03-15</t>
        </is>
      </c>
      <c r="V320" t="inlineStr">
        <is>
          <t>2003-03-15</t>
        </is>
      </c>
      <c r="W320" t="inlineStr">
        <is>
          <t>1988-01-28</t>
        </is>
      </c>
      <c r="X320" t="inlineStr">
        <is>
          <t>1988-01-28</t>
        </is>
      </c>
      <c r="Y320" t="n">
        <v>137</v>
      </c>
      <c r="Z320" t="n">
        <v>97</v>
      </c>
      <c r="AA320" t="n">
        <v>98</v>
      </c>
      <c r="AB320" t="n">
        <v>2</v>
      </c>
      <c r="AC320" t="n">
        <v>2</v>
      </c>
      <c r="AD320" t="n">
        <v>2</v>
      </c>
      <c r="AE320" t="n">
        <v>2</v>
      </c>
      <c r="AF320" t="n">
        <v>1</v>
      </c>
      <c r="AG320" t="n">
        <v>1</v>
      </c>
      <c r="AH320" t="n">
        <v>0</v>
      </c>
      <c r="AI320" t="n">
        <v>0</v>
      </c>
      <c r="AJ320" t="n">
        <v>1</v>
      </c>
      <c r="AK320" t="n">
        <v>1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HYPERLINK("http://catalog.hathitrust.org/Record/000258275","HathiTrust Record")</f>
        <v/>
      </c>
      <c r="AS320">
        <f>HYPERLINK("https://creighton-primo.hosted.exlibrisgroup.com/primo-explore/search?tab=default_tab&amp;search_scope=EVERYTHING&amp;vid=01CRU&amp;lang=en_US&amp;offset=0&amp;query=any,contains,991001108569702656","Catalog Record")</f>
        <v/>
      </c>
      <c r="AT320">
        <f>HYPERLINK("http://www.worldcat.org/oclc/4549570","WorldCat Record")</f>
        <v/>
      </c>
    </row>
    <row r="321">
      <c r="A321" t="inlineStr">
        <is>
          <t>No</t>
        </is>
      </c>
      <c r="B321" t="inlineStr">
        <is>
          <t>QW 166 R627 1985 v.2</t>
        </is>
      </c>
      <c r="C321" t="inlineStr">
        <is>
          <t>0                      QW 0166000R  627         1985                                        v.2</t>
        </is>
      </c>
      <c r="D321" t="inlineStr">
        <is>
          <t>RNA tumor viruses : molecular biology of tumor viruses : Volume 2/ supplements and appendixes / edited by Robin Weiss ... [et al.] ; contributors, A. Bernstein ... [et al.].</t>
        </is>
      </c>
      <c r="E321" t="inlineStr">
        <is>
          <t>V.2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Cold Spring Harbor, N.Y. : Cold Spring Harbor Laboratory, c1985.</t>
        </is>
      </c>
      <c r="M321" t="inlineStr">
        <is>
          <t>1985</t>
        </is>
      </c>
      <c r="N321" t="inlineStr">
        <is>
          <t>2nd ed. rev.</t>
        </is>
      </c>
      <c r="O321" t="inlineStr">
        <is>
          <t>eng</t>
        </is>
      </c>
      <c r="P321" t="inlineStr">
        <is>
          <t>nyu</t>
        </is>
      </c>
      <c r="Q321" t="inlineStr">
        <is>
          <t>Cold Spring Harbor monograph series ; 10C</t>
        </is>
      </c>
      <c r="R321" t="inlineStr">
        <is>
          <t xml:space="preserve">QW </t>
        </is>
      </c>
      <c r="S321" t="n">
        <v>5</v>
      </c>
      <c r="T321" t="n">
        <v>5</v>
      </c>
      <c r="U321" t="inlineStr">
        <is>
          <t>2003-03-15</t>
        </is>
      </c>
      <c r="V321" t="inlineStr">
        <is>
          <t>2003-03-15</t>
        </is>
      </c>
      <c r="W321" t="inlineStr">
        <is>
          <t>1988-01-28</t>
        </is>
      </c>
      <c r="X321" t="inlineStr">
        <is>
          <t>1988-01-28</t>
        </is>
      </c>
      <c r="Y321" t="n">
        <v>199</v>
      </c>
      <c r="Z321" t="n">
        <v>164</v>
      </c>
      <c r="AA321" t="n">
        <v>168</v>
      </c>
      <c r="AB321" t="n">
        <v>1</v>
      </c>
      <c r="AC321" t="n">
        <v>1</v>
      </c>
      <c r="AD321" t="n">
        <v>7</v>
      </c>
      <c r="AE321" t="n">
        <v>7</v>
      </c>
      <c r="AF321" t="n">
        <v>1</v>
      </c>
      <c r="AG321" t="n">
        <v>1</v>
      </c>
      <c r="AH321" t="n">
        <v>2</v>
      </c>
      <c r="AI321" t="n">
        <v>2</v>
      </c>
      <c r="AJ321" t="n">
        <v>7</v>
      </c>
      <c r="AK321" t="n">
        <v>7</v>
      </c>
      <c r="AL321" t="n">
        <v>0</v>
      </c>
      <c r="AM321" t="n">
        <v>0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HYPERLINK("http://catalog.hathitrust.org/Record/000573150","HathiTrust Record")</f>
        <v/>
      </c>
      <c r="AS321">
        <f>HYPERLINK("https://creighton-primo.hosted.exlibrisgroup.com/primo-explore/search?tab=default_tab&amp;search_scope=EVERYTHING&amp;vid=01CRU&amp;lang=en_US&amp;offset=0&amp;query=any,contains,991001108609702656","Catalog Record")</f>
        <v/>
      </c>
      <c r="AT321">
        <f>HYPERLINK("http://www.worldcat.org/oclc/10277501","WorldCat Record")</f>
        <v/>
      </c>
    </row>
    <row r="322">
      <c r="A322" t="inlineStr">
        <is>
          <t>No</t>
        </is>
      </c>
      <c r="B322" t="inlineStr">
        <is>
          <t>QW 166 V813 1980</t>
        </is>
      </c>
      <c r="C322" t="inlineStr">
        <is>
          <t>0                      QW 0166000V  813         1980</t>
        </is>
      </c>
      <c r="D322" t="inlineStr">
        <is>
          <t>Viral oncology / editor, George Klein.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L322" t="inlineStr">
        <is>
          <t>New York : Raven Press, c1980.</t>
        </is>
      </c>
      <c r="M322" t="inlineStr">
        <is>
          <t>1980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QW </t>
        </is>
      </c>
      <c r="S322" t="n">
        <v>2</v>
      </c>
      <c r="T322" t="n">
        <v>2</v>
      </c>
      <c r="U322" t="inlineStr">
        <is>
          <t>1992-02-28</t>
        </is>
      </c>
      <c r="V322" t="inlineStr">
        <is>
          <t>1992-02-28</t>
        </is>
      </c>
      <c r="W322" t="inlineStr">
        <is>
          <t>1988-01-28</t>
        </is>
      </c>
      <c r="X322" t="inlineStr">
        <is>
          <t>1988-01-28</t>
        </is>
      </c>
      <c r="Y322" t="n">
        <v>227</v>
      </c>
      <c r="Z322" t="n">
        <v>151</v>
      </c>
      <c r="AA322" t="n">
        <v>158</v>
      </c>
      <c r="AB322" t="n">
        <v>1</v>
      </c>
      <c r="AC322" t="n">
        <v>1</v>
      </c>
      <c r="AD322" t="n">
        <v>4</v>
      </c>
      <c r="AE322" t="n">
        <v>4</v>
      </c>
      <c r="AF322" t="n">
        <v>0</v>
      </c>
      <c r="AG322" t="n">
        <v>0</v>
      </c>
      <c r="AH322" t="n">
        <v>2</v>
      </c>
      <c r="AI322" t="n">
        <v>2</v>
      </c>
      <c r="AJ322" t="n">
        <v>4</v>
      </c>
      <c r="AK322" t="n">
        <v>4</v>
      </c>
      <c r="AL322" t="n">
        <v>0</v>
      </c>
      <c r="AM322" t="n">
        <v>0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HYPERLINK("http://catalog.hathitrust.org/Record/000711976","HathiTrust Record")</f>
        <v/>
      </c>
      <c r="AS322">
        <f>HYPERLINK("https://creighton-primo.hosted.exlibrisgroup.com/primo-explore/search?tab=default_tab&amp;search_scope=EVERYTHING&amp;vid=01CRU&amp;lang=en_US&amp;offset=0&amp;query=any,contains,991001108659702656","Catalog Record")</f>
        <v/>
      </c>
      <c r="AT322">
        <f>HYPERLINK("http://www.worldcat.org/oclc/5750323","WorldCat Record")</f>
        <v/>
      </c>
    </row>
    <row r="323">
      <c r="A323" t="inlineStr">
        <is>
          <t>No</t>
        </is>
      </c>
      <c r="B323" t="inlineStr">
        <is>
          <t>QW 168 A6802 1993</t>
        </is>
      </c>
      <c r="C323" t="inlineStr">
        <is>
          <t>0                      QW 0168000A  6802        1993</t>
        </is>
      </c>
      <c r="D323" t="inlineStr">
        <is>
          <t>The Arenaviridae / edited by Maria S. Salvato.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New York : Plenum Press, c1993.</t>
        </is>
      </c>
      <c r="M323" t="inlineStr">
        <is>
          <t>1993</t>
        </is>
      </c>
      <c r="O323" t="inlineStr">
        <is>
          <t>eng</t>
        </is>
      </c>
      <c r="P323" t="inlineStr">
        <is>
          <t>nyu</t>
        </is>
      </c>
      <c r="Q323" t="inlineStr">
        <is>
          <t>The Viruses</t>
        </is>
      </c>
      <c r="R323" t="inlineStr">
        <is>
          <t xml:space="preserve">QW </t>
        </is>
      </c>
      <c r="S323" t="n">
        <v>5</v>
      </c>
      <c r="T323" t="n">
        <v>5</v>
      </c>
      <c r="U323" t="inlineStr">
        <is>
          <t>2005-06-23</t>
        </is>
      </c>
      <c r="V323" t="inlineStr">
        <is>
          <t>2005-06-23</t>
        </is>
      </c>
      <c r="W323" t="inlineStr">
        <is>
          <t>1994-03-22</t>
        </is>
      </c>
      <c r="X323" t="inlineStr">
        <is>
          <t>1994-03-22</t>
        </is>
      </c>
      <c r="Y323" t="n">
        <v>158</v>
      </c>
      <c r="Z323" t="n">
        <v>124</v>
      </c>
      <c r="AA323" t="n">
        <v>143</v>
      </c>
      <c r="AB323" t="n">
        <v>1</v>
      </c>
      <c r="AC323" t="n">
        <v>1</v>
      </c>
      <c r="AD323" t="n">
        <v>4</v>
      </c>
      <c r="AE323" t="n">
        <v>5</v>
      </c>
      <c r="AF323" t="n">
        <v>0</v>
      </c>
      <c r="AG323" t="n">
        <v>1</v>
      </c>
      <c r="AH323" t="n">
        <v>3</v>
      </c>
      <c r="AI323" t="n">
        <v>3</v>
      </c>
      <c r="AJ323" t="n">
        <v>2</v>
      </c>
      <c r="AK323" t="n">
        <v>3</v>
      </c>
      <c r="AL323" t="n">
        <v>0</v>
      </c>
      <c r="AM323" t="n">
        <v>0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HYPERLINK("http://catalog.hathitrust.org/Record/002704768","HathiTrust Record")</f>
        <v/>
      </c>
      <c r="AS323">
        <f>HYPERLINK("https://creighton-primo.hosted.exlibrisgroup.com/primo-explore/search?tab=default_tab&amp;search_scope=EVERYTHING&amp;vid=01CRU&amp;lang=en_US&amp;offset=0&amp;query=any,contains,991000668649702656","Catalog Record")</f>
        <v/>
      </c>
      <c r="AT323">
        <f>HYPERLINK("http://www.worldcat.org/oclc/27151508","WorldCat Record")</f>
        <v/>
      </c>
    </row>
    <row r="324">
      <c r="A324" t="inlineStr">
        <is>
          <t>No</t>
        </is>
      </c>
      <c r="B324" t="inlineStr">
        <is>
          <t>QW 168.5.07 I435 1989</t>
        </is>
      </c>
      <c r="C324" t="inlineStr">
        <is>
          <t>0                      QW 0168500                                                           .07 I435 1989</t>
        </is>
      </c>
      <c r="D324" t="inlineStr">
        <is>
          <t>The Influenza viruses / edited by Robert M. Krug.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New York : Plenum Press, c1989.</t>
        </is>
      </c>
      <c r="M324" t="inlineStr">
        <is>
          <t>1989</t>
        </is>
      </c>
      <c r="O324" t="inlineStr">
        <is>
          <t>eng</t>
        </is>
      </c>
      <c r="P324" t="inlineStr">
        <is>
          <t>xxu</t>
        </is>
      </c>
      <c r="Q324" t="inlineStr">
        <is>
          <t>The Viruses.</t>
        </is>
      </c>
      <c r="R324" t="inlineStr">
        <is>
          <t xml:space="preserve">QW </t>
        </is>
      </c>
      <c r="S324" t="n">
        <v>5</v>
      </c>
      <c r="T324" t="n">
        <v>5</v>
      </c>
      <c r="U324" t="inlineStr">
        <is>
          <t>2005-10-01</t>
        </is>
      </c>
      <c r="V324" t="inlineStr">
        <is>
          <t>2005-10-01</t>
        </is>
      </c>
      <c r="W324" t="inlineStr">
        <is>
          <t>1991-03-02</t>
        </is>
      </c>
      <c r="X324" t="inlineStr">
        <is>
          <t>1991-03-02</t>
        </is>
      </c>
      <c r="Y324" t="n">
        <v>239</v>
      </c>
      <c r="Z324" t="n">
        <v>176</v>
      </c>
      <c r="AA324" t="n">
        <v>182</v>
      </c>
      <c r="AB324" t="n">
        <v>1</v>
      </c>
      <c r="AC324" t="n">
        <v>1</v>
      </c>
      <c r="AD324" t="n">
        <v>3</v>
      </c>
      <c r="AE324" t="n">
        <v>3</v>
      </c>
      <c r="AF324" t="n">
        <v>0</v>
      </c>
      <c r="AG324" t="n">
        <v>0</v>
      </c>
      <c r="AH324" t="n">
        <v>2</v>
      </c>
      <c r="AI324" t="n">
        <v>2</v>
      </c>
      <c r="AJ324" t="n">
        <v>2</v>
      </c>
      <c r="AK324" t="n">
        <v>2</v>
      </c>
      <c r="AL324" t="n">
        <v>0</v>
      </c>
      <c r="AM324" t="n">
        <v>0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HYPERLINK("https://creighton-primo.hosted.exlibrisgroup.com/primo-explore/search?tab=default_tab&amp;search_scope=EVERYTHING&amp;vid=01CRU&amp;lang=en_US&amp;offset=0&amp;query=any,contains,991000823619702656","Catalog Record")</f>
        <v/>
      </c>
      <c r="AT324">
        <f>HYPERLINK("http://www.worldcat.org/oclc/19850363","WorldCat Record")</f>
        <v/>
      </c>
    </row>
    <row r="325">
      <c r="A325" t="inlineStr">
        <is>
          <t>No</t>
        </is>
      </c>
      <c r="B325" t="inlineStr">
        <is>
          <t>QW 180 A257 1969</t>
        </is>
      </c>
      <c r="C325" t="inlineStr">
        <is>
          <t>0                      QW 0180000A  257         1969</t>
        </is>
      </c>
      <c r="D325" t="inlineStr">
        <is>
          <t>Aflatoxin : scientific background, control, and implications / edited by Leo A. Goldblatt.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Goldblatt, Leo A. (Leo Arthur), 1902-</t>
        </is>
      </c>
      <c r="L325" t="inlineStr">
        <is>
          <t>New York : Academic Press, 1969.</t>
        </is>
      </c>
      <c r="M325" t="inlineStr">
        <is>
          <t>1969</t>
        </is>
      </c>
      <c r="O325" t="inlineStr">
        <is>
          <t>eng</t>
        </is>
      </c>
      <c r="P325" t="inlineStr">
        <is>
          <t>nyu</t>
        </is>
      </c>
      <c r="Q325" t="inlineStr">
        <is>
          <t>Food science and technology ; 7</t>
        </is>
      </c>
      <c r="R325" t="inlineStr">
        <is>
          <t xml:space="preserve">QW </t>
        </is>
      </c>
      <c r="S325" t="n">
        <v>2</v>
      </c>
      <c r="T325" t="n">
        <v>2</v>
      </c>
      <c r="U325" t="inlineStr">
        <is>
          <t>2002-10-27</t>
        </is>
      </c>
      <c r="V325" t="inlineStr">
        <is>
          <t>2002-10-27</t>
        </is>
      </c>
      <c r="W325" t="inlineStr">
        <is>
          <t>1988-03-21</t>
        </is>
      </c>
      <c r="X325" t="inlineStr">
        <is>
          <t>1988-03-21</t>
        </is>
      </c>
      <c r="Y325" t="n">
        <v>363</v>
      </c>
      <c r="Z325" t="n">
        <v>246</v>
      </c>
      <c r="AA325" t="n">
        <v>288</v>
      </c>
      <c r="AB325" t="n">
        <v>2</v>
      </c>
      <c r="AC325" t="n">
        <v>2</v>
      </c>
      <c r="AD325" t="n">
        <v>8</v>
      </c>
      <c r="AE325" t="n">
        <v>11</v>
      </c>
      <c r="AF325" t="n">
        <v>3</v>
      </c>
      <c r="AG325" t="n">
        <v>5</v>
      </c>
      <c r="AH325" t="n">
        <v>2</v>
      </c>
      <c r="AI325" t="n">
        <v>4</v>
      </c>
      <c r="AJ325" t="n">
        <v>6</v>
      </c>
      <c r="AK325" t="n">
        <v>6</v>
      </c>
      <c r="AL325" t="n">
        <v>1</v>
      </c>
      <c r="AM325" t="n">
        <v>1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HYPERLINK("http://catalog.hathitrust.org/Record/002077276","HathiTrust Record")</f>
        <v/>
      </c>
      <c r="AS325">
        <f>HYPERLINK("https://creighton-primo.hosted.exlibrisgroup.com/primo-explore/search?tab=default_tab&amp;search_scope=EVERYTHING&amp;vid=01CRU&amp;lang=en_US&amp;offset=0&amp;query=any,contains,991001108809702656","Catalog Record")</f>
        <v/>
      </c>
      <c r="AT325">
        <f>HYPERLINK("http://www.worldcat.org/oclc/44461","WorldCat Record")</f>
        <v/>
      </c>
    </row>
    <row r="326">
      <c r="A326" t="inlineStr">
        <is>
          <t>No</t>
        </is>
      </c>
      <c r="B326" t="inlineStr">
        <is>
          <t>QW 180 B595m 1963</t>
        </is>
      </c>
      <c r="C326" t="inlineStr">
        <is>
          <t>0                      QW 0180000B  595m        1963</t>
        </is>
      </c>
      <c r="D326" t="inlineStr">
        <is>
          <t>Antibiotic-producing microscopic fungi / [Translated by Scripta Technica, inc.].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Bilaĭ, V. I. (Vera Iosifovna)</t>
        </is>
      </c>
      <c r="L326" t="inlineStr">
        <is>
          <t>Amsterdam, New York : Elsevier Pub. Co., 1963.</t>
        </is>
      </c>
      <c r="M326" t="inlineStr">
        <is>
          <t>1963</t>
        </is>
      </c>
      <c r="O326" t="inlineStr">
        <is>
          <t>eng</t>
        </is>
      </c>
      <c r="P326" t="inlineStr">
        <is>
          <t xml:space="preserve">ne </t>
        </is>
      </c>
      <c r="R326" t="inlineStr">
        <is>
          <t xml:space="preserve">QW </t>
        </is>
      </c>
      <c r="S326" t="n">
        <v>1</v>
      </c>
      <c r="T326" t="n">
        <v>1</v>
      </c>
      <c r="U326" t="inlineStr">
        <is>
          <t>1996-02-19</t>
        </is>
      </c>
      <c r="V326" t="inlineStr">
        <is>
          <t>1996-02-19</t>
        </is>
      </c>
      <c r="W326" t="inlineStr">
        <is>
          <t>1988-03-21</t>
        </is>
      </c>
      <c r="X326" t="inlineStr">
        <is>
          <t>1988-03-21</t>
        </is>
      </c>
      <c r="Y326" t="n">
        <v>273</v>
      </c>
      <c r="Z326" t="n">
        <v>176</v>
      </c>
      <c r="AA326" t="n">
        <v>183</v>
      </c>
      <c r="AB326" t="n">
        <v>2</v>
      </c>
      <c r="AC326" t="n">
        <v>2</v>
      </c>
      <c r="AD326" t="n">
        <v>5</v>
      </c>
      <c r="AE326" t="n">
        <v>5</v>
      </c>
      <c r="AF326" t="n">
        <v>2</v>
      </c>
      <c r="AG326" t="n">
        <v>2</v>
      </c>
      <c r="AH326" t="n">
        <v>1</v>
      </c>
      <c r="AI326" t="n">
        <v>1</v>
      </c>
      <c r="AJ326" t="n">
        <v>3</v>
      </c>
      <c r="AK326" t="n">
        <v>3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HYPERLINK("http://catalog.hathitrust.org/Record/001497453","HathiTrust Record")</f>
        <v/>
      </c>
      <c r="AS326">
        <f>HYPERLINK("https://creighton-primo.hosted.exlibrisgroup.com/primo-explore/search?tab=default_tab&amp;search_scope=EVERYTHING&amp;vid=01CRU&amp;lang=en_US&amp;offset=0&amp;query=any,contains,991001109029702656","Catalog Record")</f>
        <v/>
      </c>
      <c r="AT326">
        <f>HYPERLINK("http://www.worldcat.org/oclc/709934","WorldCat Record")</f>
        <v/>
      </c>
    </row>
    <row r="327">
      <c r="A327" t="inlineStr">
        <is>
          <t>No</t>
        </is>
      </c>
      <c r="B327" t="inlineStr">
        <is>
          <t>QW 180 H518m 1930</t>
        </is>
      </c>
      <c r="C327" t="inlineStr">
        <is>
          <t>0                      QW 0180000H  518m        1930</t>
        </is>
      </c>
      <c r="D327" t="inlineStr">
        <is>
          <t>Molds, yeasts, and actinomycetes : a handbook for students of bacteriology / by Arthur T. Henrici ...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Henrici, Arthur T. (Arthur Trautwein), 1889-1943.</t>
        </is>
      </c>
      <c r="L327" t="inlineStr">
        <is>
          <t>New York : J. Wiley &amp; Sons, inc.; London : Chapman &amp; Hall, limited, 1930.</t>
        </is>
      </c>
      <c r="M327" t="inlineStr">
        <is>
          <t>1930</t>
        </is>
      </c>
      <c r="O327" t="inlineStr">
        <is>
          <t>eng</t>
        </is>
      </c>
      <c r="P327" t="inlineStr">
        <is>
          <t>nyu</t>
        </is>
      </c>
      <c r="R327" t="inlineStr">
        <is>
          <t xml:space="preserve">QW </t>
        </is>
      </c>
      <c r="S327" t="n">
        <v>2</v>
      </c>
      <c r="T327" t="n">
        <v>2</v>
      </c>
      <c r="U327" t="inlineStr">
        <is>
          <t>1998-02-23</t>
        </is>
      </c>
      <c r="V327" t="inlineStr">
        <is>
          <t>1998-02-23</t>
        </is>
      </c>
      <c r="W327" t="inlineStr">
        <is>
          <t>1988-03-21</t>
        </is>
      </c>
      <c r="X327" t="inlineStr">
        <is>
          <t>1988-03-21</t>
        </is>
      </c>
      <c r="Y327" t="n">
        <v>245</v>
      </c>
      <c r="Z327" t="n">
        <v>198</v>
      </c>
      <c r="AA327" t="n">
        <v>212</v>
      </c>
      <c r="AB327" t="n">
        <v>2</v>
      </c>
      <c r="AC327" t="n">
        <v>2</v>
      </c>
      <c r="AD327" t="n">
        <v>7</v>
      </c>
      <c r="AE327" t="n">
        <v>8</v>
      </c>
      <c r="AF327" t="n">
        <v>1</v>
      </c>
      <c r="AG327" t="n">
        <v>1</v>
      </c>
      <c r="AH327" t="n">
        <v>1</v>
      </c>
      <c r="AI327" t="n">
        <v>1</v>
      </c>
      <c r="AJ327" t="n">
        <v>4</v>
      </c>
      <c r="AK327" t="n">
        <v>5</v>
      </c>
      <c r="AL327" t="n">
        <v>1</v>
      </c>
      <c r="AM327" t="n">
        <v>1</v>
      </c>
      <c r="AN327" t="n">
        <v>0</v>
      </c>
      <c r="AO327" t="n">
        <v>0</v>
      </c>
      <c r="AP327" t="inlineStr">
        <is>
          <t>No</t>
        </is>
      </c>
      <c r="AQ327" t="inlineStr">
        <is>
          <t>No</t>
        </is>
      </c>
      <c r="AR327">
        <f>HYPERLINK("http://catalog.hathitrust.org/Record/002083088","HathiTrust Record")</f>
        <v/>
      </c>
      <c r="AS327">
        <f>HYPERLINK("https://creighton-primo.hosted.exlibrisgroup.com/primo-explore/search?tab=default_tab&amp;search_scope=EVERYTHING&amp;vid=01CRU&amp;lang=en_US&amp;offset=0&amp;query=any,contains,991001109249702656","Catalog Record")</f>
        <v/>
      </c>
      <c r="AT327">
        <f>HYPERLINK("http://www.worldcat.org/oclc/726997","WorldCat Record")</f>
        <v/>
      </c>
    </row>
    <row r="328">
      <c r="A328" t="inlineStr">
        <is>
          <t>No</t>
        </is>
      </c>
      <c r="B328" t="inlineStr">
        <is>
          <t>QW 180 R216m 1949</t>
        </is>
      </c>
      <c r="C328" t="inlineStr">
        <is>
          <t>0                      QW 0180000R  216m        1949</t>
        </is>
      </c>
      <c r="D328" t="inlineStr">
        <is>
          <t>A manual of the penicillia / by Kenneth B. Raper and Charles Thom; with the technical assistance and illus. by Dorothy I. Fennel.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Raper, Kenneth B. (Kenneth Bryan), 1908-</t>
        </is>
      </c>
      <c r="L328" t="inlineStr">
        <is>
          <t>Baltimore : Williams &amp; Wilkins Co., [c1949]</t>
        </is>
      </c>
      <c r="M328" t="inlineStr">
        <is>
          <t>1949</t>
        </is>
      </c>
      <c r="O328" t="inlineStr">
        <is>
          <t>eng</t>
        </is>
      </c>
      <c r="P328" t="inlineStr">
        <is>
          <t>mdu</t>
        </is>
      </c>
      <c r="R328" t="inlineStr">
        <is>
          <t xml:space="preserve">QW </t>
        </is>
      </c>
      <c r="S328" t="n">
        <v>1</v>
      </c>
      <c r="T328" t="n">
        <v>1</v>
      </c>
      <c r="U328" t="inlineStr">
        <is>
          <t>1996-02-19</t>
        </is>
      </c>
      <c r="V328" t="inlineStr">
        <is>
          <t>1996-02-19</t>
        </is>
      </c>
      <c r="W328" t="inlineStr">
        <is>
          <t>1988-03-21</t>
        </is>
      </c>
      <c r="X328" t="inlineStr">
        <is>
          <t>1988-03-21</t>
        </is>
      </c>
      <c r="Y328" t="n">
        <v>297</v>
      </c>
      <c r="Z328" t="n">
        <v>232</v>
      </c>
      <c r="AA328" t="n">
        <v>397</v>
      </c>
      <c r="AB328" t="n">
        <v>1</v>
      </c>
      <c r="AC328" t="n">
        <v>4</v>
      </c>
      <c r="AD328" t="n">
        <v>9</v>
      </c>
      <c r="AE328" t="n">
        <v>15</v>
      </c>
      <c r="AF328" t="n">
        <v>3</v>
      </c>
      <c r="AG328" t="n">
        <v>3</v>
      </c>
      <c r="AH328" t="n">
        <v>2</v>
      </c>
      <c r="AI328" t="n">
        <v>3</v>
      </c>
      <c r="AJ328" t="n">
        <v>6</v>
      </c>
      <c r="AK328" t="n">
        <v>9</v>
      </c>
      <c r="AL328" t="n">
        <v>0</v>
      </c>
      <c r="AM328" t="n">
        <v>3</v>
      </c>
      <c r="AN328" t="n">
        <v>0</v>
      </c>
      <c r="AO328" t="n">
        <v>0</v>
      </c>
      <c r="AP328" t="inlineStr">
        <is>
          <t>Yes</t>
        </is>
      </c>
      <c r="AQ328" t="inlineStr">
        <is>
          <t>No</t>
        </is>
      </c>
      <c r="AR328">
        <f>HYPERLINK("http://catalog.hathitrust.org/Record/001497596","HathiTrust Record")</f>
        <v/>
      </c>
      <c r="AS328">
        <f>HYPERLINK("https://creighton-primo.hosted.exlibrisgroup.com/primo-explore/search?tab=default_tab&amp;search_scope=EVERYTHING&amp;vid=01CRU&amp;lang=en_US&amp;offset=0&amp;query=any,contains,991001109299702656","Catalog Record")</f>
        <v/>
      </c>
      <c r="AT328">
        <f>HYPERLINK("http://www.worldcat.org/oclc/1522344","WorldCat Record")</f>
        <v/>
      </c>
    </row>
    <row r="329">
      <c r="A329" t="inlineStr">
        <is>
          <t>No</t>
        </is>
      </c>
      <c r="B329" t="inlineStr">
        <is>
          <t>QW 180.5.Y3 P297 1994</t>
        </is>
      </c>
      <c r="C329" t="inlineStr">
        <is>
          <t>0                      QW 0180500Y  3                  P  297         1994</t>
        </is>
      </c>
      <c r="D329" t="inlineStr">
        <is>
          <t>Pathogenic yeasts and yeast infections / [edited by] Esther Segal, Gerald L. Baum.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Boca Raton : CRC Press, c1994.</t>
        </is>
      </c>
      <c r="M329" t="inlineStr">
        <is>
          <t>1994</t>
        </is>
      </c>
      <c r="O329" t="inlineStr">
        <is>
          <t>eng</t>
        </is>
      </c>
      <c r="P329" t="inlineStr">
        <is>
          <t>flu</t>
        </is>
      </c>
      <c r="R329" t="inlineStr">
        <is>
          <t xml:space="preserve">QW </t>
        </is>
      </c>
      <c r="S329" t="n">
        <v>5</v>
      </c>
      <c r="T329" t="n">
        <v>5</v>
      </c>
      <c r="U329" t="inlineStr">
        <is>
          <t>2005-02-18</t>
        </is>
      </c>
      <c r="V329" t="inlineStr">
        <is>
          <t>2005-02-18</t>
        </is>
      </c>
      <c r="W329" t="inlineStr">
        <is>
          <t>1994-09-12</t>
        </is>
      </c>
      <c r="X329" t="inlineStr">
        <is>
          <t>1994-09-12</t>
        </is>
      </c>
      <c r="Y329" t="n">
        <v>97</v>
      </c>
      <c r="Z329" t="n">
        <v>73</v>
      </c>
      <c r="AA329" t="n">
        <v>73</v>
      </c>
      <c r="AB329" t="n">
        <v>1</v>
      </c>
      <c r="AC329" t="n">
        <v>1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0</v>
      </c>
      <c r="AM329" t="n">
        <v>0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HYPERLINK("https://creighton-primo.hosted.exlibrisgroup.com/primo-explore/search?tab=default_tab&amp;search_scope=EVERYTHING&amp;vid=01CRU&amp;lang=en_US&amp;offset=0&amp;query=any,contains,991000677659702656","Catalog Record")</f>
        <v/>
      </c>
      <c r="AT329">
        <f>HYPERLINK("http://www.worldcat.org/oclc/28844174","WorldCat Record")</f>
        <v/>
      </c>
    </row>
    <row r="330">
      <c r="A330" t="inlineStr">
        <is>
          <t>No</t>
        </is>
      </c>
      <c r="B330" t="inlineStr">
        <is>
          <t>QW 300 N279a 2003</t>
        </is>
      </c>
      <c r="C330" t="inlineStr">
        <is>
          <t>0                      QW 0300000N  279a        2003</t>
        </is>
      </c>
      <c r="D330" t="inlineStr">
        <is>
          <t>Applications of genomics and proteomics for analysis of bacterial biological warfare agents / edited by Vito G. DelVecchio and Vladimir Krcmery.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NATO Advanced Research Workshop on Applications of Genomics and Proteomics for Analysis of Bacterial Biological Warfare Agents (2002 : Bratislava, Slovakia)</t>
        </is>
      </c>
      <c r="L330" t="inlineStr">
        <is>
          <t>Amsterdam ; Washington, DC : IOS Press, c2003.</t>
        </is>
      </c>
      <c r="M330" t="inlineStr">
        <is>
          <t>2003</t>
        </is>
      </c>
      <c r="O330" t="inlineStr">
        <is>
          <t>eng</t>
        </is>
      </c>
      <c r="P330" t="inlineStr">
        <is>
          <t xml:space="preserve">ne </t>
        </is>
      </c>
      <c r="Q330" t="inlineStr">
        <is>
          <t>NATO science series. Series I, Life and behavioural sciences, 1566-7693 ; v. 352</t>
        </is>
      </c>
      <c r="R330" t="inlineStr">
        <is>
          <t xml:space="preserve">QW </t>
        </is>
      </c>
      <c r="S330" t="n">
        <v>0</v>
      </c>
      <c r="T330" t="n">
        <v>0</v>
      </c>
      <c r="U330" t="inlineStr">
        <is>
          <t>2004-09-24</t>
        </is>
      </c>
      <c r="V330" t="inlineStr">
        <is>
          <t>2004-09-24</t>
        </is>
      </c>
      <c r="W330" t="inlineStr">
        <is>
          <t>2004-09-22</t>
        </is>
      </c>
      <c r="X330" t="inlineStr">
        <is>
          <t>2004-09-22</t>
        </is>
      </c>
      <c r="Y330" t="n">
        <v>93</v>
      </c>
      <c r="Z330" t="n">
        <v>72</v>
      </c>
      <c r="AA330" t="n">
        <v>73</v>
      </c>
      <c r="AB330" t="n">
        <v>1</v>
      </c>
      <c r="AC330" t="n">
        <v>1</v>
      </c>
      <c r="AD330" t="n">
        <v>2</v>
      </c>
      <c r="AE330" t="n">
        <v>2</v>
      </c>
      <c r="AF330" t="n">
        <v>1</v>
      </c>
      <c r="AG330" t="n">
        <v>1</v>
      </c>
      <c r="AH330" t="n">
        <v>0</v>
      </c>
      <c r="AI330" t="n">
        <v>0</v>
      </c>
      <c r="AJ330" t="n">
        <v>2</v>
      </c>
      <c r="AK330" t="n">
        <v>2</v>
      </c>
      <c r="AL330" t="n">
        <v>0</v>
      </c>
      <c r="AM330" t="n">
        <v>0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HYPERLINK("http://catalog.hathitrust.org/Record/004733140","HathiTrust Record")</f>
        <v/>
      </c>
      <c r="AS330">
        <f>HYPERLINK("https://creighton-primo.hosted.exlibrisgroup.com/primo-explore/search?tab=default_tab&amp;search_scope=EVERYTHING&amp;vid=01CRU&amp;lang=en_US&amp;offset=0&amp;query=any,contains,991000393869702656","Catalog Record")</f>
        <v/>
      </c>
      <c r="AT330">
        <f>HYPERLINK("http://www.worldcat.org/oclc/54865786","WorldCat Record")</f>
        <v/>
      </c>
    </row>
    <row r="331">
      <c r="A331" t="inlineStr">
        <is>
          <t>No</t>
        </is>
      </c>
      <c r="B331" t="inlineStr">
        <is>
          <t>QW 300 S438y 1981</t>
        </is>
      </c>
      <c r="C331" t="inlineStr">
        <is>
          <t>0                      QW 0300000S  438y        1981</t>
        </is>
      </c>
      <c r="D331" t="inlineStr">
        <is>
          <t>Yellow rain : a journey through the terror of chemical warfare / by Sterling Seagrave.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Seagrave, Sterling.</t>
        </is>
      </c>
      <c r="L331" t="inlineStr">
        <is>
          <t>New York : M. Evans, c1981.</t>
        </is>
      </c>
      <c r="M331" t="inlineStr">
        <is>
          <t>1981</t>
        </is>
      </c>
      <c r="O331" t="inlineStr">
        <is>
          <t>eng</t>
        </is>
      </c>
      <c r="P331" t="inlineStr">
        <is>
          <t>nyu</t>
        </is>
      </c>
      <c r="R331" t="inlineStr">
        <is>
          <t xml:space="preserve">QW </t>
        </is>
      </c>
      <c r="S331" t="n">
        <v>6</v>
      </c>
      <c r="T331" t="n">
        <v>6</v>
      </c>
      <c r="U331" t="inlineStr">
        <is>
          <t>2003-03-03</t>
        </is>
      </c>
      <c r="V331" t="inlineStr">
        <is>
          <t>2003-03-03</t>
        </is>
      </c>
      <c r="W331" t="inlineStr">
        <is>
          <t>1988-01-28</t>
        </is>
      </c>
      <c r="X331" t="inlineStr">
        <is>
          <t>1988-01-28</t>
        </is>
      </c>
      <c r="Y331" t="n">
        <v>1049</v>
      </c>
      <c r="Z331" t="n">
        <v>962</v>
      </c>
      <c r="AA331" t="n">
        <v>982</v>
      </c>
      <c r="AB331" t="n">
        <v>3</v>
      </c>
      <c r="AC331" t="n">
        <v>3</v>
      </c>
      <c r="AD331" t="n">
        <v>16</v>
      </c>
      <c r="AE331" t="n">
        <v>17</v>
      </c>
      <c r="AF331" t="n">
        <v>6</v>
      </c>
      <c r="AG331" t="n">
        <v>6</v>
      </c>
      <c r="AH331" t="n">
        <v>3</v>
      </c>
      <c r="AI331" t="n">
        <v>3</v>
      </c>
      <c r="AJ331" t="n">
        <v>7</v>
      </c>
      <c r="AK331" t="n">
        <v>8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HYPERLINK("https://creighton-primo.hosted.exlibrisgroup.com/primo-explore/search?tab=default_tab&amp;search_scope=EVERYTHING&amp;vid=01CRU&amp;lang=en_US&amp;offset=0&amp;query=any,contains,991001109529702656","Catalog Record")</f>
        <v/>
      </c>
      <c r="AT331">
        <f>HYPERLINK("http://www.worldcat.org/oclc/7836875","WorldCat Record")</f>
        <v/>
      </c>
    </row>
    <row r="332">
      <c r="A332" t="inlineStr">
        <is>
          <t>No</t>
        </is>
      </c>
      <c r="B332" t="inlineStr">
        <is>
          <t>QW300 T328 2003</t>
        </is>
      </c>
      <c r="C332" t="inlineStr">
        <is>
          <t>0                      QW 0300000T  328         2003</t>
        </is>
      </c>
      <c r="D332" t="inlineStr">
        <is>
          <t>Terrorism : biological, chemical, and nuclear / Mark J. Upfal ... [et al.]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L332" t="inlineStr">
        <is>
          <t>Philadelphia : Saunders, 2003.</t>
        </is>
      </c>
      <c r="M332" t="inlineStr">
        <is>
          <t>2003</t>
        </is>
      </c>
      <c r="O332" t="inlineStr">
        <is>
          <t>eng</t>
        </is>
      </c>
      <c r="P332" t="inlineStr">
        <is>
          <t>pau</t>
        </is>
      </c>
      <c r="Q332" t="inlineStr">
        <is>
          <t>Clinics in occupational and environmental medicine ; v. 2, no. 2</t>
        </is>
      </c>
      <c r="R332" t="inlineStr">
        <is>
          <t xml:space="preserve">QW </t>
        </is>
      </c>
      <c r="S332" t="n">
        <v>0</v>
      </c>
      <c r="T332" t="n">
        <v>0</v>
      </c>
      <c r="U332" t="inlineStr">
        <is>
          <t>2004-09-30</t>
        </is>
      </c>
      <c r="V332" t="inlineStr">
        <is>
          <t>2004-09-30</t>
        </is>
      </c>
      <c r="W332" t="inlineStr">
        <is>
          <t>2004-09-28</t>
        </is>
      </c>
      <c r="X332" t="inlineStr">
        <is>
          <t>2004-09-28</t>
        </is>
      </c>
      <c r="Y332" t="n">
        <v>47</v>
      </c>
      <c r="Z332" t="n">
        <v>43</v>
      </c>
      <c r="AA332" t="n">
        <v>48</v>
      </c>
      <c r="AB332" t="n">
        <v>1</v>
      </c>
      <c r="AC332" t="n">
        <v>1</v>
      </c>
      <c r="AD332" t="n">
        <v>1</v>
      </c>
      <c r="AE332" t="n">
        <v>1</v>
      </c>
      <c r="AF332" t="n">
        <v>0</v>
      </c>
      <c r="AG332" t="n">
        <v>0</v>
      </c>
      <c r="AH332" t="n">
        <v>1</v>
      </c>
      <c r="AI332" t="n">
        <v>1</v>
      </c>
      <c r="AJ332" t="n">
        <v>0</v>
      </c>
      <c r="AK332" t="n">
        <v>0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HYPERLINK("https://creighton-primo.hosted.exlibrisgroup.com/primo-explore/search?tab=default_tab&amp;search_scope=EVERYTHING&amp;vid=01CRU&amp;lang=en_US&amp;offset=0&amp;query=any,contains,991000398299702656","Catalog Record")</f>
        <v/>
      </c>
      <c r="AT332">
        <f>HYPERLINK("http://www.worldcat.org/oclc/51999267","WorldCat Record")</f>
        <v/>
      </c>
    </row>
    <row r="333">
      <c r="A333" t="inlineStr">
        <is>
          <t>No</t>
        </is>
      </c>
      <c r="B333" t="inlineStr">
        <is>
          <t>QW 504 A122b 2001</t>
        </is>
      </c>
      <c r="C333" t="inlineStr">
        <is>
          <t>0                      QW 0504000A  122b        2001</t>
        </is>
      </c>
      <c r="D333" t="inlineStr">
        <is>
          <t>Basic immunology : functions and disorders of the immune system / Abul K. Abbas, Andrew H. Lichtman ; illustrated by David L. Baker and Alexandra Baker.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Yes</t>
        </is>
      </c>
      <c r="J333" t="inlineStr">
        <is>
          <t>1</t>
        </is>
      </c>
      <c r="K333" t="inlineStr">
        <is>
          <t>Abbas, Abul K.</t>
        </is>
      </c>
      <c r="L333" t="inlineStr">
        <is>
          <t>Philadelphia : W.B. Saunders Co., c2001.</t>
        </is>
      </c>
      <c r="M333" t="inlineStr">
        <is>
          <t>2001</t>
        </is>
      </c>
      <c r="O333" t="inlineStr">
        <is>
          <t>eng</t>
        </is>
      </c>
      <c r="P333" t="inlineStr">
        <is>
          <t>pau</t>
        </is>
      </c>
      <c r="R333" t="inlineStr">
        <is>
          <t xml:space="preserve">QW </t>
        </is>
      </c>
      <c r="S333" t="n">
        <v>19</v>
      </c>
      <c r="T333" t="n">
        <v>19</v>
      </c>
      <c r="U333" t="inlineStr">
        <is>
          <t>2008-08-14</t>
        </is>
      </c>
      <c r="V333" t="inlineStr">
        <is>
          <t>2008-08-14</t>
        </is>
      </c>
      <c r="W333" t="inlineStr">
        <is>
          <t>2002-04-16</t>
        </is>
      </c>
      <c r="X333" t="inlineStr">
        <is>
          <t>2002-04-16</t>
        </is>
      </c>
      <c r="Y333" t="n">
        <v>198</v>
      </c>
      <c r="Z333" t="n">
        <v>135</v>
      </c>
      <c r="AA333" t="n">
        <v>752</v>
      </c>
      <c r="AB333" t="n">
        <v>2</v>
      </c>
      <c r="AC333" t="n">
        <v>5</v>
      </c>
      <c r="AD333" t="n">
        <v>5</v>
      </c>
      <c r="AE333" t="n">
        <v>25</v>
      </c>
      <c r="AF333" t="n">
        <v>0</v>
      </c>
      <c r="AG333" t="n">
        <v>8</v>
      </c>
      <c r="AH333" t="n">
        <v>2</v>
      </c>
      <c r="AI333" t="n">
        <v>7</v>
      </c>
      <c r="AJ333" t="n">
        <v>4</v>
      </c>
      <c r="AK333" t="n">
        <v>11</v>
      </c>
      <c r="AL333" t="n">
        <v>1</v>
      </c>
      <c r="AM333" t="n">
        <v>4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HYPERLINK("http://catalog.hathitrust.org/Record/004175538","HathiTrust Record")</f>
        <v/>
      </c>
      <c r="AS333">
        <f>HYPERLINK("https://creighton-primo.hosted.exlibrisgroup.com/primo-explore/search?tab=default_tab&amp;search_scope=EVERYTHING&amp;vid=01CRU&amp;lang=en_US&amp;offset=0&amp;query=any,contains,991000307749702656","Catalog Record")</f>
        <v/>
      </c>
      <c r="AT333">
        <f>HYPERLINK("http://www.worldcat.org/oclc/46395179","WorldCat Record")</f>
        <v/>
      </c>
    </row>
    <row r="334">
      <c r="A334" t="inlineStr">
        <is>
          <t>No</t>
        </is>
      </c>
      <c r="B334" t="inlineStr">
        <is>
          <t>QW504 A122b 2006</t>
        </is>
      </c>
      <c r="C334" t="inlineStr">
        <is>
          <t>0                      QW 0504000A  122b        2006</t>
        </is>
      </c>
      <c r="D334" t="inlineStr">
        <is>
          <t>Basic immunology : functions and disorders of the immune system / Abul K. Abbas, Andrew H. Lichtman ; illustrated by David L. Baker and Alexandra Baker.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Yes</t>
        </is>
      </c>
      <c r="J334" t="inlineStr">
        <is>
          <t>1</t>
        </is>
      </c>
      <c r="K334" t="inlineStr">
        <is>
          <t>Abbas, Abul K.</t>
        </is>
      </c>
      <c r="L334" t="inlineStr">
        <is>
          <t>Philadelphia, PA : Elsevier Saunders, c2006.</t>
        </is>
      </c>
      <c r="M334" t="inlineStr">
        <is>
          <t>2006</t>
        </is>
      </c>
      <c r="N334" t="inlineStr">
        <is>
          <t>2nd ed., updated ed. 2006-2007.</t>
        </is>
      </c>
      <c r="O334" t="inlineStr">
        <is>
          <t>eng</t>
        </is>
      </c>
      <c r="P334" t="inlineStr">
        <is>
          <t>pau</t>
        </is>
      </c>
      <c r="R334" t="inlineStr">
        <is>
          <t xml:space="preserve">QW </t>
        </is>
      </c>
      <c r="S334" t="n">
        <v>12</v>
      </c>
      <c r="T334" t="n">
        <v>12</v>
      </c>
      <c r="U334" t="inlineStr">
        <is>
          <t>2008-04-08</t>
        </is>
      </c>
      <c r="V334" t="inlineStr">
        <is>
          <t>2008-04-08</t>
        </is>
      </c>
      <c r="W334" t="inlineStr">
        <is>
          <t>2006-09-28</t>
        </is>
      </c>
      <c r="X334" t="inlineStr">
        <is>
          <t>2006-09-28</t>
        </is>
      </c>
      <c r="Y334" t="n">
        <v>230</v>
      </c>
      <c r="Z334" t="n">
        <v>118</v>
      </c>
      <c r="AA334" t="n">
        <v>752</v>
      </c>
      <c r="AB334" t="n">
        <v>1</v>
      </c>
      <c r="AC334" t="n">
        <v>5</v>
      </c>
      <c r="AD334" t="n">
        <v>5</v>
      </c>
      <c r="AE334" t="n">
        <v>25</v>
      </c>
      <c r="AF334" t="n">
        <v>1</v>
      </c>
      <c r="AG334" t="n">
        <v>8</v>
      </c>
      <c r="AH334" t="n">
        <v>3</v>
      </c>
      <c r="AI334" t="n">
        <v>7</v>
      </c>
      <c r="AJ334" t="n">
        <v>2</v>
      </c>
      <c r="AK334" t="n">
        <v>11</v>
      </c>
      <c r="AL334" t="n">
        <v>0</v>
      </c>
      <c r="AM334" t="n">
        <v>4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HYPERLINK("http://catalog.hathitrust.org/Record/010380749","HathiTrust Record")</f>
        <v/>
      </c>
      <c r="AS334">
        <f>HYPERLINK("https://creighton-primo.hosted.exlibrisgroup.com/primo-explore/search?tab=default_tab&amp;search_scope=EVERYTHING&amp;vid=01CRU&amp;lang=en_US&amp;offset=0&amp;query=any,contains,991000546729702656","Catalog Record")</f>
        <v/>
      </c>
      <c r="AT334">
        <f>HYPERLINK("http://www.worldcat.org/oclc/61309409","WorldCat Record")</f>
        <v/>
      </c>
    </row>
    <row r="335">
      <c r="A335" t="inlineStr">
        <is>
          <t>No</t>
        </is>
      </c>
      <c r="B335" t="inlineStr">
        <is>
          <t>QW 504 B274b 1980</t>
        </is>
      </c>
      <c r="C335" t="inlineStr">
        <is>
          <t>0                      QW 0504000B  274b        1980</t>
        </is>
      </c>
      <c r="D335" t="inlineStr">
        <is>
          <t>Basic immunology and its medical application / James T. Barrett.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Barrett, James T.</t>
        </is>
      </c>
      <c r="L335" t="inlineStr">
        <is>
          <t>St. Louis : Mosby, 1980.</t>
        </is>
      </c>
      <c r="M335" t="inlineStr">
        <is>
          <t>1980</t>
        </is>
      </c>
      <c r="N335" t="inlineStr">
        <is>
          <t>2d ed.</t>
        </is>
      </c>
      <c r="O335" t="inlineStr">
        <is>
          <t>eng</t>
        </is>
      </c>
      <c r="P335" t="inlineStr">
        <is>
          <t>xxu</t>
        </is>
      </c>
      <c r="R335" t="inlineStr">
        <is>
          <t xml:space="preserve">QW </t>
        </is>
      </c>
      <c r="S335" t="n">
        <v>12</v>
      </c>
      <c r="T335" t="n">
        <v>12</v>
      </c>
      <c r="U335" t="inlineStr">
        <is>
          <t>2005-09-01</t>
        </is>
      </c>
      <c r="V335" t="inlineStr">
        <is>
          <t>2005-09-01</t>
        </is>
      </c>
      <c r="W335" t="inlineStr">
        <is>
          <t>1988-01-28</t>
        </is>
      </c>
      <c r="X335" t="inlineStr">
        <is>
          <t>1988-01-28</t>
        </is>
      </c>
      <c r="Y335" t="n">
        <v>235</v>
      </c>
      <c r="Z335" t="n">
        <v>188</v>
      </c>
      <c r="AA335" t="n">
        <v>282</v>
      </c>
      <c r="AB335" t="n">
        <v>1</v>
      </c>
      <c r="AC335" t="n">
        <v>3</v>
      </c>
      <c r="AD335" t="n">
        <v>3</v>
      </c>
      <c r="AE335" t="n">
        <v>9</v>
      </c>
      <c r="AF335" t="n">
        <v>2</v>
      </c>
      <c r="AG335" t="n">
        <v>5</v>
      </c>
      <c r="AH335" t="n">
        <v>0</v>
      </c>
      <c r="AI335" t="n">
        <v>1</v>
      </c>
      <c r="AJ335" t="n">
        <v>1</v>
      </c>
      <c r="AK335" t="n">
        <v>4</v>
      </c>
      <c r="AL335" t="n">
        <v>0</v>
      </c>
      <c r="AM335" t="n">
        <v>1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HYPERLINK("http://catalog.hathitrust.org/Record/000138934","HathiTrust Record")</f>
        <v/>
      </c>
      <c r="AS335">
        <f>HYPERLINK("https://creighton-primo.hosted.exlibrisgroup.com/primo-explore/search?tab=default_tab&amp;search_scope=EVERYTHING&amp;vid=01CRU&amp;lang=en_US&amp;offset=0&amp;query=any,contains,991001107849702656","Catalog Record")</f>
        <v/>
      </c>
      <c r="AT335">
        <f>HYPERLINK("http://www.worldcat.org/oclc/6223759","WorldCat Record")</f>
        <v/>
      </c>
    </row>
    <row r="336">
      <c r="A336" t="inlineStr">
        <is>
          <t>No</t>
        </is>
      </c>
      <c r="B336" t="inlineStr">
        <is>
          <t>QW 504 B274t 1988</t>
        </is>
      </c>
      <c r="C336" t="inlineStr">
        <is>
          <t>0                      QW 0504000B  274t        1988</t>
        </is>
      </c>
      <c r="D336" t="inlineStr">
        <is>
          <t>Textbook of immunology : an introduction to immunochemistry and immunobiology / James T. Barrett.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Barrett, James T., 1927-</t>
        </is>
      </c>
      <c r="L336" t="inlineStr">
        <is>
          <t>St. Louis : Mosby, c1988.</t>
        </is>
      </c>
      <c r="M336" t="inlineStr">
        <is>
          <t>1988</t>
        </is>
      </c>
      <c r="N336" t="inlineStr">
        <is>
          <t>5th ed.</t>
        </is>
      </c>
      <c r="O336" t="inlineStr">
        <is>
          <t>eng</t>
        </is>
      </c>
      <c r="P336" t="inlineStr">
        <is>
          <t>mou</t>
        </is>
      </c>
      <c r="R336" t="inlineStr">
        <is>
          <t xml:space="preserve">QW </t>
        </is>
      </c>
      <c r="S336" t="n">
        <v>22</v>
      </c>
      <c r="T336" t="n">
        <v>22</v>
      </c>
      <c r="U336" t="inlineStr">
        <is>
          <t>1997-10-01</t>
        </is>
      </c>
      <c r="V336" t="inlineStr">
        <is>
          <t>1997-10-01</t>
        </is>
      </c>
      <c r="W336" t="inlineStr">
        <is>
          <t>1988-04-16</t>
        </is>
      </c>
      <c r="X336" t="inlineStr">
        <is>
          <t>1988-04-16</t>
        </is>
      </c>
      <c r="Y336" t="n">
        <v>360</v>
      </c>
      <c r="Z336" t="n">
        <v>277</v>
      </c>
      <c r="AA336" t="n">
        <v>648</v>
      </c>
      <c r="AB336" t="n">
        <v>1</v>
      </c>
      <c r="AC336" t="n">
        <v>5</v>
      </c>
      <c r="AD336" t="n">
        <v>6</v>
      </c>
      <c r="AE336" t="n">
        <v>18</v>
      </c>
      <c r="AF336" t="n">
        <v>1</v>
      </c>
      <c r="AG336" t="n">
        <v>5</v>
      </c>
      <c r="AH336" t="n">
        <v>3</v>
      </c>
      <c r="AI336" t="n">
        <v>3</v>
      </c>
      <c r="AJ336" t="n">
        <v>3</v>
      </c>
      <c r="AK336" t="n">
        <v>9</v>
      </c>
      <c r="AL336" t="n">
        <v>0</v>
      </c>
      <c r="AM336" t="n">
        <v>4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HYPERLINK("http://catalog.hathitrust.org/Record/000869296","HathiTrust Record")</f>
        <v/>
      </c>
      <c r="AS336">
        <f>HYPERLINK("https://creighton-primo.hosted.exlibrisgroup.com/primo-explore/search?tab=default_tab&amp;search_scope=EVERYTHING&amp;vid=01CRU&amp;lang=en_US&amp;offset=0&amp;query=any,contains,991001185669702656","Catalog Record")</f>
        <v/>
      </c>
      <c r="AT336">
        <f>HYPERLINK("http://www.worldcat.org/oclc/16404321","WorldCat Record")</f>
        <v/>
      </c>
    </row>
    <row r="337">
      <c r="A337" t="inlineStr">
        <is>
          <t>No</t>
        </is>
      </c>
      <c r="B337" t="inlineStr">
        <is>
          <t>QW 504 B311 1994</t>
        </is>
      </c>
      <c r="C337" t="inlineStr">
        <is>
          <t>0                      QW 0504000B  311         1994</t>
        </is>
      </c>
      <c r="D337" t="inlineStr">
        <is>
          <t>Basic &amp; clinical immunology.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Norwalk, Conn. : Appleton &amp; Lange, c1994.</t>
        </is>
      </c>
      <c r="M337" t="inlineStr">
        <is>
          <t>1994</t>
        </is>
      </c>
      <c r="N337" t="inlineStr">
        <is>
          <t>8th ed. / edited by Daniel P. Stites, Abba I. Terr, Tristram G. Parslow.</t>
        </is>
      </c>
      <c r="O337" t="inlineStr">
        <is>
          <t>eng</t>
        </is>
      </c>
      <c r="P337" t="inlineStr">
        <is>
          <t>ctu</t>
        </is>
      </c>
      <c r="R337" t="inlineStr">
        <is>
          <t xml:space="preserve">QW </t>
        </is>
      </c>
      <c r="S337" t="n">
        <v>45</v>
      </c>
      <c r="T337" t="n">
        <v>45</v>
      </c>
      <c r="U337" t="inlineStr">
        <is>
          <t>2005-09-23</t>
        </is>
      </c>
      <c r="V337" t="inlineStr">
        <is>
          <t>2005-09-23</t>
        </is>
      </c>
      <c r="W337" t="inlineStr">
        <is>
          <t>1994-06-14</t>
        </is>
      </c>
      <c r="X337" t="inlineStr">
        <is>
          <t>1994-06-14</t>
        </is>
      </c>
      <c r="Y337" t="n">
        <v>227</v>
      </c>
      <c r="Z337" t="n">
        <v>165</v>
      </c>
      <c r="AA337" t="n">
        <v>523</v>
      </c>
      <c r="AB337" t="n">
        <v>1</v>
      </c>
      <c r="AC337" t="n">
        <v>4</v>
      </c>
      <c r="AD337" t="n">
        <v>3</v>
      </c>
      <c r="AE337" t="n">
        <v>13</v>
      </c>
      <c r="AF337" t="n">
        <v>2</v>
      </c>
      <c r="AG337" t="n">
        <v>5</v>
      </c>
      <c r="AH337" t="n">
        <v>0</v>
      </c>
      <c r="AI337" t="n">
        <v>3</v>
      </c>
      <c r="AJ337" t="n">
        <v>2</v>
      </c>
      <c r="AK337" t="n">
        <v>7</v>
      </c>
      <c r="AL337" t="n">
        <v>0</v>
      </c>
      <c r="AM337" t="n">
        <v>2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HYPERLINK("http://catalog.hathitrust.org/Record/002818410","HathiTrust Record")</f>
        <v/>
      </c>
      <c r="AS337">
        <f>HYPERLINK("https://creighton-primo.hosted.exlibrisgroup.com/primo-explore/search?tab=default_tab&amp;search_scope=EVERYTHING&amp;vid=01CRU&amp;lang=en_US&amp;offset=0&amp;query=any,contains,991000669859702656","Catalog Record")</f>
        <v/>
      </c>
      <c r="AT337">
        <f>HYPERLINK("http://www.worldcat.org/oclc/30056267","WorldCat Record")</f>
        <v/>
      </c>
    </row>
    <row r="338">
      <c r="A338" t="inlineStr">
        <is>
          <t>No</t>
        </is>
      </c>
      <c r="B338" t="inlineStr">
        <is>
          <t>QW 504 B436i 1971</t>
        </is>
      </c>
      <c r="C338" t="inlineStr">
        <is>
          <t>0                      QW 0504000B  436i        1971</t>
        </is>
      </c>
      <c r="D338" t="inlineStr">
        <is>
          <t>Immunology / Joseph A. Bellanti.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Yes</t>
        </is>
      </c>
      <c r="J338" t="inlineStr">
        <is>
          <t>0</t>
        </is>
      </c>
      <c r="K338" t="inlineStr">
        <is>
          <t>Bellanti, Joseph A., 1934-</t>
        </is>
      </c>
      <c r="L338" t="inlineStr">
        <is>
          <t>Philadelphia : Saunders, c1971.</t>
        </is>
      </c>
      <c r="M338" t="inlineStr">
        <is>
          <t>1971</t>
        </is>
      </c>
      <c r="O338" t="inlineStr">
        <is>
          <t>eng</t>
        </is>
      </c>
      <c r="P338" t="inlineStr">
        <is>
          <t>pau</t>
        </is>
      </c>
      <c r="R338" t="inlineStr">
        <is>
          <t xml:space="preserve">QW </t>
        </is>
      </c>
      <c r="S338" t="n">
        <v>2</v>
      </c>
      <c r="T338" t="n">
        <v>2</v>
      </c>
      <c r="U338" t="inlineStr">
        <is>
          <t>1997-10-12</t>
        </is>
      </c>
      <c r="V338" t="inlineStr">
        <is>
          <t>1997-10-12</t>
        </is>
      </c>
      <c r="W338" t="inlineStr">
        <is>
          <t>1988-01-28</t>
        </is>
      </c>
      <c r="X338" t="inlineStr">
        <is>
          <t>1988-01-28</t>
        </is>
      </c>
      <c r="Y338" t="n">
        <v>260</v>
      </c>
      <c r="Z338" t="n">
        <v>181</v>
      </c>
      <c r="AA338" t="n">
        <v>472</v>
      </c>
      <c r="AB338" t="n">
        <v>2</v>
      </c>
      <c r="AC338" t="n">
        <v>4</v>
      </c>
      <c r="AD338" t="n">
        <v>6</v>
      </c>
      <c r="AE338" t="n">
        <v>15</v>
      </c>
      <c r="AF338" t="n">
        <v>1</v>
      </c>
      <c r="AG338" t="n">
        <v>6</v>
      </c>
      <c r="AH338" t="n">
        <v>2</v>
      </c>
      <c r="AI338" t="n">
        <v>4</v>
      </c>
      <c r="AJ338" t="n">
        <v>3</v>
      </c>
      <c r="AK338" t="n">
        <v>7</v>
      </c>
      <c r="AL338" t="n">
        <v>1</v>
      </c>
      <c r="AM338" t="n">
        <v>2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HYPERLINK("http://catalog.hathitrust.org/Record/001565442","HathiTrust Record")</f>
        <v/>
      </c>
      <c r="AS338">
        <f>HYPERLINK("https://creighton-primo.hosted.exlibrisgroup.com/primo-explore/search?tab=default_tab&amp;search_scope=EVERYTHING&amp;vid=01CRU&amp;lang=en_US&amp;offset=0&amp;query=any,contains,991001107579702656","Catalog Record")</f>
        <v/>
      </c>
      <c r="AT338">
        <f>HYPERLINK("http://www.worldcat.org/oclc/200383","WorldCat Record")</f>
        <v/>
      </c>
    </row>
    <row r="339">
      <c r="A339" t="inlineStr">
        <is>
          <t>No</t>
        </is>
      </c>
      <c r="B339" t="inlineStr">
        <is>
          <t>QW 504 B456t 1984</t>
        </is>
      </c>
      <c r="C339" t="inlineStr">
        <is>
          <t>0                      QW 0504000B  456t        1984</t>
        </is>
      </c>
      <c r="D339" t="inlineStr">
        <is>
          <t>Textbook of immunology / Emil R. Unanue, Baruj Benacerraf.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Benacerraf, Baruj, 1920-2011.</t>
        </is>
      </c>
      <c r="L339" t="inlineStr">
        <is>
          <t>Baltimore : Williams &amp; Wilkins, c1984.</t>
        </is>
      </c>
      <c r="M339" t="inlineStr">
        <is>
          <t>1984</t>
        </is>
      </c>
      <c r="N339" t="inlineStr">
        <is>
          <t>2nd ed.</t>
        </is>
      </c>
      <c r="O339" t="inlineStr">
        <is>
          <t>eng</t>
        </is>
      </c>
      <c r="P339" t="inlineStr">
        <is>
          <t xml:space="preserve">xx </t>
        </is>
      </c>
      <c r="R339" t="inlineStr">
        <is>
          <t xml:space="preserve">QW </t>
        </is>
      </c>
      <c r="S339" t="n">
        <v>9</v>
      </c>
      <c r="T339" t="n">
        <v>9</v>
      </c>
      <c r="U339" t="inlineStr">
        <is>
          <t>1989-08-12</t>
        </is>
      </c>
      <c r="V339" t="inlineStr">
        <is>
          <t>1989-08-12</t>
        </is>
      </c>
      <c r="W339" t="inlineStr">
        <is>
          <t>1987-08-27</t>
        </is>
      </c>
      <c r="X339" t="inlineStr">
        <is>
          <t>1987-08-27</t>
        </is>
      </c>
      <c r="Y339" t="n">
        <v>234</v>
      </c>
      <c r="Z339" t="n">
        <v>159</v>
      </c>
      <c r="AA339" t="n">
        <v>280</v>
      </c>
      <c r="AB339" t="n">
        <v>1</v>
      </c>
      <c r="AC339" t="n">
        <v>1</v>
      </c>
      <c r="AD339" t="n">
        <v>4</v>
      </c>
      <c r="AE339" t="n">
        <v>7</v>
      </c>
      <c r="AF339" t="n">
        <v>1</v>
      </c>
      <c r="AG339" t="n">
        <v>2</v>
      </c>
      <c r="AH339" t="n">
        <v>3</v>
      </c>
      <c r="AI339" t="n">
        <v>4</v>
      </c>
      <c r="AJ339" t="n">
        <v>2</v>
      </c>
      <c r="AK339" t="n">
        <v>5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HYPERLINK("http://catalog.hathitrust.org/Record/000124031","HathiTrust Record")</f>
        <v/>
      </c>
      <c r="AS339">
        <f>HYPERLINK("https://creighton-primo.hosted.exlibrisgroup.com/primo-explore/search?tab=default_tab&amp;search_scope=EVERYTHING&amp;vid=01CRU&amp;lang=en_US&amp;offset=0&amp;query=any,contains,991001271319702656","Catalog Record")</f>
        <v/>
      </c>
      <c r="AT339">
        <f>HYPERLINK("http://www.worldcat.org/oclc/10723028","WorldCat Record")</f>
        <v/>
      </c>
    </row>
    <row r="340">
      <c r="A340" t="inlineStr">
        <is>
          <t>No</t>
        </is>
      </c>
      <c r="B340" t="inlineStr">
        <is>
          <t>QW 504 B468i 1996</t>
        </is>
      </c>
      <c r="C340" t="inlineStr">
        <is>
          <t>0                      QW 0504000B  468i        1996</t>
        </is>
      </c>
      <c r="D340" t="inlineStr">
        <is>
          <t>Immunology : a short course / Eli Benjamini, Geoffrey Sunshine, Sidney Leskowitz.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Yes</t>
        </is>
      </c>
      <c r="J340" t="inlineStr">
        <is>
          <t>0</t>
        </is>
      </c>
      <c r="K340" t="inlineStr">
        <is>
          <t>Benjamini, Eli.</t>
        </is>
      </c>
      <c r="L340" t="inlineStr">
        <is>
          <t>New York : Wiley-Liss, c1996.</t>
        </is>
      </c>
      <c r="M340" t="inlineStr">
        <is>
          <t>1996</t>
        </is>
      </c>
      <c r="N340" t="inlineStr">
        <is>
          <t>3rd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QW </t>
        </is>
      </c>
      <c r="S340" t="n">
        <v>132</v>
      </c>
      <c r="T340" t="n">
        <v>132</v>
      </c>
      <c r="U340" t="inlineStr">
        <is>
          <t>2009-09-22</t>
        </is>
      </c>
      <c r="V340" t="inlineStr">
        <is>
          <t>2009-09-22</t>
        </is>
      </c>
      <c r="W340" t="inlineStr">
        <is>
          <t>1996-09-10</t>
        </is>
      </c>
      <c r="X340" t="inlineStr">
        <is>
          <t>1996-09-10</t>
        </is>
      </c>
      <c r="Y340" t="n">
        <v>338</v>
      </c>
      <c r="Z340" t="n">
        <v>225</v>
      </c>
      <c r="AA340" t="n">
        <v>1126</v>
      </c>
      <c r="AB340" t="n">
        <v>1</v>
      </c>
      <c r="AC340" t="n">
        <v>9</v>
      </c>
      <c r="AD340" t="n">
        <v>5</v>
      </c>
      <c r="AE340" t="n">
        <v>47</v>
      </c>
      <c r="AF340" t="n">
        <v>2</v>
      </c>
      <c r="AG340" t="n">
        <v>17</v>
      </c>
      <c r="AH340" t="n">
        <v>1</v>
      </c>
      <c r="AI340" t="n">
        <v>10</v>
      </c>
      <c r="AJ340" t="n">
        <v>3</v>
      </c>
      <c r="AK340" t="n">
        <v>19</v>
      </c>
      <c r="AL340" t="n">
        <v>0</v>
      </c>
      <c r="AM340" t="n">
        <v>8</v>
      </c>
      <c r="AN340" t="n">
        <v>0</v>
      </c>
      <c r="AO340" t="n">
        <v>1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HYPERLINK("https://creighton-primo.hosted.exlibrisgroup.com/primo-explore/search?tab=default_tab&amp;search_scope=EVERYTHING&amp;vid=01CRU&amp;lang=en_US&amp;offset=0&amp;query=any,contains,991000836329702656","Catalog Record")</f>
        <v/>
      </c>
      <c r="AT340">
        <f>HYPERLINK("http://www.worldcat.org/oclc/34080886","WorldCat Record")</f>
        <v/>
      </c>
    </row>
    <row r="341">
      <c r="A341" t="inlineStr">
        <is>
          <t>No</t>
        </is>
      </c>
      <c r="B341" t="inlineStr">
        <is>
          <t>QW 504 C596e 1986</t>
        </is>
      </c>
      <c r="C341" t="inlineStr">
        <is>
          <t>0                      QW 0504000C  596e        1986</t>
        </is>
      </c>
      <c r="D341" t="inlineStr">
        <is>
          <t>The experimental foundations of modern immunology / William R. Clark.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Clark, William R., 1938-</t>
        </is>
      </c>
      <c r="L341" t="inlineStr">
        <is>
          <t>New York : Wiley, c1986.</t>
        </is>
      </c>
      <c r="M341" t="inlineStr">
        <is>
          <t>1986</t>
        </is>
      </c>
      <c r="N341" t="inlineStr">
        <is>
          <t>3rd ed.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QW </t>
        </is>
      </c>
      <c r="S341" t="n">
        <v>3</v>
      </c>
      <c r="T341" t="n">
        <v>3</v>
      </c>
      <c r="U341" t="inlineStr">
        <is>
          <t>1995-11-25</t>
        </is>
      </c>
      <c r="V341" t="inlineStr">
        <is>
          <t>1995-11-25</t>
        </is>
      </c>
      <c r="W341" t="inlineStr">
        <is>
          <t>1988-02-22</t>
        </is>
      </c>
      <c r="X341" t="inlineStr">
        <is>
          <t>1988-02-22</t>
        </is>
      </c>
      <c r="Y341" t="n">
        <v>205</v>
      </c>
      <c r="Z341" t="n">
        <v>152</v>
      </c>
      <c r="AA341" t="n">
        <v>506</v>
      </c>
      <c r="AB341" t="n">
        <v>1</v>
      </c>
      <c r="AC341" t="n">
        <v>6</v>
      </c>
      <c r="AD341" t="n">
        <v>8</v>
      </c>
      <c r="AE341" t="n">
        <v>29</v>
      </c>
      <c r="AF341" t="n">
        <v>3</v>
      </c>
      <c r="AG341" t="n">
        <v>10</v>
      </c>
      <c r="AH341" t="n">
        <v>4</v>
      </c>
      <c r="AI341" t="n">
        <v>6</v>
      </c>
      <c r="AJ341" t="n">
        <v>4</v>
      </c>
      <c r="AK341" t="n">
        <v>13</v>
      </c>
      <c r="AL341" t="n">
        <v>0</v>
      </c>
      <c r="AM341" t="n">
        <v>5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HYPERLINK("http://catalog.hathitrust.org/Record/000400057","HathiTrust Record")</f>
        <v/>
      </c>
      <c r="AS341">
        <f>HYPERLINK("https://creighton-primo.hosted.exlibrisgroup.com/primo-explore/search?tab=default_tab&amp;search_scope=EVERYTHING&amp;vid=01CRU&amp;lang=en_US&amp;offset=0&amp;query=any,contains,991001107279702656","Catalog Record")</f>
        <v/>
      </c>
      <c r="AT341">
        <f>HYPERLINK("http://www.worldcat.org/oclc/13063030","WorldCat Record")</f>
        <v/>
      </c>
    </row>
    <row r="342">
      <c r="A342" t="inlineStr">
        <is>
          <t>No</t>
        </is>
      </c>
      <c r="B342" t="inlineStr">
        <is>
          <t>QW 504 C639 1984</t>
        </is>
      </c>
      <c r="C342" t="inlineStr">
        <is>
          <t>0                      QW 0504000C  639         1984</t>
        </is>
      </c>
      <c r="D342" t="inlineStr">
        <is>
          <t>Clinical allergy &amp; immunology / edited by Leonard C. Altman.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Boston, Mass. : G.K. Hall Medical Publishers, c1984.</t>
        </is>
      </c>
      <c r="M342" t="inlineStr">
        <is>
          <t>1984</t>
        </is>
      </c>
      <c r="O342" t="inlineStr">
        <is>
          <t>eng</t>
        </is>
      </c>
      <c r="P342" t="inlineStr">
        <is>
          <t xml:space="preserve">xx </t>
        </is>
      </c>
      <c r="R342" t="inlineStr">
        <is>
          <t xml:space="preserve">QW </t>
        </is>
      </c>
      <c r="S342" t="n">
        <v>6</v>
      </c>
      <c r="T342" t="n">
        <v>6</v>
      </c>
      <c r="U342" t="inlineStr">
        <is>
          <t>2008-05-02</t>
        </is>
      </c>
      <c r="V342" t="inlineStr">
        <is>
          <t>2008-05-02</t>
        </is>
      </c>
      <c r="W342" t="inlineStr">
        <is>
          <t>1988-01-28</t>
        </is>
      </c>
      <c r="X342" t="inlineStr">
        <is>
          <t>1988-01-28</t>
        </is>
      </c>
      <c r="Y342" t="n">
        <v>119</v>
      </c>
      <c r="Z342" t="n">
        <v>92</v>
      </c>
      <c r="AA342" t="n">
        <v>94</v>
      </c>
      <c r="AB342" t="n">
        <v>1</v>
      </c>
      <c r="AC342" t="n">
        <v>1</v>
      </c>
      <c r="AD342" t="n">
        <v>1</v>
      </c>
      <c r="AE342" t="n">
        <v>1</v>
      </c>
      <c r="AF342" t="n">
        <v>0</v>
      </c>
      <c r="AG342" t="n">
        <v>0</v>
      </c>
      <c r="AH342" t="n">
        <v>1</v>
      </c>
      <c r="AI342" t="n">
        <v>1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HYPERLINK("http://catalog.hathitrust.org/Record/000285112","HathiTrust Record")</f>
        <v/>
      </c>
      <c r="AS342">
        <f>HYPERLINK("https://creighton-primo.hosted.exlibrisgroup.com/primo-explore/search?tab=default_tab&amp;search_scope=EVERYTHING&amp;vid=01CRU&amp;lang=en_US&amp;offset=0&amp;query=any,contains,991001106349702656","Catalog Record")</f>
        <v/>
      </c>
      <c r="AT342">
        <f>HYPERLINK("http://www.worldcat.org/oclc/9828315","WorldCat Record")</f>
        <v/>
      </c>
    </row>
    <row r="343">
      <c r="A343" t="inlineStr">
        <is>
          <t>No</t>
        </is>
      </c>
      <c r="B343" t="inlineStr">
        <is>
          <t>QW 504 C6418 1997</t>
        </is>
      </c>
      <c r="C343" t="inlineStr">
        <is>
          <t>0                      QW 0504000C  6418        1997</t>
        </is>
      </c>
      <c r="D343" t="inlineStr">
        <is>
          <t>Clinical immunology : principles and laboratory diagnosis / Catherine Sheehan ; with 12 contributors.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Philadelphia : Lippincott, c1997.</t>
        </is>
      </c>
      <c r="M343" t="inlineStr">
        <is>
          <t>1997</t>
        </is>
      </c>
      <c r="N343" t="inlineStr">
        <is>
          <t>2nd ed.</t>
        </is>
      </c>
      <c r="O343" t="inlineStr">
        <is>
          <t>eng</t>
        </is>
      </c>
      <c r="P343" t="inlineStr">
        <is>
          <t>pau</t>
        </is>
      </c>
      <c r="R343" t="inlineStr">
        <is>
          <t xml:space="preserve">QW </t>
        </is>
      </c>
      <c r="S343" t="n">
        <v>20</v>
      </c>
      <c r="T343" t="n">
        <v>20</v>
      </c>
      <c r="U343" t="inlineStr">
        <is>
          <t>2004-10-11</t>
        </is>
      </c>
      <c r="V343" t="inlineStr">
        <is>
          <t>2004-10-11</t>
        </is>
      </c>
      <c r="W343" t="inlineStr">
        <is>
          <t>1997-04-29</t>
        </is>
      </c>
      <c r="X343" t="inlineStr">
        <is>
          <t>1997-04-29</t>
        </is>
      </c>
      <c r="Y343" t="n">
        <v>202</v>
      </c>
      <c r="Z343" t="n">
        <v>150</v>
      </c>
      <c r="AA343" t="n">
        <v>211</v>
      </c>
      <c r="AB343" t="n">
        <v>1</v>
      </c>
      <c r="AC343" t="n">
        <v>2</v>
      </c>
      <c r="AD343" t="n">
        <v>4</v>
      </c>
      <c r="AE343" t="n">
        <v>5</v>
      </c>
      <c r="AF343" t="n">
        <v>2</v>
      </c>
      <c r="AG343" t="n">
        <v>2</v>
      </c>
      <c r="AH343" t="n">
        <v>2</v>
      </c>
      <c r="AI343" t="n">
        <v>2</v>
      </c>
      <c r="AJ343" t="n">
        <v>2</v>
      </c>
      <c r="AK343" t="n">
        <v>2</v>
      </c>
      <c r="AL343" t="n">
        <v>0</v>
      </c>
      <c r="AM343" t="n">
        <v>1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HYPERLINK("http://catalog.hathitrust.org/Record/003144431","HathiTrust Record")</f>
        <v/>
      </c>
      <c r="AS343">
        <f>HYPERLINK("https://creighton-primo.hosted.exlibrisgroup.com/primo-explore/search?tab=default_tab&amp;search_scope=EVERYTHING&amp;vid=01CRU&amp;lang=en_US&amp;offset=0&amp;query=any,contains,991000840039702656","Catalog Record")</f>
        <v/>
      </c>
      <c r="AT343">
        <f>HYPERLINK("http://www.worldcat.org/oclc/35928653","WorldCat Record")</f>
        <v/>
      </c>
    </row>
    <row r="344">
      <c r="A344" t="inlineStr">
        <is>
          <t>No</t>
        </is>
      </c>
      <c r="B344" t="inlineStr">
        <is>
          <t>QW504 C64183 2002 V.1-2</t>
        </is>
      </c>
      <c r="C344" t="inlineStr">
        <is>
          <t>0                      QW 0504000C  64183       2002                                        V.1-2</t>
        </is>
      </c>
      <c r="D344" t="inlineStr">
        <is>
          <t>Clinical immunology : principles and practice / edited by Robert R. Rich ... [et al.].</t>
        </is>
      </c>
      <c r="E344" t="inlineStr">
        <is>
          <t>V.2</t>
        </is>
      </c>
      <c r="F344" t="inlineStr">
        <is>
          <t>Yes</t>
        </is>
      </c>
      <c r="G344" t="inlineStr">
        <is>
          <t>1</t>
        </is>
      </c>
      <c r="H344" t="inlineStr">
        <is>
          <t>No</t>
        </is>
      </c>
      <c r="I344" t="inlineStr">
        <is>
          <t>Yes</t>
        </is>
      </c>
      <c r="J344" t="inlineStr">
        <is>
          <t>3</t>
        </is>
      </c>
      <c r="L344" t="inlineStr">
        <is>
          <t>London New York : Mosby, 2001.</t>
        </is>
      </c>
      <c r="M344" t="inlineStr">
        <is>
          <t>2001</t>
        </is>
      </c>
      <c r="N344" t="inlineStr">
        <is>
          <t>2nd ed.</t>
        </is>
      </c>
      <c r="O344" t="inlineStr">
        <is>
          <t>eng</t>
        </is>
      </c>
      <c r="P344" t="inlineStr">
        <is>
          <t>enk</t>
        </is>
      </c>
      <c r="R344" t="inlineStr">
        <is>
          <t xml:space="preserve">QW </t>
        </is>
      </c>
      <c r="S344" t="n">
        <v>10</v>
      </c>
      <c r="T344" t="n">
        <v>16</v>
      </c>
      <c r="U344" t="inlineStr">
        <is>
          <t>2007-04-23</t>
        </is>
      </c>
      <c r="V344" t="inlineStr">
        <is>
          <t>2007-12-14</t>
        </is>
      </c>
      <c r="W344" t="inlineStr">
        <is>
          <t>2003-06-05</t>
        </is>
      </c>
      <c r="X344" t="inlineStr">
        <is>
          <t>2003-06-05</t>
        </is>
      </c>
      <c r="Y344" t="n">
        <v>172</v>
      </c>
      <c r="Z344" t="n">
        <v>117</v>
      </c>
      <c r="AA344" t="n">
        <v>428</v>
      </c>
      <c r="AB344" t="n">
        <v>1</v>
      </c>
      <c r="AC344" t="n">
        <v>4</v>
      </c>
      <c r="AD344" t="n">
        <v>0</v>
      </c>
      <c r="AE344" t="n">
        <v>12</v>
      </c>
      <c r="AF344" t="n">
        <v>0</v>
      </c>
      <c r="AG344" t="n">
        <v>3</v>
      </c>
      <c r="AH344" t="n">
        <v>0</v>
      </c>
      <c r="AI344" t="n">
        <v>3</v>
      </c>
      <c r="AJ344" t="n">
        <v>0</v>
      </c>
      <c r="AK344" t="n">
        <v>6</v>
      </c>
      <c r="AL344" t="n">
        <v>0</v>
      </c>
      <c r="AM344" t="n">
        <v>3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HYPERLINK("http://catalog.hathitrust.org/Record/004207853","HathiTrust Record")</f>
        <v/>
      </c>
      <c r="AS344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T344">
        <f>HYPERLINK("http://www.worldcat.org/oclc/46944781","WorldCat Record")</f>
        <v/>
      </c>
    </row>
    <row r="345">
      <c r="A345" t="inlineStr">
        <is>
          <t>No</t>
        </is>
      </c>
      <c r="B345" t="inlineStr">
        <is>
          <t>QW504 C64183 2002 V.1-2</t>
        </is>
      </c>
      <c r="C345" t="inlineStr">
        <is>
          <t>0                      QW 0504000C  64183       2002                                        V.1-2</t>
        </is>
      </c>
      <c r="D345" t="inlineStr">
        <is>
          <t>Clinical immunology : principles and practice / edited by Robert R. Rich ... [et al.].</t>
        </is>
      </c>
      <c r="E345" t="inlineStr">
        <is>
          <t>V.1</t>
        </is>
      </c>
      <c r="F345" t="inlineStr">
        <is>
          <t>Yes</t>
        </is>
      </c>
      <c r="G345" t="inlineStr">
        <is>
          <t>1</t>
        </is>
      </c>
      <c r="H345" t="inlineStr">
        <is>
          <t>No</t>
        </is>
      </c>
      <c r="I345" t="inlineStr">
        <is>
          <t>Yes</t>
        </is>
      </c>
      <c r="J345" t="inlineStr">
        <is>
          <t>3</t>
        </is>
      </c>
      <c r="L345" t="inlineStr">
        <is>
          <t>London New York : Mosby, 2001.</t>
        </is>
      </c>
      <c r="M345" t="inlineStr">
        <is>
          <t>2001</t>
        </is>
      </c>
      <c r="N345" t="inlineStr">
        <is>
          <t>2nd ed.</t>
        </is>
      </c>
      <c r="O345" t="inlineStr">
        <is>
          <t>eng</t>
        </is>
      </c>
      <c r="P345" t="inlineStr">
        <is>
          <t>enk</t>
        </is>
      </c>
      <c r="R345" t="inlineStr">
        <is>
          <t xml:space="preserve">QW </t>
        </is>
      </c>
      <c r="S345" t="n">
        <v>6</v>
      </c>
      <c r="T345" t="n">
        <v>16</v>
      </c>
      <c r="U345" t="inlineStr">
        <is>
          <t>2007-12-14</t>
        </is>
      </c>
      <c r="V345" t="inlineStr">
        <is>
          <t>2007-12-14</t>
        </is>
      </c>
      <c r="W345" t="inlineStr">
        <is>
          <t>2003-06-05</t>
        </is>
      </c>
      <c r="X345" t="inlineStr">
        <is>
          <t>2003-06-05</t>
        </is>
      </c>
      <c r="Y345" t="n">
        <v>172</v>
      </c>
      <c r="Z345" t="n">
        <v>117</v>
      </c>
      <c r="AA345" t="n">
        <v>428</v>
      </c>
      <c r="AB345" t="n">
        <v>1</v>
      </c>
      <c r="AC345" t="n">
        <v>4</v>
      </c>
      <c r="AD345" t="n">
        <v>0</v>
      </c>
      <c r="AE345" t="n">
        <v>12</v>
      </c>
      <c r="AF345" t="n">
        <v>0</v>
      </c>
      <c r="AG345" t="n">
        <v>3</v>
      </c>
      <c r="AH345" t="n">
        <v>0</v>
      </c>
      <c r="AI345" t="n">
        <v>3</v>
      </c>
      <c r="AJ345" t="n">
        <v>0</v>
      </c>
      <c r="AK345" t="n">
        <v>6</v>
      </c>
      <c r="AL345" t="n">
        <v>0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HYPERLINK("http://catalog.hathitrust.org/Record/004207853","HathiTrust Record")</f>
        <v/>
      </c>
      <c r="AS345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T345">
        <f>HYPERLINK("http://www.worldcat.org/oclc/46944781","WorldCat Record")</f>
        <v/>
      </c>
    </row>
    <row r="346">
      <c r="A346" t="inlineStr">
        <is>
          <t>No</t>
        </is>
      </c>
      <c r="B346" t="inlineStr">
        <is>
          <t>QW504 C678t 2000</t>
        </is>
      </c>
      <c r="C346" t="inlineStr">
        <is>
          <t>0                      QW 0504000C  678t        2000</t>
        </is>
      </c>
      <c r="D346" t="inlineStr">
        <is>
          <t>Tending Adam's garden : evolving the cognitive immune self / Irun R. Cohen.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1</t>
        </is>
      </c>
      <c r="K346" t="inlineStr">
        <is>
          <t>Cohen, Irun R.</t>
        </is>
      </c>
      <c r="L346" t="inlineStr">
        <is>
          <t>San Diego, CA : Academic Press, c2000.</t>
        </is>
      </c>
      <c r="M346" t="inlineStr">
        <is>
          <t>2000</t>
        </is>
      </c>
      <c r="O346" t="inlineStr">
        <is>
          <t>eng</t>
        </is>
      </c>
      <c r="P346" t="inlineStr">
        <is>
          <t>cau</t>
        </is>
      </c>
      <c r="R346" t="inlineStr">
        <is>
          <t xml:space="preserve">QW </t>
        </is>
      </c>
      <c r="S346" t="n">
        <v>2</v>
      </c>
      <c r="T346" t="n">
        <v>2</v>
      </c>
      <c r="U346" t="inlineStr">
        <is>
          <t>2004-03-12</t>
        </is>
      </c>
      <c r="V346" t="inlineStr">
        <is>
          <t>2004-03-12</t>
        </is>
      </c>
      <c r="W346" t="inlineStr">
        <is>
          <t>2003-12-10</t>
        </is>
      </c>
      <c r="X346" t="inlineStr">
        <is>
          <t>2003-12-10</t>
        </is>
      </c>
      <c r="Y346" t="n">
        <v>323</v>
      </c>
      <c r="Z346" t="n">
        <v>276</v>
      </c>
      <c r="AA346" t="n">
        <v>985</v>
      </c>
      <c r="AB346" t="n">
        <v>3</v>
      </c>
      <c r="AC346" t="n">
        <v>14</v>
      </c>
      <c r="AD346" t="n">
        <v>13</v>
      </c>
      <c r="AE346" t="n">
        <v>36</v>
      </c>
      <c r="AF346" t="n">
        <v>4</v>
      </c>
      <c r="AG346" t="n">
        <v>11</v>
      </c>
      <c r="AH346" t="n">
        <v>4</v>
      </c>
      <c r="AI346" t="n">
        <v>8</v>
      </c>
      <c r="AJ346" t="n">
        <v>7</v>
      </c>
      <c r="AK346" t="n">
        <v>11</v>
      </c>
      <c r="AL346" t="n">
        <v>2</v>
      </c>
      <c r="AM346" t="n">
        <v>12</v>
      </c>
      <c r="AN346" t="n">
        <v>0</v>
      </c>
      <c r="AO346" t="n">
        <v>1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HYPERLINK("http://catalog.hathitrust.org/Record/004084850","HathiTrust Record")</f>
        <v/>
      </c>
      <c r="AS346">
        <f>HYPERLINK("https://creighton-primo.hosted.exlibrisgroup.com/primo-explore/search?tab=default_tab&amp;search_scope=EVERYTHING&amp;vid=01CRU&amp;lang=en_US&amp;offset=0&amp;query=any,contains,991000361189702656","Catalog Record")</f>
        <v/>
      </c>
      <c r="AT346">
        <f>HYPERLINK("http://www.worldcat.org/oclc/44040013","WorldCat Record")</f>
        <v/>
      </c>
    </row>
    <row r="347">
      <c r="A347" t="inlineStr">
        <is>
          <t>No</t>
        </is>
      </c>
      <c r="B347" t="inlineStr">
        <is>
          <t>QW 504 CO4523 1977 v.3</t>
        </is>
      </c>
      <c r="C347" t="inlineStr">
        <is>
          <t>0                      QW 0504000CO 4523        1977                                        v.3</t>
        </is>
      </c>
      <c r="D347" t="inlineStr">
        <is>
          <t>Immunopharmacology / edited by John W. Hadden and Ronald G. Coffey, and Federico Spreafico.</t>
        </is>
      </c>
      <c r="E347" t="inlineStr">
        <is>
          <t>V.3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New York : Plenum Medical Book Co., c1977.</t>
        </is>
      </c>
      <c r="M347" t="inlineStr">
        <is>
          <t>1977</t>
        </is>
      </c>
      <c r="O347" t="inlineStr">
        <is>
          <t>eng</t>
        </is>
      </c>
      <c r="P347" t="inlineStr">
        <is>
          <t>nyu</t>
        </is>
      </c>
      <c r="Q347" t="inlineStr">
        <is>
          <t>Comprehensive immunology ; 3</t>
        </is>
      </c>
      <c r="R347" t="inlineStr">
        <is>
          <t xml:space="preserve">QW </t>
        </is>
      </c>
      <c r="S347" t="n">
        <v>1</v>
      </c>
      <c r="T347" t="n">
        <v>1</v>
      </c>
      <c r="U347" t="inlineStr">
        <is>
          <t>2002-08-24</t>
        </is>
      </c>
      <c r="V347" t="inlineStr">
        <is>
          <t>2002-08-24</t>
        </is>
      </c>
      <c r="W347" t="inlineStr">
        <is>
          <t>1988-01-28</t>
        </is>
      </c>
      <c r="X347" t="inlineStr">
        <is>
          <t>1988-01-28</t>
        </is>
      </c>
      <c r="Y347" t="n">
        <v>254</v>
      </c>
      <c r="Z347" t="n">
        <v>184</v>
      </c>
      <c r="AA347" t="n">
        <v>202</v>
      </c>
      <c r="AB347" t="n">
        <v>1</v>
      </c>
      <c r="AC347" t="n">
        <v>1</v>
      </c>
      <c r="AD347" t="n">
        <v>6</v>
      </c>
      <c r="AE347" t="n">
        <v>6</v>
      </c>
      <c r="AF347" t="n">
        <v>1</v>
      </c>
      <c r="AG347" t="n">
        <v>1</v>
      </c>
      <c r="AH347" t="n">
        <v>2</v>
      </c>
      <c r="AI347" t="n">
        <v>2</v>
      </c>
      <c r="AJ347" t="n">
        <v>5</v>
      </c>
      <c r="AK347" t="n">
        <v>5</v>
      </c>
      <c r="AL347" t="n">
        <v>0</v>
      </c>
      <c r="AM347" t="n">
        <v>0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HYPERLINK("http://catalog.hathitrust.org/Record/000293409","HathiTrust Record")</f>
        <v/>
      </c>
      <c r="AS347">
        <f>HYPERLINK("https://creighton-primo.hosted.exlibrisgroup.com/primo-explore/search?tab=default_tab&amp;search_scope=EVERYTHING&amp;vid=01CRU&amp;lang=en_US&amp;offset=0&amp;query=any,contains,991001106759702656","Catalog Record")</f>
        <v/>
      </c>
      <c r="AT347">
        <f>HYPERLINK("http://www.worldcat.org/oclc/3167656","WorldCat Record")</f>
        <v/>
      </c>
    </row>
    <row r="348">
      <c r="A348" t="inlineStr">
        <is>
          <t>No</t>
        </is>
      </c>
      <c r="B348" t="inlineStr">
        <is>
          <t>QW 504 CO4523 1978 v.4</t>
        </is>
      </c>
      <c r="C348" t="inlineStr">
        <is>
          <t>0                      QW 0504000CO 4523        1978                                        v.4</t>
        </is>
      </c>
      <c r="D348" t="inlineStr">
        <is>
          <t>The Immunopathology of lymphoreticular neoplasms / edited by J.J. Twomey and Robert A. Good.</t>
        </is>
      </c>
      <c r="E348" t="inlineStr">
        <is>
          <t>V.4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 York : Plenum Medical Book Co., c1978.</t>
        </is>
      </c>
      <c r="M348" t="inlineStr">
        <is>
          <t>1978</t>
        </is>
      </c>
      <c r="O348" t="inlineStr">
        <is>
          <t>eng</t>
        </is>
      </c>
      <c r="P348" t="inlineStr">
        <is>
          <t>nyu</t>
        </is>
      </c>
      <c r="Q348" t="inlineStr">
        <is>
          <t>Comprehensive immunology ; v. 4</t>
        </is>
      </c>
      <c r="R348" t="inlineStr">
        <is>
          <t xml:space="preserve">QW </t>
        </is>
      </c>
      <c r="S348" t="n">
        <v>2</v>
      </c>
      <c r="T348" t="n">
        <v>2</v>
      </c>
      <c r="U348" t="inlineStr">
        <is>
          <t>1990-01-16</t>
        </is>
      </c>
      <c r="V348" t="inlineStr">
        <is>
          <t>1990-01-16</t>
        </is>
      </c>
      <c r="W348" t="inlineStr">
        <is>
          <t>1988-01-28</t>
        </is>
      </c>
      <c r="X348" t="inlineStr">
        <is>
          <t>1988-01-28</t>
        </is>
      </c>
      <c r="Y348" t="n">
        <v>168</v>
      </c>
      <c r="Z348" t="n">
        <v>117</v>
      </c>
      <c r="AA348" t="n">
        <v>141</v>
      </c>
      <c r="AB348" t="n">
        <v>2</v>
      </c>
      <c r="AC348" t="n">
        <v>2</v>
      </c>
      <c r="AD348" t="n">
        <v>3</v>
      </c>
      <c r="AE348" t="n">
        <v>4</v>
      </c>
      <c r="AF348" t="n">
        <v>1</v>
      </c>
      <c r="AG348" t="n">
        <v>2</v>
      </c>
      <c r="AH348" t="n">
        <v>1</v>
      </c>
      <c r="AI348" t="n">
        <v>1</v>
      </c>
      <c r="AJ348" t="n">
        <v>1</v>
      </c>
      <c r="AK348" t="n">
        <v>2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HYPERLINK("http://catalog.hathitrust.org/Record/000089490","HathiTrust Record")</f>
        <v/>
      </c>
      <c r="AS348">
        <f>HYPERLINK("https://creighton-primo.hosted.exlibrisgroup.com/primo-explore/search?tab=default_tab&amp;search_scope=EVERYTHING&amp;vid=01CRU&amp;lang=en_US&amp;offset=0&amp;query=any,contains,991001106799702656","Catalog Record")</f>
        <v/>
      </c>
      <c r="AT348">
        <f>HYPERLINK("http://www.worldcat.org/oclc/3541734","WorldCat Record")</f>
        <v/>
      </c>
    </row>
    <row r="349">
      <c r="A349" t="inlineStr">
        <is>
          <t>No</t>
        </is>
      </c>
      <c r="B349" t="inlineStr">
        <is>
          <t>QW 504 CO4523 1979 v.6</t>
        </is>
      </c>
      <c r="C349" t="inlineStr">
        <is>
          <t>0                      QW 0504000CO 4523        1979                                        v.6</t>
        </is>
      </c>
      <c r="D349" t="inlineStr">
        <is>
          <t>Cellular, molecular, and clinical aspects of allergic disorders / edited by Sudhir Gupta and Robert Good.</t>
        </is>
      </c>
      <c r="E349" t="inlineStr">
        <is>
          <t>V.6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New York : Plenum Medical Book Co., c1979.</t>
        </is>
      </c>
      <c r="M349" t="inlineStr">
        <is>
          <t>1979</t>
        </is>
      </c>
      <c r="O349" t="inlineStr">
        <is>
          <t>eng</t>
        </is>
      </c>
      <c r="P349" t="inlineStr">
        <is>
          <t>nyu</t>
        </is>
      </c>
      <c r="Q349" t="inlineStr">
        <is>
          <t>Comprehensive immunology ; 6</t>
        </is>
      </c>
      <c r="R349" t="inlineStr">
        <is>
          <t xml:space="preserve">QW </t>
        </is>
      </c>
      <c r="S349" t="n">
        <v>2</v>
      </c>
      <c r="T349" t="n">
        <v>2</v>
      </c>
      <c r="U349" t="inlineStr">
        <is>
          <t>1997-10-07</t>
        </is>
      </c>
      <c r="V349" t="inlineStr">
        <is>
          <t>1997-10-07</t>
        </is>
      </c>
      <c r="W349" t="inlineStr">
        <is>
          <t>1988-01-28</t>
        </is>
      </c>
      <c r="X349" t="inlineStr">
        <is>
          <t>1988-01-28</t>
        </is>
      </c>
      <c r="Y349" t="n">
        <v>201</v>
      </c>
      <c r="Z349" t="n">
        <v>144</v>
      </c>
      <c r="AA349" t="n">
        <v>165</v>
      </c>
      <c r="AB349" t="n">
        <v>3</v>
      </c>
      <c r="AC349" t="n">
        <v>3</v>
      </c>
      <c r="AD349" t="n">
        <v>4</v>
      </c>
      <c r="AE349" t="n">
        <v>5</v>
      </c>
      <c r="AF349" t="n">
        <v>1</v>
      </c>
      <c r="AG349" t="n">
        <v>2</v>
      </c>
      <c r="AH349" t="n">
        <v>1</v>
      </c>
      <c r="AI349" t="n">
        <v>1</v>
      </c>
      <c r="AJ349" t="n">
        <v>2</v>
      </c>
      <c r="AK349" t="n">
        <v>3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HYPERLINK("http://catalog.hathitrust.org/Record/000260508","HathiTrust Record")</f>
        <v/>
      </c>
      <c r="AS349">
        <f>HYPERLINK("https://creighton-primo.hosted.exlibrisgroup.com/primo-explore/search?tab=default_tab&amp;search_scope=EVERYTHING&amp;vid=01CRU&amp;lang=en_US&amp;offset=0&amp;query=any,contains,991001106969702656","Catalog Record")</f>
        <v/>
      </c>
      <c r="AT349">
        <f>HYPERLINK("http://www.worldcat.org/oclc/4664619","WorldCat Record")</f>
        <v/>
      </c>
    </row>
    <row r="350">
      <c r="A350" t="inlineStr">
        <is>
          <t>No</t>
        </is>
      </c>
      <c r="B350" t="inlineStr">
        <is>
          <t>QW 504 D5645 2004</t>
        </is>
      </c>
      <c r="C350" t="inlineStr">
        <is>
          <t>0                      QW 0504000D  5645        2004</t>
        </is>
      </c>
      <c r="D350" t="inlineStr">
        <is>
          <t>Diet and human immune function / edited by David A. Hughes, L. Gail Darlington, Adrianne Bendich ; foreword by William R. Beisel.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Totowa, N.J. : Humana Press, c2004.</t>
        </is>
      </c>
      <c r="M350" t="inlineStr">
        <is>
          <t>2004</t>
        </is>
      </c>
      <c r="O350" t="inlineStr">
        <is>
          <t>eng</t>
        </is>
      </c>
      <c r="P350" t="inlineStr">
        <is>
          <t>nju</t>
        </is>
      </c>
      <c r="Q350" t="inlineStr">
        <is>
          <t>Nutrition and health</t>
        </is>
      </c>
      <c r="R350" t="inlineStr">
        <is>
          <t xml:space="preserve">QW </t>
        </is>
      </c>
      <c r="S350" t="n">
        <v>0</v>
      </c>
      <c r="T350" t="n">
        <v>0</v>
      </c>
      <c r="U350" t="inlineStr">
        <is>
          <t>2004-09-24</t>
        </is>
      </c>
      <c r="V350" t="inlineStr">
        <is>
          <t>2004-09-24</t>
        </is>
      </c>
      <c r="W350" t="inlineStr">
        <is>
          <t>2004-09-22</t>
        </is>
      </c>
      <c r="X350" t="inlineStr">
        <is>
          <t>2004-09-22</t>
        </is>
      </c>
      <c r="Y350" t="n">
        <v>243</v>
      </c>
      <c r="Z350" t="n">
        <v>178</v>
      </c>
      <c r="AA350" t="n">
        <v>223</v>
      </c>
      <c r="AB350" t="n">
        <v>2</v>
      </c>
      <c r="AC350" t="n">
        <v>2</v>
      </c>
      <c r="AD350" t="n">
        <v>6</v>
      </c>
      <c r="AE350" t="n">
        <v>9</v>
      </c>
      <c r="AF350" t="n">
        <v>1</v>
      </c>
      <c r="AG350" t="n">
        <v>3</v>
      </c>
      <c r="AH350" t="n">
        <v>2</v>
      </c>
      <c r="AI350" t="n">
        <v>2</v>
      </c>
      <c r="AJ350" t="n">
        <v>3</v>
      </c>
      <c r="AK350" t="n">
        <v>6</v>
      </c>
      <c r="AL350" t="n">
        <v>1</v>
      </c>
      <c r="AM350" t="n">
        <v>1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HYPERLINK("http://catalog.hathitrust.org/Record/004357009","HathiTrust Record")</f>
        <v/>
      </c>
      <c r="AS350">
        <f>HYPERLINK("https://creighton-primo.hosted.exlibrisgroup.com/primo-explore/search?tab=default_tab&amp;search_scope=EVERYTHING&amp;vid=01CRU&amp;lang=en_US&amp;offset=0&amp;query=any,contains,991000394099702656","Catalog Record")</f>
        <v/>
      </c>
      <c r="AT350">
        <f>HYPERLINK("http://www.worldcat.org/oclc/53091355","WorldCat Record")</f>
        <v/>
      </c>
    </row>
    <row r="351">
      <c r="A351" t="inlineStr">
        <is>
          <t>No</t>
        </is>
      </c>
      <c r="B351" t="inlineStr">
        <is>
          <t>QW 504 F9804 1993</t>
        </is>
      </c>
      <c r="C351" t="inlineStr">
        <is>
          <t>0                      QW 0504000F  9804        1993</t>
        </is>
      </c>
      <c r="D351" t="inlineStr">
        <is>
          <t>Fundamental immunology / editor, William E. Paul.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Yes</t>
        </is>
      </c>
      <c r="J351" t="inlineStr">
        <is>
          <t>0</t>
        </is>
      </c>
      <c r="L351" t="inlineStr">
        <is>
          <t>New York : Raven Press, c1993.</t>
        </is>
      </c>
      <c r="M351" t="inlineStr">
        <is>
          <t>1993</t>
        </is>
      </c>
      <c r="N351" t="inlineStr">
        <is>
          <t>3rd ed.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QW </t>
        </is>
      </c>
      <c r="S351" t="n">
        <v>28</v>
      </c>
      <c r="T351" t="n">
        <v>28</v>
      </c>
      <c r="U351" t="inlineStr">
        <is>
          <t>2000-08-08</t>
        </is>
      </c>
      <c r="V351" t="inlineStr">
        <is>
          <t>2000-08-08</t>
        </is>
      </c>
      <c r="W351" t="inlineStr">
        <is>
          <t>1994-06-14</t>
        </is>
      </c>
      <c r="X351" t="inlineStr">
        <is>
          <t>1994-06-14</t>
        </is>
      </c>
      <c r="Y351" t="n">
        <v>435</v>
      </c>
      <c r="Z351" t="n">
        <v>317</v>
      </c>
      <c r="AA351" t="n">
        <v>1228</v>
      </c>
      <c r="AB351" t="n">
        <v>2</v>
      </c>
      <c r="AC351" t="n">
        <v>13</v>
      </c>
      <c r="AD351" t="n">
        <v>10</v>
      </c>
      <c r="AE351" t="n">
        <v>47</v>
      </c>
      <c r="AF351" t="n">
        <v>6</v>
      </c>
      <c r="AG351" t="n">
        <v>17</v>
      </c>
      <c r="AH351" t="n">
        <v>2</v>
      </c>
      <c r="AI351" t="n">
        <v>11</v>
      </c>
      <c r="AJ351" t="n">
        <v>2</v>
      </c>
      <c r="AK351" t="n">
        <v>13</v>
      </c>
      <c r="AL351" t="n">
        <v>1</v>
      </c>
      <c r="AM351" t="n">
        <v>10</v>
      </c>
      <c r="AN351" t="n">
        <v>0</v>
      </c>
      <c r="AO351" t="n">
        <v>1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HYPERLINK("http://catalog.hathitrust.org/Record/002736683","HathiTrust Record")</f>
        <v/>
      </c>
      <c r="AS351">
        <f>HYPERLINK("https://creighton-primo.hosted.exlibrisgroup.com/primo-explore/search?tab=default_tab&amp;search_scope=EVERYTHING&amp;vid=01CRU&amp;lang=en_US&amp;offset=0&amp;query=any,contains,991000485709702656","Catalog Record")</f>
        <v/>
      </c>
      <c r="AT351">
        <f>HYPERLINK("http://www.worldcat.org/oclc/27728294","WorldCat Record")</f>
        <v/>
      </c>
    </row>
    <row r="352">
      <c r="A352" t="inlineStr">
        <is>
          <t>No</t>
        </is>
      </c>
      <c r="B352" t="inlineStr">
        <is>
          <t>QW 504 G629i 1991</t>
        </is>
      </c>
      <c r="C352" t="inlineStr">
        <is>
          <t>0                      QW 0504000G  629i        1991</t>
        </is>
      </c>
      <c r="D352" t="inlineStr">
        <is>
          <t>Immunology, a synthesis / Edward S. Golub, Douglas R. Green.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Golub, Edward S., 1934-2018.</t>
        </is>
      </c>
      <c r="L352" t="inlineStr">
        <is>
          <t>Sunderland, Mass. : Sinauer Associates, c1991.</t>
        </is>
      </c>
      <c r="M352" t="inlineStr">
        <is>
          <t>1991</t>
        </is>
      </c>
      <c r="N352" t="inlineStr">
        <is>
          <t>2nd ed.</t>
        </is>
      </c>
      <c r="O352" t="inlineStr">
        <is>
          <t>eng</t>
        </is>
      </c>
      <c r="P352" t="inlineStr">
        <is>
          <t>mau</t>
        </is>
      </c>
      <c r="R352" t="inlineStr">
        <is>
          <t xml:space="preserve">QW </t>
        </is>
      </c>
      <c r="S352" t="n">
        <v>6</v>
      </c>
      <c r="T352" t="n">
        <v>6</v>
      </c>
      <c r="U352" t="inlineStr">
        <is>
          <t>1997-10-10</t>
        </is>
      </c>
      <c r="V352" t="inlineStr">
        <is>
          <t>1997-10-10</t>
        </is>
      </c>
      <c r="W352" t="inlineStr">
        <is>
          <t>1994-06-15</t>
        </is>
      </c>
      <c r="X352" t="inlineStr">
        <is>
          <t>1994-06-15</t>
        </is>
      </c>
      <c r="Y352" t="n">
        <v>289</v>
      </c>
      <c r="Z352" t="n">
        <v>188</v>
      </c>
      <c r="AA352" t="n">
        <v>317</v>
      </c>
      <c r="AB352" t="n">
        <v>2</v>
      </c>
      <c r="AC352" t="n">
        <v>3</v>
      </c>
      <c r="AD352" t="n">
        <v>9</v>
      </c>
      <c r="AE352" t="n">
        <v>17</v>
      </c>
      <c r="AF352" t="n">
        <v>3</v>
      </c>
      <c r="AG352" t="n">
        <v>6</v>
      </c>
      <c r="AH352" t="n">
        <v>3</v>
      </c>
      <c r="AI352" t="n">
        <v>4</v>
      </c>
      <c r="AJ352" t="n">
        <v>4</v>
      </c>
      <c r="AK352" t="n">
        <v>10</v>
      </c>
      <c r="AL352" t="n">
        <v>1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HYPERLINK("http://catalog.hathitrust.org/Record/002589618","HathiTrust Record")</f>
        <v/>
      </c>
      <c r="AS352">
        <f>HYPERLINK("https://creighton-primo.hosted.exlibrisgroup.com/primo-explore/search?tab=default_tab&amp;search_scope=EVERYTHING&amp;vid=01CRU&amp;lang=en_US&amp;offset=0&amp;query=any,contains,991000670309702656","Catalog Record")</f>
        <v/>
      </c>
      <c r="AT352">
        <f>HYPERLINK("http://www.worldcat.org/oclc/23080929","WorldCat Record")</f>
        <v/>
      </c>
    </row>
    <row r="353">
      <c r="A353" t="inlineStr">
        <is>
          <t>No</t>
        </is>
      </c>
      <c r="B353" t="inlineStr">
        <is>
          <t>QW 504 H236 1978</t>
        </is>
      </c>
      <c r="C353" t="inlineStr">
        <is>
          <t>0                      QW 0504000H  236         1978</t>
        </is>
      </c>
      <c r="D353" t="inlineStr">
        <is>
          <t>Handbook of experimental immunology / edited by D. M. Weir.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Oxford : Blackwell Scientific Publications ; Philadelphia : distributed in the USA by Lippincott, 1978.</t>
        </is>
      </c>
      <c r="M353" t="inlineStr">
        <is>
          <t>1978</t>
        </is>
      </c>
      <c r="N353" t="inlineStr">
        <is>
          <t>3d ed.</t>
        </is>
      </c>
      <c r="O353" t="inlineStr">
        <is>
          <t>eng</t>
        </is>
      </c>
      <c r="P353" t="inlineStr">
        <is>
          <t>enk</t>
        </is>
      </c>
      <c r="R353" t="inlineStr">
        <is>
          <t xml:space="preserve">QW </t>
        </is>
      </c>
      <c r="S353" t="n">
        <v>6</v>
      </c>
      <c r="T353" t="n">
        <v>6</v>
      </c>
      <c r="U353" t="inlineStr">
        <is>
          <t>1990-08-28</t>
        </is>
      </c>
      <c r="V353" t="inlineStr">
        <is>
          <t>1990-08-28</t>
        </is>
      </c>
      <c r="W353" t="inlineStr">
        <is>
          <t>1989-01-26</t>
        </is>
      </c>
      <c r="X353" t="inlineStr">
        <is>
          <t>1989-01-26</t>
        </is>
      </c>
      <c r="Y353" t="n">
        <v>227</v>
      </c>
      <c r="Z353" t="n">
        <v>150</v>
      </c>
      <c r="AA353" t="n">
        <v>152</v>
      </c>
      <c r="AB353" t="n">
        <v>2</v>
      </c>
      <c r="AC353" t="n">
        <v>2</v>
      </c>
      <c r="AD353" t="n">
        <v>3</v>
      </c>
      <c r="AE353" t="n">
        <v>4</v>
      </c>
      <c r="AF353" t="n">
        <v>0</v>
      </c>
      <c r="AG353" t="n">
        <v>0</v>
      </c>
      <c r="AH353" t="n">
        <v>0</v>
      </c>
      <c r="AI353" t="n">
        <v>1</v>
      </c>
      <c r="AJ353" t="n">
        <v>2</v>
      </c>
      <c r="AK353" t="n">
        <v>3</v>
      </c>
      <c r="AL353" t="n">
        <v>1</v>
      </c>
      <c r="AM353" t="n">
        <v>1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HYPERLINK("http://catalog.hathitrust.org/Record/000027918","HathiTrust Record")</f>
        <v/>
      </c>
      <c r="AS353">
        <f>HYPERLINK("https://creighton-primo.hosted.exlibrisgroup.com/primo-explore/search?tab=default_tab&amp;search_scope=EVERYTHING&amp;vid=01CRU&amp;lang=en_US&amp;offset=0&amp;query=any,contains,991001106389702656","Catalog Record")</f>
        <v/>
      </c>
      <c r="AT353">
        <f>HYPERLINK("http://www.worldcat.org/oclc/6145427","WorldCat Record")</f>
        <v/>
      </c>
    </row>
    <row r="354">
      <c r="A354" t="inlineStr">
        <is>
          <t>No</t>
        </is>
      </c>
      <c r="B354" t="inlineStr">
        <is>
          <t>QW 504 H723a 1973</t>
        </is>
      </c>
      <c r="C354" t="inlineStr">
        <is>
          <t>0                      QW 0504000H  723a        1973</t>
        </is>
      </c>
      <c r="D354" t="inlineStr">
        <is>
          <t>An ABC of modern immunology / E. J. Holborow.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Holborow, E. J. (Eric John)</t>
        </is>
      </c>
      <c r="L354" t="inlineStr">
        <is>
          <t>Boston : Little, Brown, [1973]</t>
        </is>
      </c>
      <c r="M354" t="inlineStr">
        <is>
          <t>1973</t>
        </is>
      </c>
      <c r="N354" t="inlineStr">
        <is>
          <t>2d ed.</t>
        </is>
      </c>
      <c r="O354" t="inlineStr">
        <is>
          <t>eng</t>
        </is>
      </c>
      <c r="P354" t="inlineStr">
        <is>
          <t>mau</t>
        </is>
      </c>
      <c r="R354" t="inlineStr">
        <is>
          <t xml:space="preserve">QW </t>
        </is>
      </c>
      <c r="S354" t="n">
        <v>3</v>
      </c>
      <c r="T354" t="n">
        <v>3</v>
      </c>
      <c r="U354" t="inlineStr">
        <is>
          <t>1997-01-24</t>
        </is>
      </c>
      <c r="V354" t="inlineStr">
        <is>
          <t>1997-01-24</t>
        </is>
      </c>
      <c r="W354" t="inlineStr">
        <is>
          <t>1988-03-03</t>
        </is>
      </c>
      <c r="X354" t="inlineStr">
        <is>
          <t>1988-03-03</t>
        </is>
      </c>
      <c r="Y354" t="n">
        <v>152</v>
      </c>
      <c r="Z354" t="n">
        <v>126</v>
      </c>
      <c r="AA354" t="n">
        <v>146</v>
      </c>
      <c r="AB354" t="n">
        <v>2</v>
      </c>
      <c r="AC354" t="n">
        <v>2</v>
      </c>
      <c r="AD354" t="n">
        <v>3</v>
      </c>
      <c r="AE354" t="n">
        <v>4</v>
      </c>
      <c r="AF354" t="n">
        <v>0</v>
      </c>
      <c r="AG354" t="n">
        <v>1</v>
      </c>
      <c r="AH354" t="n">
        <v>1</v>
      </c>
      <c r="AI354" t="n">
        <v>1</v>
      </c>
      <c r="AJ354" t="n">
        <v>2</v>
      </c>
      <c r="AK354" t="n">
        <v>2</v>
      </c>
      <c r="AL354" t="n">
        <v>1</v>
      </c>
      <c r="AM354" t="n">
        <v>1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HYPERLINK("http://catalog.hathitrust.org/Record/001577064","HathiTrust Record")</f>
        <v/>
      </c>
      <c r="AS354">
        <f>HYPERLINK("https://creighton-primo.hosted.exlibrisgroup.com/primo-explore/search?tab=default_tab&amp;search_scope=EVERYTHING&amp;vid=01CRU&amp;lang=en_US&amp;offset=0&amp;query=any,contains,991001106229702656","Catalog Record")</f>
        <v/>
      </c>
      <c r="AT354">
        <f>HYPERLINK("http://www.worldcat.org/oclc/612078","WorldCat Record")</f>
        <v/>
      </c>
    </row>
    <row r="355">
      <c r="A355" t="inlineStr">
        <is>
          <t>No</t>
        </is>
      </c>
      <c r="B355" t="inlineStr">
        <is>
          <t>QW 504 I321 1981</t>
        </is>
      </c>
      <c r="C355" t="inlineStr">
        <is>
          <t>0                      QW 0504000I  321         1981</t>
        </is>
      </c>
      <c r="D355" t="inlineStr">
        <is>
          <t>The Immune system : a course on the molecular and cellular basis of immunity / [edited by] I. McConnell, A. Muno, H. Waldmann.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Oxford ; Boston : Blackwell Scientific ; Distributors, USA, Blackwell Mosby, 1981.</t>
        </is>
      </c>
      <c r="M355" t="inlineStr">
        <is>
          <t>1981</t>
        </is>
      </c>
      <c r="N355" t="inlineStr">
        <is>
          <t>2nd ed.</t>
        </is>
      </c>
      <c r="O355" t="inlineStr">
        <is>
          <t>eng</t>
        </is>
      </c>
      <c r="P355" t="inlineStr">
        <is>
          <t>enk</t>
        </is>
      </c>
      <c r="R355" t="inlineStr">
        <is>
          <t xml:space="preserve">QW </t>
        </is>
      </c>
      <c r="S355" t="n">
        <v>3</v>
      </c>
      <c r="T355" t="n">
        <v>3</v>
      </c>
      <c r="U355" t="inlineStr">
        <is>
          <t>1997-10-12</t>
        </is>
      </c>
      <c r="V355" t="inlineStr">
        <is>
          <t>1997-10-12</t>
        </is>
      </c>
      <c r="W355" t="inlineStr">
        <is>
          <t>1989-07-05</t>
        </is>
      </c>
      <c r="X355" t="inlineStr">
        <is>
          <t>1989-07-05</t>
        </is>
      </c>
      <c r="Y355" t="n">
        <v>253</v>
      </c>
      <c r="Z355" t="n">
        <v>168</v>
      </c>
      <c r="AA355" t="n">
        <v>305</v>
      </c>
      <c r="AB355" t="n">
        <v>4</v>
      </c>
      <c r="AC355" t="n">
        <v>5</v>
      </c>
      <c r="AD355" t="n">
        <v>9</v>
      </c>
      <c r="AE355" t="n">
        <v>15</v>
      </c>
      <c r="AF355" t="n">
        <v>2</v>
      </c>
      <c r="AG355" t="n">
        <v>5</v>
      </c>
      <c r="AH355" t="n">
        <v>1</v>
      </c>
      <c r="AI355" t="n">
        <v>3</v>
      </c>
      <c r="AJ355" t="n">
        <v>6</v>
      </c>
      <c r="AK355" t="n">
        <v>9</v>
      </c>
      <c r="AL355" t="n">
        <v>3</v>
      </c>
      <c r="AM355" t="n">
        <v>4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HYPERLINK("https://creighton-primo.hosted.exlibrisgroup.com/primo-explore/search?tab=default_tab&amp;search_scope=EVERYTHING&amp;vid=01CRU&amp;lang=en_US&amp;offset=0&amp;query=any,contains,991001106059702656","Catalog Record")</f>
        <v/>
      </c>
      <c r="AT355">
        <f>HYPERLINK("http://www.worldcat.org/oclc/7978607","WorldCat Record")</f>
        <v/>
      </c>
    </row>
    <row r="356">
      <c r="A356" t="inlineStr">
        <is>
          <t>No</t>
        </is>
      </c>
      <c r="B356" t="inlineStr">
        <is>
          <t>QW 504 I324 1983</t>
        </is>
      </c>
      <c r="C356" t="inlineStr">
        <is>
          <t>0                      QW 0504000I  324         1983</t>
        </is>
      </c>
      <c r="D356" t="inlineStr">
        <is>
          <t>Immunobiology of transplantation, cancer, and pregnancy / edited by Prasanta K. Ray.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New York : Pergamon, c1983.</t>
        </is>
      </c>
      <c r="M356" t="inlineStr">
        <is>
          <t>1983</t>
        </is>
      </c>
      <c r="O356" t="inlineStr">
        <is>
          <t>eng</t>
        </is>
      </c>
      <c r="P356" t="inlineStr">
        <is>
          <t xml:space="preserve">xx </t>
        </is>
      </c>
      <c r="R356" t="inlineStr">
        <is>
          <t xml:space="preserve">QW </t>
        </is>
      </c>
      <c r="S356" t="n">
        <v>12</v>
      </c>
      <c r="T356" t="n">
        <v>12</v>
      </c>
      <c r="U356" t="inlineStr">
        <is>
          <t>1997-10-06</t>
        </is>
      </c>
      <c r="V356" t="inlineStr">
        <is>
          <t>1997-10-06</t>
        </is>
      </c>
      <c r="W356" t="inlineStr">
        <is>
          <t>1989-07-05</t>
        </is>
      </c>
      <c r="X356" t="inlineStr">
        <is>
          <t>1989-07-05</t>
        </is>
      </c>
      <c r="Y356" t="n">
        <v>118</v>
      </c>
      <c r="Z356" t="n">
        <v>88</v>
      </c>
      <c r="AA356" t="n">
        <v>90</v>
      </c>
      <c r="AB356" t="n">
        <v>1</v>
      </c>
      <c r="AC356" t="n">
        <v>1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HYPERLINK("http://catalog.hathitrust.org/Record/000241531","HathiTrust Record")</f>
        <v/>
      </c>
      <c r="AS356">
        <f>HYPERLINK("https://creighton-primo.hosted.exlibrisgroup.com/primo-explore/search?tab=default_tab&amp;search_scope=EVERYTHING&amp;vid=01CRU&amp;lang=en_US&amp;offset=0&amp;query=any,contains,991001106029702656","Catalog Record")</f>
        <v/>
      </c>
      <c r="AT356">
        <f>HYPERLINK("http://www.worldcat.org/oclc/9256006","WorldCat Record")</f>
        <v/>
      </c>
    </row>
    <row r="357">
      <c r="A357" t="inlineStr">
        <is>
          <t>No</t>
        </is>
      </c>
      <c r="B357" t="inlineStr">
        <is>
          <t>QW 504 I3245 1999</t>
        </is>
      </c>
      <c r="C357" t="inlineStr">
        <is>
          <t>0                      QW 0504000I  3245        1999</t>
        </is>
      </c>
      <c r="D357" t="inlineStr">
        <is>
          <t>Immunobiology : the immune system in health and disease / Charles A. Janeway, Jr. ... [et al.].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Yes</t>
        </is>
      </c>
      <c r="J357" t="inlineStr">
        <is>
          <t>0</t>
        </is>
      </c>
      <c r="L357" t="inlineStr">
        <is>
          <t>London : Current Biology Publications ; New York, NY, US : Garland Pub., c1999.</t>
        </is>
      </c>
      <c r="M357" t="inlineStr">
        <is>
          <t>1999</t>
        </is>
      </c>
      <c r="N357" t="inlineStr">
        <is>
          <t>4th ed.</t>
        </is>
      </c>
      <c r="O357" t="inlineStr">
        <is>
          <t>eng</t>
        </is>
      </c>
      <c r="P357" t="inlineStr">
        <is>
          <t>enk</t>
        </is>
      </c>
      <c r="R357" t="inlineStr">
        <is>
          <t xml:space="preserve">QW </t>
        </is>
      </c>
      <c r="S357" t="n">
        <v>31</v>
      </c>
      <c r="T357" t="n">
        <v>31</v>
      </c>
      <c r="U357" t="inlineStr">
        <is>
          <t>2007-01-31</t>
        </is>
      </c>
      <c r="V357" t="inlineStr">
        <is>
          <t>2007-01-31</t>
        </is>
      </c>
      <c r="W357" t="inlineStr">
        <is>
          <t>1999-12-17</t>
        </is>
      </c>
      <c r="X357" t="inlineStr">
        <is>
          <t>1999-12-17</t>
        </is>
      </c>
      <c r="Y357" t="n">
        <v>371</v>
      </c>
      <c r="Z357" t="n">
        <v>227</v>
      </c>
      <c r="AA357" t="n">
        <v>801</v>
      </c>
      <c r="AB357" t="n">
        <v>3</v>
      </c>
      <c r="AC357" t="n">
        <v>5</v>
      </c>
      <c r="AD357" t="n">
        <v>6</v>
      </c>
      <c r="AE357" t="n">
        <v>33</v>
      </c>
      <c r="AF357" t="n">
        <v>0</v>
      </c>
      <c r="AG357" t="n">
        <v>13</v>
      </c>
      <c r="AH357" t="n">
        <v>3</v>
      </c>
      <c r="AI357" t="n">
        <v>8</v>
      </c>
      <c r="AJ357" t="n">
        <v>3</v>
      </c>
      <c r="AK357" t="n">
        <v>17</v>
      </c>
      <c r="AL357" t="n">
        <v>2</v>
      </c>
      <c r="AM357" t="n">
        <v>3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HYPERLINK("http://catalog.hathitrust.org/Record/004021231","HathiTrust Record")</f>
        <v/>
      </c>
      <c r="AS357">
        <f>HYPERLINK("https://creighton-primo.hosted.exlibrisgroup.com/primo-explore/search?tab=default_tab&amp;search_scope=EVERYTHING&amp;vid=01CRU&amp;lang=en_US&amp;offset=0&amp;query=any,contains,991001411499702656","Catalog Record")</f>
        <v/>
      </c>
      <c r="AT357">
        <f>HYPERLINK("http://www.worldcat.org/oclc/39508168","WorldCat Record")</f>
        <v/>
      </c>
    </row>
    <row r="358">
      <c r="A358" t="inlineStr">
        <is>
          <t>No</t>
        </is>
      </c>
      <c r="B358" t="inlineStr">
        <is>
          <t>QW504 I32451 2005</t>
        </is>
      </c>
      <c r="C358" t="inlineStr">
        <is>
          <t>0                      QW 0504000I  32451       2005</t>
        </is>
      </c>
      <c r="D358" t="inlineStr">
        <is>
          <t>Immunobiology : the immune system in health and disease / Charles A. Janeway, Jr... [et al.].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Yes</t>
        </is>
      </c>
      <c r="J358" t="inlineStr">
        <is>
          <t>0</t>
        </is>
      </c>
      <c r="L358" t="inlineStr">
        <is>
          <t>New York : Garland Science, c2005.</t>
        </is>
      </c>
      <c r="M358" t="inlineStr">
        <is>
          <t>2005</t>
        </is>
      </c>
      <c r="N358" t="inlineStr">
        <is>
          <t>6th ed.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QW </t>
        </is>
      </c>
      <c r="S358" t="n">
        <v>14</v>
      </c>
      <c r="T358" t="n">
        <v>14</v>
      </c>
      <c r="U358" t="inlineStr">
        <is>
          <t>2008-09-19</t>
        </is>
      </c>
      <c r="V358" t="inlineStr">
        <is>
          <t>2008-09-19</t>
        </is>
      </c>
      <c r="W358" t="inlineStr">
        <is>
          <t>2004-09-15</t>
        </is>
      </c>
      <c r="X358" t="inlineStr">
        <is>
          <t>2004-09-15</t>
        </is>
      </c>
      <c r="Y358" t="n">
        <v>553</v>
      </c>
      <c r="Z358" t="n">
        <v>341</v>
      </c>
      <c r="AA358" t="n">
        <v>801</v>
      </c>
      <c r="AB358" t="n">
        <v>1</v>
      </c>
      <c r="AC358" t="n">
        <v>5</v>
      </c>
      <c r="AD358" t="n">
        <v>12</v>
      </c>
      <c r="AE358" t="n">
        <v>33</v>
      </c>
      <c r="AF358" t="n">
        <v>4</v>
      </c>
      <c r="AG358" t="n">
        <v>13</v>
      </c>
      <c r="AH358" t="n">
        <v>3</v>
      </c>
      <c r="AI358" t="n">
        <v>8</v>
      </c>
      <c r="AJ358" t="n">
        <v>6</v>
      </c>
      <c r="AK358" t="n">
        <v>17</v>
      </c>
      <c r="AL358" t="n">
        <v>0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HYPERLINK("https://creighton-primo.hosted.exlibrisgroup.com/primo-explore/search?tab=default_tab&amp;search_scope=EVERYTHING&amp;vid=01CRU&amp;lang=en_US&amp;offset=0&amp;query=any,contains,991000390649702656","Catalog Record")</f>
        <v/>
      </c>
      <c r="AT358">
        <f>HYPERLINK("http://www.worldcat.org/oclc/60173180","WorldCat Record")</f>
        <v/>
      </c>
    </row>
    <row r="359">
      <c r="A359" t="inlineStr">
        <is>
          <t>No</t>
        </is>
      </c>
      <c r="B359" t="inlineStr">
        <is>
          <t>QW 504 I3635 1985</t>
        </is>
      </c>
      <c r="C359" t="inlineStr">
        <is>
          <t>0                      QW 0504000I  3635        1985</t>
        </is>
      </c>
      <c r="D359" t="inlineStr">
        <is>
          <t>Immunology / [authors: Ronald D. Guttmann ... [et al.].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Kalamazoo, Mich. : Upjohn, c1985.</t>
        </is>
      </c>
      <c r="M359" t="inlineStr">
        <is>
          <t>1985</t>
        </is>
      </c>
      <c r="O359" t="inlineStr">
        <is>
          <t>eng</t>
        </is>
      </c>
      <c r="P359" t="inlineStr">
        <is>
          <t>miu</t>
        </is>
      </c>
      <c r="Q359" t="inlineStr">
        <is>
          <t>A Scope publication</t>
        </is>
      </c>
      <c r="R359" t="inlineStr">
        <is>
          <t xml:space="preserve">QW </t>
        </is>
      </c>
      <c r="S359" t="n">
        <v>11</v>
      </c>
      <c r="T359" t="n">
        <v>11</v>
      </c>
      <c r="U359" t="inlineStr">
        <is>
          <t>1997-10-04</t>
        </is>
      </c>
      <c r="V359" t="inlineStr">
        <is>
          <t>1997-10-04</t>
        </is>
      </c>
      <c r="W359" t="inlineStr">
        <is>
          <t>1989-01-25</t>
        </is>
      </c>
      <c r="X359" t="inlineStr">
        <is>
          <t>1989-01-25</t>
        </is>
      </c>
      <c r="Y359" t="n">
        <v>29</v>
      </c>
      <c r="Z359" t="n">
        <v>21</v>
      </c>
      <c r="AA359" t="n">
        <v>296</v>
      </c>
      <c r="AB359" t="n">
        <v>1</v>
      </c>
      <c r="AC359" t="n">
        <v>1</v>
      </c>
      <c r="AD359" t="n">
        <v>0</v>
      </c>
      <c r="AE359" t="n">
        <v>9</v>
      </c>
      <c r="AF359" t="n">
        <v>0</v>
      </c>
      <c r="AG359" t="n">
        <v>3</v>
      </c>
      <c r="AH359" t="n">
        <v>0</v>
      </c>
      <c r="AI359" t="n">
        <v>4</v>
      </c>
      <c r="AJ359" t="n">
        <v>0</v>
      </c>
      <c r="AK359" t="n">
        <v>5</v>
      </c>
      <c r="AL359" t="n">
        <v>0</v>
      </c>
      <c r="AM359" t="n">
        <v>0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HYPERLINK("https://creighton-primo.hosted.exlibrisgroup.com/primo-explore/search?tab=default_tab&amp;search_scope=EVERYTHING&amp;vid=01CRU&amp;lang=en_US&amp;offset=0&amp;query=any,contains,991001103169702656","Catalog Record")</f>
        <v/>
      </c>
      <c r="AT359">
        <f>HYPERLINK("http://www.worldcat.org/oclc/26860168","WorldCat Record")</f>
        <v/>
      </c>
    </row>
    <row r="360">
      <c r="A360" t="inlineStr">
        <is>
          <t>No</t>
        </is>
      </c>
      <c r="B360" t="inlineStr">
        <is>
          <t>QW 504 I3636 1984</t>
        </is>
      </c>
      <c r="C360" t="inlineStr">
        <is>
          <t>0                      QW 0504000I  3636        1984</t>
        </is>
      </c>
      <c r="D360" t="inlineStr">
        <is>
          <t>Immunology.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L360" t="inlineStr">
        <is>
          <t>Menlo Park, Calif. : Benjamin/Cummings Pub. Co., c1984.</t>
        </is>
      </c>
      <c r="M360" t="inlineStr">
        <is>
          <t>1984</t>
        </is>
      </c>
      <c r="N360" t="inlineStr">
        <is>
          <t>2nd ed. / Leroy E. Hood ... [et al.].</t>
        </is>
      </c>
      <c r="O360" t="inlineStr">
        <is>
          <t>eng</t>
        </is>
      </c>
      <c r="P360" t="inlineStr">
        <is>
          <t>xxu</t>
        </is>
      </c>
      <c r="Q360" t="inlineStr">
        <is>
          <t>Benjamin/Cummings series in the life sciences</t>
        </is>
      </c>
      <c r="R360" t="inlineStr">
        <is>
          <t xml:space="preserve">QW </t>
        </is>
      </c>
      <c r="S360" t="n">
        <v>9</v>
      </c>
      <c r="T360" t="n">
        <v>9</v>
      </c>
      <c r="U360" t="inlineStr">
        <is>
          <t>1997-11-14</t>
        </is>
      </c>
      <c r="V360" t="inlineStr">
        <is>
          <t>1997-11-14</t>
        </is>
      </c>
      <c r="W360" t="inlineStr">
        <is>
          <t>1987-09-30</t>
        </is>
      </c>
      <c r="X360" t="inlineStr">
        <is>
          <t>1987-09-30</t>
        </is>
      </c>
      <c r="Y360" t="n">
        <v>357</v>
      </c>
      <c r="Z360" t="n">
        <v>239</v>
      </c>
      <c r="AA360" t="n">
        <v>497</v>
      </c>
      <c r="AB360" t="n">
        <v>2</v>
      </c>
      <c r="AC360" t="n">
        <v>5</v>
      </c>
      <c r="AD360" t="n">
        <v>4</v>
      </c>
      <c r="AE360" t="n">
        <v>20</v>
      </c>
      <c r="AF360" t="n">
        <v>1</v>
      </c>
      <c r="AG360" t="n">
        <v>6</v>
      </c>
      <c r="AH360" t="n">
        <v>1</v>
      </c>
      <c r="AI360" t="n">
        <v>3</v>
      </c>
      <c r="AJ360" t="n">
        <v>4</v>
      </c>
      <c r="AK360" t="n">
        <v>12</v>
      </c>
      <c r="AL360" t="n">
        <v>0</v>
      </c>
      <c r="AM360" t="n">
        <v>3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HYPERLINK("http://catalog.hathitrust.org/Record/000249150","HathiTrust Record")</f>
        <v/>
      </c>
      <c r="AS360">
        <f>HYPERLINK("https://creighton-primo.hosted.exlibrisgroup.com/primo-explore/search?tab=default_tab&amp;search_scope=EVERYTHING&amp;vid=01CRU&amp;lang=en_US&amp;offset=0&amp;query=any,contains,991000999059702656","Catalog Record")</f>
        <v/>
      </c>
      <c r="AT360">
        <f>HYPERLINK("http://www.worldcat.org/oclc/10711197","WorldCat Record")</f>
        <v/>
      </c>
    </row>
    <row r="361">
      <c r="A361" t="inlineStr">
        <is>
          <t>No</t>
        </is>
      </c>
      <c r="B361" t="inlineStr">
        <is>
          <t>QW 504 I363612 1998</t>
        </is>
      </c>
      <c r="C361" t="inlineStr">
        <is>
          <t>0                      QW 0504000I  363612      1998</t>
        </is>
      </c>
      <c r="D361" t="inlineStr">
        <is>
          <t>Immunology / [edited by] Ivan Roitt, Jonathan Brostoff, David Male.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Yes</t>
        </is>
      </c>
      <c r="J361" t="inlineStr">
        <is>
          <t>0</t>
        </is>
      </c>
      <c r="L361" t="inlineStr">
        <is>
          <t>London : Mosby, c1998.</t>
        </is>
      </c>
      <c r="M361" t="inlineStr">
        <is>
          <t>1998</t>
        </is>
      </c>
      <c r="N361" t="inlineStr">
        <is>
          <t>5th ed.</t>
        </is>
      </c>
      <c r="O361" t="inlineStr">
        <is>
          <t>eng</t>
        </is>
      </c>
      <c r="P361" t="inlineStr">
        <is>
          <t>enk</t>
        </is>
      </c>
      <c r="R361" t="inlineStr">
        <is>
          <t xml:space="preserve">QW </t>
        </is>
      </c>
      <c r="S361" t="n">
        <v>53</v>
      </c>
      <c r="T361" t="n">
        <v>53</v>
      </c>
      <c r="U361" t="inlineStr">
        <is>
          <t>2007-07-27</t>
        </is>
      </c>
      <c r="V361" t="inlineStr">
        <is>
          <t>2007-07-27</t>
        </is>
      </c>
      <c r="W361" t="inlineStr">
        <is>
          <t>1998-02-27</t>
        </is>
      </c>
      <c r="X361" t="inlineStr">
        <is>
          <t>1998-02-27</t>
        </is>
      </c>
      <c r="Y361" t="n">
        <v>508</v>
      </c>
      <c r="Z361" t="n">
        <v>342</v>
      </c>
      <c r="AA361" t="n">
        <v>1186</v>
      </c>
      <c r="AB361" t="n">
        <v>2</v>
      </c>
      <c r="AC361" t="n">
        <v>6</v>
      </c>
      <c r="AD361" t="n">
        <v>12</v>
      </c>
      <c r="AE361" t="n">
        <v>34</v>
      </c>
      <c r="AF361" t="n">
        <v>7</v>
      </c>
      <c r="AG361" t="n">
        <v>16</v>
      </c>
      <c r="AH361" t="n">
        <v>3</v>
      </c>
      <c r="AI361" t="n">
        <v>8</v>
      </c>
      <c r="AJ361" t="n">
        <v>3</v>
      </c>
      <c r="AK361" t="n">
        <v>12</v>
      </c>
      <c r="AL361" t="n">
        <v>0</v>
      </c>
      <c r="AM361" t="n">
        <v>4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HYPERLINK("http://catalog.hathitrust.org/Record/003246433","HathiTrust Record")</f>
        <v/>
      </c>
      <c r="AS361">
        <f>HYPERLINK("https://creighton-primo.hosted.exlibrisgroup.com/primo-explore/search?tab=default_tab&amp;search_scope=EVERYTHING&amp;vid=01CRU&amp;lang=en_US&amp;offset=0&amp;query=any,contains,991001306439702656","Catalog Record")</f>
        <v/>
      </c>
      <c r="AT361">
        <f>HYPERLINK("http://www.worldcat.org/oclc/37966568","WorldCat Record")</f>
        <v/>
      </c>
    </row>
    <row r="362">
      <c r="A362" t="inlineStr">
        <is>
          <t>No</t>
        </is>
      </c>
      <c r="B362" t="inlineStr">
        <is>
          <t>QW504 I363612 2001</t>
        </is>
      </c>
      <c r="C362" t="inlineStr">
        <is>
          <t>0                      QW 0504000I  363612      2001</t>
        </is>
      </c>
      <c r="D362" t="inlineStr">
        <is>
          <t>Immunology / [edited by] Ivan Roitt, Jonathan Brostoff, David Male.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Yes</t>
        </is>
      </c>
      <c r="J362" t="inlineStr">
        <is>
          <t>0</t>
        </is>
      </c>
      <c r="L362" t="inlineStr">
        <is>
          <t>Edinburgh ; New York : Mosby, 2001.</t>
        </is>
      </c>
      <c r="M362" t="inlineStr">
        <is>
          <t>2001</t>
        </is>
      </c>
      <c r="N362" t="inlineStr">
        <is>
          <t>6th ed.</t>
        </is>
      </c>
      <c r="O362" t="inlineStr">
        <is>
          <t>eng</t>
        </is>
      </c>
      <c r="P362" t="inlineStr">
        <is>
          <t>stk</t>
        </is>
      </c>
      <c r="R362" t="inlineStr">
        <is>
          <t xml:space="preserve">QW </t>
        </is>
      </c>
      <c r="S362" t="n">
        <v>9</v>
      </c>
      <c r="T362" t="n">
        <v>9</v>
      </c>
      <c r="U362" t="inlineStr">
        <is>
          <t>2008-08-14</t>
        </is>
      </c>
      <c r="V362" t="inlineStr">
        <is>
          <t>2008-08-14</t>
        </is>
      </c>
      <c r="W362" t="inlineStr">
        <is>
          <t>2006-01-16</t>
        </is>
      </c>
      <c r="X362" t="inlineStr">
        <is>
          <t>2006-01-16</t>
        </is>
      </c>
      <c r="Y362" t="n">
        <v>419</v>
      </c>
      <c r="Z362" t="n">
        <v>255</v>
      </c>
      <c r="AA362" t="n">
        <v>1186</v>
      </c>
      <c r="AB362" t="n">
        <v>1</v>
      </c>
      <c r="AC362" t="n">
        <v>6</v>
      </c>
      <c r="AD362" t="n">
        <v>5</v>
      </c>
      <c r="AE362" t="n">
        <v>34</v>
      </c>
      <c r="AF362" t="n">
        <v>2</v>
      </c>
      <c r="AG362" t="n">
        <v>16</v>
      </c>
      <c r="AH362" t="n">
        <v>1</v>
      </c>
      <c r="AI362" t="n">
        <v>8</v>
      </c>
      <c r="AJ362" t="n">
        <v>2</v>
      </c>
      <c r="AK362" t="n">
        <v>12</v>
      </c>
      <c r="AL362" t="n">
        <v>0</v>
      </c>
      <c r="AM362" t="n">
        <v>4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HYPERLINK("http://catalog.hathitrust.org/Record/004200640","HathiTrust Record")</f>
        <v/>
      </c>
      <c r="AS362">
        <f>HYPERLINK("https://creighton-primo.hosted.exlibrisgroup.com/primo-explore/search?tab=default_tab&amp;search_scope=EVERYTHING&amp;vid=01CRU&amp;lang=en_US&amp;offset=0&amp;query=any,contains,991000455649702656","Catalog Record")</f>
        <v/>
      </c>
      <c r="AT362">
        <f>HYPERLINK("http://www.worldcat.org/oclc/45952240","WorldCat Record")</f>
        <v/>
      </c>
    </row>
    <row r="363">
      <c r="A363" t="inlineStr">
        <is>
          <t>No</t>
        </is>
      </c>
      <c r="B363" t="inlineStr">
        <is>
          <t>QW 504 I5917 1988</t>
        </is>
      </c>
      <c r="C363" t="inlineStr">
        <is>
          <t>0                      QW 0504000I  5917        1988</t>
        </is>
      </c>
      <c r="D363" t="inlineStr">
        <is>
          <t>Advances in immunopharmacology 4 / editors: J.W. Hadden ... [et al.].</t>
        </is>
      </c>
      <c r="E363" t="inlineStr">
        <is>
          <t>V. 4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International Conference on Immunopharmacology (4th : 1988 : Osaka, Japan)</t>
        </is>
      </c>
      <c r="L363" t="inlineStr">
        <is>
          <t>Oxford : New York : Pergamon, c1989.</t>
        </is>
      </c>
      <c r="M363" t="inlineStr">
        <is>
          <t>1989</t>
        </is>
      </c>
      <c r="O363" t="inlineStr">
        <is>
          <t>eng</t>
        </is>
      </c>
      <c r="P363" t="inlineStr">
        <is>
          <t>enk</t>
        </is>
      </c>
      <c r="R363" t="inlineStr">
        <is>
          <t xml:space="preserve">QW </t>
        </is>
      </c>
      <c r="S363" t="n">
        <v>10</v>
      </c>
      <c r="T363" t="n">
        <v>10</v>
      </c>
      <c r="U363" t="inlineStr">
        <is>
          <t>2006-11-24</t>
        </is>
      </c>
      <c r="V363" t="inlineStr">
        <is>
          <t>2006-11-24</t>
        </is>
      </c>
      <c r="W363" t="inlineStr">
        <is>
          <t>1990-01-17</t>
        </is>
      </c>
      <c r="X363" t="inlineStr">
        <is>
          <t>1990-01-17</t>
        </is>
      </c>
      <c r="Y363" t="n">
        <v>29</v>
      </c>
      <c r="Z363" t="n">
        <v>19</v>
      </c>
      <c r="AA363" t="n">
        <v>62</v>
      </c>
      <c r="AB363" t="n">
        <v>1</v>
      </c>
      <c r="AC363" t="n">
        <v>1</v>
      </c>
      <c r="AD363" t="n">
        <v>0</v>
      </c>
      <c r="AE363" t="n">
        <v>3</v>
      </c>
      <c r="AF363" t="n">
        <v>0</v>
      </c>
      <c r="AG363" t="n">
        <v>2</v>
      </c>
      <c r="AH363" t="n">
        <v>0</v>
      </c>
      <c r="AI363" t="n">
        <v>2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HYPERLINK("http://catalog.hathitrust.org/Record/001823374","HathiTrust Record")</f>
        <v/>
      </c>
      <c r="AS363">
        <f>HYPERLINK("https://creighton-primo.hosted.exlibrisgroup.com/primo-explore/search?tab=default_tab&amp;search_scope=EVERYTHING&amp;vid=01CRU&amp;lang=en_US&amp;offset=0&amp;query=any,contains,991001385329702656","Catalog Record")</f>
        <v/>
      </c>
      <c r="AT363">
        <f>HYPERLINK("http://www.worldcat.org/oclc/19389531","WorldCat Record")</f>
        <v/>
      </c>
    </row>
    <row r="364">
      <c r="A364" t="inlineStr">
        <is>
          <t>No</t>
        </is>
      </c>
      <c r="B364" t="inlineStr">
        <is>
          <t>QW 504 I592p 1986</t>
        </is>
      </c>
      <c r="C364" t="inlineStr">
        <is>
          <t>0                      QW 0504000I  592p        1986</t>
        </is>
      </c>
      <c r="D364" t="inlineStr">
        <is>
          <t>Progress in immunology VI / Sixth International Congress of Immunology ; edited by B. Cinader, Richard G. Miller.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International Congress of Immunology (6th : 1986 : Toronto, Ont.)</t>
        </is>
      </c>
      <c r="L364" t="inlineStr">
        <is>
          <t>Orlando : Academic Press, c1986.</t>
        </is>
      </c>
      <c r="M364" t="inlineStr">
        <is>
          <t>1986</t>
        </is>
      </c>
      <c r="O364" t="inlineStr">
        <is>
          <t>eng</t>
        </is>
      </c>
      <c r="P364" t="inlineStr">
        <is>
          <t>flu</t>
        </is>
      </c>
      <c r="R364" t="inlineStr">
        <is>
          <t xml:space="preserve">QW </t>
        </is>
      </c>
      <c r="S364" t="n">
        <v>3</v>
      </c>
      <c r="T364" t="n">
        <v>3</v>
      </c>
      <c r="U364" t="inlineStr">
        <is>
          <t>1988-09-13</t>
        </is>
      </c>
      <c r="V364" t="inlineStr">
        <is>
          <t>1988-09-13</t>
        </is>
      </c>
      <c r="W364" t="inlineStr">
        <is>
          <t>1987-10-20</t>
        </is>
      </c>
      <c r="X364" t="inlineStr">
        <is>
          <t>1987-10-20</t>
        </is>
      </c>
      <c r="Y364" t="n">
        <v>26</v>
      </c>
      <c r="Z364" t="n">
        <v>26</v>
      </c>
      <c r="AA364" t="n">
        <v>91</v>
      </c>
      <c r="AB364" t="n">
        <v>1</v>
      </c>
      <c r="AC364" t="n">
        <v>1</v>
      </c>
      <c r="AD364" t="n">
        <v>1</v>
      </c>
      <c r="AE364" t="n">
        <v>3</v>
      </c>
      <c r="AF364" t="n">
        <v>0</v>
      </c>
      <c r="AG364" t="n">
        <v>1</v>
      </c>
      <c r="AH364" t="n">
        <v>0</v>
      </c>
      <c r="AI364" t="n">
        <v>1</v>
      </c>
      <c r="AJ364" t="n">
        <v>1</v>
      </c>
      <c r="AK364" t="n">
        <v>1</v>
      </c>
      <c r="AL364" t="n">
        <v>0</v>
      </c>
      <c r="AM364" t="n">
        <v>0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HYPERLINK("https://creighton-primo.hosted.exlibrisgroup.com/primo-explore/search?tab=default_tab&amp;search_scope=EVERYTHING&amp;vid=01CRU&amp;lang=en_US&amp;offset=0&amp;query=any,contains,991001528729702656","Catalog Record")</f>
        <v/>
      </c>
      <c r="AT364">
        <f>HYPERLINK("http://www.worldcat.org/oclc/16354851","WorldCat Record")</f>
        <v/>
      </c>
    </row>
    <row r="365">
      <c r="A365" t="inlineStr">
        <is>
          <t>No</t>
        </is>
      </c>
      <c r="B365" t="inlineStr">
        <is>
          <t>QW 504 I592p 1992</t>
        </is>
      </c>
      <c r="C365" t="inlineStr">
        <is>
          <t>0                      QW 0504000I  592p        1992</t>
        </is>
      </c>
      <c r="D365" t="inlineStr">
        <is>
          <t>Progress in immunology. Vol. VIII : proceedings of the 8th International Congress of Immunology, Budapest, 1992 / editors, J. Gergely ... [et al.].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International Congress of Immunology (8th : 1992 : Budapest, Hungary)</t>
        </is>
      </c>
      <c r="L365" t="inlineStr">
        <is>
          <t>Berlin ; New York : Springer-Verlag, c1993.</t>
        </is>
      </c>
      <c r="M365" t="inlineStr">
        <is>
          <t>1993</t>
        </is>
      </c>
      <c r="O365" t="inlineStr">
        <is>
          <t>eng</t>
        </is>
      </c>
      <c r="P365" t="inlineStr">
        <is>
          <t xml:space="preserve">gw </t>
        </is>
      </c>
      <c r="R365" t="inlineStr">
        <is>
          <t xml:space="preserve">QW </t>
        </is>
      </c>
      <c r="S365" t="n">
        <v>9</v>
      </c>
      <c r="T365" t="n">
        <v>9</v>
      </c>
      <c r="U365" t="inlineStr">
        <is>
          <t>2002-02-04</t>
        </is>
      </c>
      <c r="V365" t="inlineStr">
        <is>
          <t>2002-02-04</t>
        </is>
      </c>
      <c r="W365" t="inlineStr">
        <is>
          <t>1994-12-15</t>
        </is>
      </c>
      <c r="X365" t="inlineStr">
        <is>
          <t>1994-12-15</t>
        </is>
      </c>
      <c r="Y365" t="n">
        <v>21</v>
      </c>
      <c r="Z365" t="n">
        <v>18</v>
      </c>
      <c r="AA365" t="n">
        <v>47</v>
      </c>
      <c r="AB365" t="n">
        <v>1</v>
      </c>
      <c r="AC365" t="n">
        <v>1</v>
      </c>
      <c r="AD365" t="n">
        <v>0</v>
      </c>
      <c r="AE365" t="n">
        <v>1</v>
      </c>
      <c r="AF365" t="n">
        <v>0</v>
      </c>
      <c r="AG365" t="n">
        <v>1</v>
      </c>
      <c r="AH365" t="n">
        <v>0</v>
      </c>
      <c r="AI365" t="n">
        <v>0</v>
      </c>
      <c r="AJ365" t="n">
        <v>0</v>
      </c>
      <c r="AK365" t="n">
        <v>1</v>
      </c>
      <c r="AL365" t="n">
        <v>0</v>
      </c>
      <c r="AM365" t="n">
        <v>0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HYPERLINK("http://catalog.hathitrust.org/Record/008857834","HathiTrust Record")</f>
        <v/>
      </c>
      <c r="AS365">
        <f>HYPERLINK("https://creighton-primo.hosted.exlibrisgroup.com/primo-explore/search?tab=default_tab&amp;search_scope=EVERYTHING&amp;vid=01CRU&amp;lang=en_US&amp;offset=0&amp;query=any,contains,991000683759702656","Catalog Record")</f>
        <v/>
      </c>
      <c r="AT365">
        <f>HYPERLINK("http://www.worldcat.org/oclc/28366127","WorldCat Record")</f>
        <v/>
      </c>
    </row>
    <row r="366">
      <c r="A366" t="inlineStr">
        <is>
          <t>No</t>
        </is>
      </c>
      <c r="B366" t="inlineStr">
        <is>
          <t>QW 504 J33i 1994</t>
        </is>
      </c>
      <c r="C366" t="inlineStr">
        <is>
          <t>0                      QW 0504000J  33i         1994</t>
        </is>
      </c>
      <c r="D366" t="inlineStr">
        <is>
          <t>Immunobiology : the immune system in health and disease / Charles A. Janeway, Jr., Paul Travers.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Yes</t>
        </is>
      </c>
      <c r="J366" t="inlineStr">
        <is>
          <t>0</t>
        </is>
      </c>
      <c r="K366" t="inlineStr">
        <is>
          <t>Janeway, Charles.</t>
        </is>
      </c>
      <c r="L366" t="inlineStr">
        <is>
          <t>London ; San Francisco : Current Biology Limited ; New York : Garland Pub. Inc., c1994.</t>
        </is>
      </c>
      <c r="M366" t="inlineStr">
        <is>
          <t>1994</t>
        </is>
      </c>
      <c r="O366" t="inlineStr">
        <is>
          <t>eng</t>
        </is>
      </c>
      <c r="P366" t="inlineStr">
        <is>
          <t>enk</t>
        </is>
      </c>
      <c r="R366" t="inlineStr">
        <is>
          <t xml:space="preserve">QW </t>
        </is>
      </c>
      <c r="S366" t="n">
        <v>86</v>
      </c>
      <c r="T366" t="n">
        <v>86</v>
      </c>
      <c r="U366" t="inlineStr">
        <is>
          <t>2007-06-02</t>
        </is>
      </c>
      <c r="V366" t="inlineStr">
        <is>
          <t>2007-06-02</t>
        </is>
      </c>
      <c r="W366" t="inlineStr">
        <is>
          <t>1995-07-28</t>
        </is>
      </c>
      <c r="X366" t="inlineStr">
        <is>
          <t>1995-07-28</t>
        </is>
      </c>
      <c r="Y366" t="n">
        <v>394</v>
      </c>
      <c r="Z366" t="n">
        <v>296</v>
      </c>
      <c r="AA366" t="n">
        <v>801</v>
      </c>
      <c r="AB366" t="n">
        <v>1</v>
      </c>
      <c r="AC366" t="n">
        <v>5</v>
      </c>
      <c r="AD366" t="n">
        <v>13</v>
      </c>
      <c r="AE366" t="n">
        <v>33</v>
      </c>
      <c r="AF366" t="n">
        <v>5</v>
      </c>
      <c r="AG366" t="n">
        <v>13</v>
      </c>
      <c r="AH366" t="n">
        <v>3</v>
      </c>
      <c r="AI366" t="n">
        <v>8</v>
      </c>
      <c r="AJ366" t="n">
        <v>9</v>
      </c>
      <c r="AK366" t="n">
        <v>17</v>
      </c>
      <c r="AL366" t="n">
        <v>0</v>
      </c>
      <c r="AM366" t="n">
        <v>3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HYPERLINK("https://creighton-primo.hosted.exlibrisgroup.com/primo-explore/search?tab=default_tab&amp;search_scope=EVERYTHING&amp;vid=01CRU&amp;lang=en_US&amp;offset=0&amp;query=any,contains,991001403169702656","Catalog Record")</f>
        <v/>
      </c>
      <c r="AT366">
        <f>HYPERLINK("http://www.worldcat.org/oclc/30319111","WorldCat Record")</f>
        <v/>
      </c>
    </row>
    <row r="367">
      <c r="A367" t="inlineStr">
        <is>
          <t>No</t>
        </is>
      </c>
      <c r="B367" t="inlineStr">
        <is>
          <t>QW504 J33i 2001</t>
        </is>
      </c>
      <c r="C367" t="inlineStr">
        <is>
          <t>0                      QW 0504000J  33i         2001</t>
        </is>
      </c>
      <c r="D367" t="inlineStr">
        <is>
          <t>Immunobiology : the immune system in health and disease / Charles A. Janeway, Jr. ... [et al.].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Yes</t>
        </is>
      </c>
      <c r="J367" t="inlineStr">
        <is>
          <t>0</t>
        </is>
      </c>
      <c r="L367" t="inlineStr">
        <is>
          <t>New York : Garland Pub., 2001.</t>
        </is>
      </c>
      <c r="M367" t="inlineStr">
        <is>
          <t>2001</t>
        </is>
      </c>
      <c r="N367" t="inlineStr">
        <is>
          <t>5th ed.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QW </t>
        </is>
      </c>
      <c r="S367" t="n">
        <v>10</v>
      </c>
      <c r="T367" t="n">
        <v>10</v>
      </c>
      <c r="U367" t="inlineStr">
        <is>
          <t>2009-09-24</t>
        </is>
      </c>
      <c r="V367" t="inlineStr">
        <is>
          <t>2009-09-24</t>
        </is>
      </c>
      <c r="W367" t="inlineStr">
        <is>
          <t>2002-01-17</t>
        </is>
      </c>
      <c r="X367" t="inlineStr">
        <is>
          <t>2002-01-17</t>
        </is>
      </c>
      <c r="Y367" t="n">
        <v>152</v>
      </c>
      <c r="Z367" t="n">
        <v>62</v>
      </c>
      <c r="AA367" t="n">
        <v>801</v>
      </c>
      <c r="AB367" t="n">
        <v>1</v>
      </c>
      <c r="AC367" t="n">
        <v>5</v>
      </c>
      <c r="AD367" t="n">
        <v>1</v>
      </c>
      <c r="AE367" t="n">
        <v>33</v>
      </c>
      <c r="AF367" t="n">
        <v>1</v>
      </c>
      <c r="AG367" t="n">
        <v>13</v>
      </c>
      <c r="AH367" t="n">
        <v>0</v>
      </c>
      <c r="AI367" t="n">
        <v>8</v>
      </c>
      <c r="AJ367" t="n">
        <v>0</v>
      </c>
      <c r="AK367" t="n">
        <v>17</v>
      </c>
      <c r="AL367" t="n">
        <v>0</v>
      </c>
      <c r="AM367" t="n">
        <v>3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HYPERLINK("https://creighton-primo.hosted.exlibrisgroup.com/primo-explore/search?tab=default_tab&amp;search_scope=EVERYTHING&amp;vid=01CRU&amp;lang=en_US&amp;offset=0&amp;query=any,contains,991000303219702656","Catalog Record")</f>
        <v/>
      </c>
      <c r="AT367">
        <f>HYPERLINK("http://www.worldcat.org/oclc/48684898","WorldCat Record")</f>
        <v/>
      </c>
    </row>
    <row r="368">
      <c r="A368" t="inlineStr">
        <is>
          <t>No</t>
        </is>
      </c>
      <c r="B368" t="inlineStr">
        <is>
          <t>QW 504 K49i 1990</t>
        </is>
      </c>
      <c r="C368" t="inlineStr">
        <is>
          <t>0                      QW 0504000K  49i         1990</t>
        </is>
      </c>
      <c r="D368" t="inlineStr">
        <is>
          <t>Introduction to immunology / John W. Kimball.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Kimball, John W.</t>
        </is>
      </c>
      <c r="L368" t="inlineStr">
        <is>
          <t>New York : Macmillan ; London : Collier Macmillan, c1990.</t>
        </is>
      </c>
      <c r="M368" t="inlineStr">
        <is>
          <t>1990</t>
        </is>
      </c>
      <c r="N368" t="inlineStr">
        <is>
          <t>3rd ed.</t>
        </is>
      </c>
      <c r="O368" t="inlineStr">
        <is>
          <t>eng</t>
        </is>
      </c>
      <c r="P368" t="inlineStr">
        <is>
          <t>xxu</t>
        </is>
      </c>
      <c r="R368" t="inlineStr">
        <is>
          <t xml:space="preserve">QW </t>
        </is>
      </c>
      <c r="S368" t="n">
        <v>3</v>
      </c>
      <c r="T368" t="n">
        <v>3</v>
      </c>
      <c r="U368" t="inlineStr">
        <is>
          <t>1997-10-05</t>
        </is>
      </c>
      <c r="V368" t="inlineStr">
        <is>
          <t>1997-10-05</t>
        </is>
      </c>
      <c r="W368" t="inlineStr">
        <is>
          <t>1989-12-15</t>
        </is>
      </c>
      <c r="X368" t="inlineStr">
        <is>
          <t>1989-12-15</t>
        </is>
      </c>
      <c r="Y368" t="n">
        <v>166</v>
      </c>
      <c r="Z368" t="n">
        <v>101</v>
      </c>
      <c r="AA368" t="n">
        <v>264</v>
      </c>
      <c r="AB368" t="n">
        <v>2</v>
      </c>
      <c r="AC368" t="n">
        <v>2</v>
      </c>
      <c r="AD368" t="n">
        <v>5</v>
      </c>
      <c r="AE368" t="n">
        <v>11</v>
      </c>
      <c r="AF368" t="n">
        <v>1</v>
      </c>
      <c r="AG368" t="n">
        <v>3</v>
      </c>
      <c r="AH368" t="n">
        <v>2</v>
      </c>
      <c r="AI368" t="n">
        <v>3</v>
      </c>
      <c r="AJ368" t="n">
        <v>3</v>
      </c>
      <c r="AK368" t="n">
        <v>7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HYPERLINK("http://catalog.hathitrust.org/Record/003792714","HathiTrust Record")</f>
        <v/>
      </c>
      <c r="AS368">
        <f>HYPERLINK("https://creighton-primo.hosted.exlibrisgroup.com/primo-explore/search?tab=default_tab&amp;search_scope=EVERYTHING&amp;vid=01CRU&amp;lang=en_US&amp;offset=0&amp;query=any,contains,991001363679702656","Catalog Record")</f>
        <v/>
      </c>
      <c r="AT368">
        <f>HYPERLINK("http://www.worldcat.org/oclc/20168023","WorldCat Record")</f>
        <v/>
      </c>
    </row>
    <row r="369">
      <c r="A369" t="inlineStr">
        <is>
          <t>No</t>
        </is>
      </c>
      <c r="B369" t="inlineStr">
        <is>
          <t>QW 504 K59u 1983</t>
        </is>
      </c>
      <c r="C369" t="inlineStr">
        <is>
          <t>0                      QW 0504000K  59u         1983</t>
        </is>
      </c>
      <c r="D369" t="inlineStr">
        <is>
          <t>Understanding medical immunology / Evelyne M. Kirkwood and Catriona J. Lewis.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Kirkwood, Evelyne M.</t>
        </is>
      </c>
      <c r="L369" t="inlineStr">
        <is>
          <t>Chichester ; New York : Wiley, c1983.</t>
        </is>
      </c>
      <c r="M369" t="inlineStr">
        <is>
          <t>1983</t>
        </is>
      </c>
      <c r="O369" t="inlineStr">
        <is>
          <t>eng</t>
        </is>
      </c>
      <c r="P369" t="inlineStr">
        <is>
          <t>enk</t>
        </is>
      </c>
      <c r="Q369" t="inlineStr">
        <is>
          <t>A Wiley medical publication</t>
        </is>
      </c>
      <c r="R369" t="inlineStr">
        <is>
          <t xml:space="preserve">QW </t>
        </is>
      </c>
      <c r="S369" t="n">
        <v>26</v>
      </c>
      <c r="T369" t="n">
        <v>26</v>
      </c>
      <c r="U369" t="inlineStr">
        <is>
          <t>1999-02-18</t>
        </is>
      </c>
      <c r="V369" t="inlineStr">
        <is>
          <t>1999-02-18</t>
        </is>
      </c>
      <c r="W369" t="inlineStr">
        <is>
          <t>1988-09-23</t>
        </is>
      </c>
      <c r="X369" t="inlineStr">
        <is>
          <t>1988-09-23</t>
        </is>
      </c>
      <c r="Y369" t="n">
        <v>123</v>
      </c>
      <c r="Z369" t="n">
        <v>72</v>
      </c>
      <c r="AA369" t="n">
        <v>83</v>
      </c>
      <c r="AB369" t="n">
        <v>1</v>
      </c>
      <c r="AC369" t="n">
        <v>1</v>
      </c>
      <c r="AD369" t="n">
        <v>4</v>
      </c>
      <c r="AE369" t="n">
        <v>5</v>
      </c>
      <c r="AF369" t="n">
        <v>2</v>
      </c>
      <c r="AG369" t="n">
        <v>3</v>
      </c>
      <c r="AH369" t="n">
        <v>1</v>
      </c>
      <c r="AI369" t="n">
        <v>1</v>
      </c>
      <c r="AJ369" t="n">
        <v>4</v>
      </c>
      <c r="AK369" t="n">
        <v>4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HYPERLINK("http://catalog.hathitrust.org/Record/000779614","HathiTrust Record")</f>
        <v/>
      </c>
      <c r="AS369">
        <f>HYPERLINK("https://creighton-primo.hosted.exlibrisgroup.com/primo-explore/search?tab=default_tab&amp;search_scope=EVERYTHING&amp;vid=01CRU&amp;lang=en_US&amp;offset=0&amp;query=any,contains,991000998859702656","Catalog Record")</f>
        <v/>
      </c>
      <c r="AT369">
        <f>HYPERLINK("http://www.worldcat.org/oclc/8670255","WorldCat Record")</f>
        <v/>
      </c>
    </row>
    <row r="370">
      <c r="A370" t="inlineStr">
        <is>
          <t>No</t>
        </is>
      </c>
      <c r="B370" t="inlineStr">
        <is>
          <t>QW 504 K95i 1997</t>
        </is>
      </c>
      <c r="C370" t="inlineStr">
        <is>
          <t>0                      QW 0504000K  95i         1997</t>
        </is>
      </c>
      <c r="D370" t="inlineStr">
        <is>
          <t>Immunology / Janis Kuby.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Yes</t>
        </is>
      </c>
      <c r="J370" t="inlineStr">
        <is>
          <t>0</t>
        </is>
      </c>
      <c r="K370" t="inlineStr">
        <is>
          <t>Kuby, Janis.</t>
        </is>
      </c>
      <c r="L370" t="inlineStr">
        <is>
          <t>New York : W.H. Freeman, c1997.</t>
        </is>
      </c>
      <c r="M370" t="inlineStr">
        <is>
          <t>1997</t>
        </is>
      </c>
      <c r="N370" t="inlineStr">
        <is>
          <t>3rd ed.</t>
        </is>
      </c>
      <c r="O370" t="inlineStr">
        <is>
          <t>eng</t>
        </is>
      </c>
      <c r="P370" t="inlineStr">
        <is>
          <t>nyu</t>
        </is>
      </c>
      <c r="R370" t="inlineStr">
        <is>
          <t xml:space="preserve">QW </t>
        </is>
      </c>
      <c r="S370" t="n">
        <v>42</v>
      </c>
      <c r="T370" t="n">
        <v>42</v>
      </c>
      <c r="U370" t="inlineStr">
        <is>
          <t>2009-09-22</t>
        </is>
      </c>
      <c r="V370" t="inlineStr">
        <is>
          <t>2009-09-22</t>
        </is>
      </c>
      <c r="W370" t="inlineStr">
        <is>
          <t>1999-04-27</t>
        </is>
      </c>
      <c r="X370" t="inlineStr">
        <is>
          <t>1999-04-27</t>
        </is>
      </c>
      <c r="Y370" t="n">
        <v>322</v>
      </c>
      <c r="Z370" t="n">
        <v>182</v>
      </c>
      <c r="AA370" t="n">
        <v>445</v>
      </c>
      <c r="AB370" t="n">
        <v>2</v>
      </c>
      <c r="AC370" t="n">
        <v>6</v>
      </c>
      <c r="AD370" t="n">
        <v>7</v>
      </c>
      <c r="AE370" t="n">
        <v>15</v>
      </c>
      <c r="AF370" t="n">
        <v>4</v>
      </c>
      <c r="AG370" t="n">
        <v>6</v>
      </c>
      <c r="AH370" t="n">
        <v>2</v>
      </c>
      <c r="AI370" t="n">
        <v>5</v>
      </c>
      <c r="AJ370" t="n">
        <v>0</v>
      </c>
      <c r="AK370" t="n">
        <v>3</v>
      </c>
      <c r="AL370" t="n">
        <v>1</v>
      </c>
      <c r="AM370" t="n">
        <v>4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HYPERLINK("https://creighton-primo.hosted.exlibrisgroup.com/primo-explore/search?tab=default_tab&amp;search_scope=EVERYTHING&amp;vid=01CRU&amp;lang=en_US&amp;offset=0&amp;query=any,contains,991000784769702656","Catalog Record")</f>
        <v/>
      </c>
      <c r="AT370">
        <f>HYPERLINK("http://www.worldcat.org/oclc/36127172","WorldCat Record")</f>
        <v/>
      </c>
    </row>
    <row r="371">
      <c r="A371" t="inlineStr">
        <is>
          <t>No</t>
        </is>
      </c>
      <c r="B371" t="inlineStr">
        <is>
          <t>QW 504 M489 1997</t>
        </is>
      </c>
      <c r="C371" t="inlineStr">
        <is>
          <t>0                      QW 0504000M  489         1997</t>
        </is>
      </c>
      <c r="D371" t="inlineStr">
        <is>
          <t>Medical immunology / edited by Daniel P. Stites, Abba I. Terr, Tristram G. Parslow.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Yes</t>
        </is>
      </c>
      <c r="J371" t="inlineStr">
        <is>
          <t>0</t>
        </is>
      </c>
      <c r="L371" t="inlineStr">
        <is>
          <t>Stamford, Conn. : Appleton &amp; Lange, c1997.</t>
        </is>
      </c>
      <c r="M371" t="inlineStr">
        <is>
          <t>1997</t>
        </is>
      </c>
      <c r="N371" t="inlineStr">
        <is>
          <t>9th ed.</t>
        </is>
      </c>
      <c r="O371" t="inlineStr">
        <is>
          <t>eng</t>
        </is>
      </c>
      <c r="P371" t="inlineStr">
        <is>
          <t>ctu</t>
        </is>
      </c>
      <c r="R371" t="inlineStr">
        <is>
          <t xml:space="preserve">QW </t>
        </is>
      </c>
      <c r="S371" t="n">
        <v>15</v>
      </c>
      <c r="T371" t="n">
        <v>15</v>
      </c>
      <c r="U371" t="inlineStr">
        <is>
          <t>2001-01-15</t>
        </is>
      </c>
      <c r="V371" t="inlineStr">
        <is>
          <t>2001-01-15</t>
        </is>
      </c>
      <c r="W371" t="inlineStr">
        <is>
          <t>1997-06-17</t>
        </is>
      </c>
      <c r="X371" t="inlineStr">
        <is>
          <t>1997-06-17</t>
        </is>
      </c>
      <c r="Y371" t="n">
        <v>235</v>
      </c>
      <c r="Z371" t="n">
        <v>159</v>
      </c>
      <c r="AA371" t="n">
        <v>306</v>
      </c>
      <c r="AB371" t="n">
        <v>1</v>
      </c>
      <c r="AC371" t="n">
        <v>2</v>
      </c>
      <c r="AD371" t="n">
        <v>2</v>
      </c>
      <c r="AE371" t="n">
        <v>7</v>
      </c>
      <c r="AF371" t="n">
        <v>0</v>
      </c>
      <c r="AG371" t="n">
        <v>1</v>
      </c>
      <c r="AH371" t="n">
        <v>2</v>
      </c>
      <c r="AI371" t="n">
        <v>4</v>
      </c>
      <c r="AJ371" t="n">
        <v>2</v>
      </c>
      <c r="AK371" t="n">
        <v>3</v>
      </c>
      <c r="AL371" t="n">
        <v>0</v>
      </c>
      <c r="AM371" t="n">
        <v>1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HYPERLINK("http://catalog.hathitrust.org/Record/003154540","HathiTrust Record")</f>
        <v/>
      </c>
      <c r="AS371">
        <f>HYPERLINK("https://creighton-primo.hosted.exlibrisgroup.com/primo-explore/search?tab=default_tab&amp;search_scope=EVERYTHING&amp;vid=01CRU&amp;lang=en_US&amp;offset=0&amp;query=any,contains,991001254379702656","Catalog Record")</f>
        <v/>
      </c>
      <c r="AT371">
        <f>HYPERLINK("http://www.worldcat.org/oclc/36789107","WorldCat Record")</f>
        <v/>
      </c>
    </row>
    <row r="372">
      <c r="A372" t="inlineStr">
        <is>
          <t>No</t>
        </is>
      </c>
      <c r="B372" t="inlineStr">
        <is>
          <t>QW504 M662w 2000</t>
        </is>
      </c>
      <c r="C372" t="inlineStr">
        <is>
          <t>0                      QW 0504000M  662w        2000</t>
        </is>
      </c>
      <c r="D372" t="inlineStr">
        <is>
          <t>The war within us : everyman's guide to infection and immunity / Cedric Mims.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1</t>
        </is>
      </c>
      <c r="K372" t="inlineStr">
        <is>
          <t>Mims, Cedric A.</t>
        </is>
      </c>
      <c r="L372" t="inlineStr">
        <is>
          <t>San Diego, CA. : Academic Press, c2000.</t>
        </is>
      </c>
      <c r="M372" t="inlineStr">
        <is>
          <t>2000</t>
        </is>
      </c>
      <c r="O372" t="inlineStr">
        <is>
          <t>eng</t>
        </is>
      </c>
      <c r="P372" t="inlineStr">
        <is>
          <t>enk</t>
        </is>
      </c>
      <c r="R372" t="inlineStr">
        <is>
          <t xml:space="preserve">QW </t>
        </is>
      </c>
      <c r="S372" t="n">
        <v>1</v>
      </c>
      <c r="T372" t="n">
        <v>1</v>
      </c>
      <c r="U372" t="inlineStr">
        <is>
          <t>2003-04-08</t>
        </is>
      </c>
      <c r="V372" t="inlineStr">
        <is>
          <t>2003-04-08</t>
        </is>
      </c>
      <c r="W372" t="inlineStr">
        <is>
          <t>2003-03-20</t>
        </is>
      </c>
      <c r="X372" t="inlineStr">
        <is>
          <t>2003-03-20</t>
        </is>
      </c>
      <c r="Y372" t="n">
        <v>259</v>
      </c>
      <c r="Z372" t="n">
        <v>191</v>
      </c>
      <c r="AA372" t="n">
        <v>926</v>
      </c>
      <c r="AB372" t="n">
        <v>2</v>
      </c>
      <c r="AC372" t="n">
        <v>14</v>
      </c>
      <c r="AD372" t="n">
        <v>8</v>
      </c>
      <c r="AE372" t="n">
        <v>35</v>
      </c>
      <c r="AF372" t="n">
        <v>2</v>
      </c>
      <c r="AG372" t="n">
        <v>11</v>
      </c>
      <c r="AH372" t="n">
        <v>2</v>
      </c>
      <c r="AI372" t="n">
        <v>8</v>
      </c>
      <c r="AJ372" t="n">
        <v>4</v>
      </c>
      <c r="AK372" t="n">
        <v>9</v>
      </c>
      <c r="AL372" t="n">
        <v>1</v>
      </c>
      <c r="AM372" t="n">
        <v>12</v>
      </c>
      <c r="AN372" t="n">
        <v>0</v>
      </c>
      <c r="AO372" t="n">
        <v>1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HYPERLINK("http://catalog.hathitrust.org/Record/004166543","HathiTrust Record")</f>
        <v/>
      </c>
      <c r="AS372">
        <f>HYPERLINK("https://creighton-primo.hosted.exlibrisgroup.com/primo-explore/search?tab=default_tab&amp;search_scope=EVERYTHING&amp;vid=01CRU&amp;lang=en_US&amp;offset=0&amp;query=any,contains,991000341949702656","Catalog Record")</f>
        <v/>
      </c>
      <c r="AT372">
        <f>HYPERLINK("http://www.worldcat.org/oclc/44603902","WorldCat Record")</f>
        <v/>
      </c>
    </row>
    <row r="373">
      <c r="A373" t="inlineStr">
        <is>
          <t>No</t>
        </is>
      </c>
      <c r="B373" t="inlineStr">
        <is>
          <t>QW 504 P895 1983</t>
        </is>
      </c>
      <c r="C373" t="inlineStr">
        <is>
          <t>0                      QW 0504000P  895         1983</t>
        </is>
      </c>
      <c r="D373" t="inlineStr">
        <is>
          <t>Practical allergy and immunology / edited by William B. Klaustermeyer.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L373" t="inlineStr">
        <is>
          <t>New York : Wiley, c1983.</t>
        </is>
      </c>
      <c r="M373" t="inlineStr">
        <is>
          <t>1983</t>
        </is>
      </c>
      <c r="O373" t="inlineStr">
        <is>
          <t>eng</t>
        </is>
      </c>
      <c r="P373" t="inlineStr">
        <is>
          <t>xxu</t>
        </is>
      </c>
      <c r="Q373" t="inlineStr">
        <is>
          <t>Family practice today</t>
        </is>
      </c>
      <c r="R373" t="inlineStr">
        <is>
          <t xml:space="preserve">QW </t>
        </is>
      </c>
      <c r="S373" t="n">
        <v>7</v>
      </c>
      <c r="T373" t="n">
        <v>7</v>
      </c>
      <c r="U373" t="inlineStr">
        <is>
          <t>1997-11-18</t>
        </is>
      </c>
      <c r="V373" t="inlineStr">
        <is>
          <t>1997-11-18</t>
        </is>
      </c>
      <c r="W373" t="inlineStr">
        <is>
          <t>1988-01-28</t>
        </is>
      </c>
      <c r="X373" t="inlineStr">
        <is>
          <t>1988-01-28</t>
        </is>
      </c>
      <c r="Y373" t="n">
        <v>93</v>
      </c>
      <c r="Z373" t="n">
        <v>73</v>
      </c>
      <c r="AA373" t="n">
        <v>75</v>
      </c>
      <c r="AB373" t="n">
        <v>1</v>
      </c>
      <c r="AC373" t="n">
        <v>1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0</v>
      </c>
      <c r="AM373" t="n">
        <v>0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HYPERLINK("http://catalog.hathitrust.org/Record/000124528","HathiTrust Record")</f>
        <v/>
      </c>
      <c r="AS373">
        <f>HYPERLINK("https://creighton-primo.hosted.exlibrisgroup.com/primo-explore/search?tab=default_tab&amp;search_scope=EVERYTHING&amp;vid=01CRU&amp;lang=en_US&amp;offset=0&amp;query=any,contains,991000998639702656","Catalog Record")</f>
        <v/>
      </c>
      <c r="AT373">
        <f>HYPERLINK("http://www.worldcat.org/oclc/8847220","WorldCat Record")</f>
        <v/>
      </c>
    </row>
    <row r="374">
      <c r="A374" t="inlineStr">
        <is>
          <t>No</t>
        </is>
      </c>
      <c r="B374" t="inlineStr">
        <is>
          <t>QW 504 R294 1987</t>
        </is>
      </c>
      <c r="C374" t="inlineStr">
        <is>
          <t>0                      QW 0504000R  294         1987</t>
        </is>
      </c>
      <c r="D374" t="inlineStr">
        <is>
          <t>Recent advances in clinical immunology. No. 4 / edited by R. A. Thompson.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L374" t="inlineStr">
        <is>
          <t>Edinburgh : Churchill Livingstone, 1987.</t>
        </is>
      </c>
      <c r="M374" t="inlineStr">
        <is>
          <t>1987</t>
        </is>
      </c>
      <c r="O374" t="inlineStr">
        <is>
          <t>eng</t>
        </is>
      </c>
      <c r="P374" t="inlineStr">
        <is>
          <t>stk</t>
        </is>
      </c>
      <c r="R374" t="inlineStr">
        <is>
          <t xml:space="preserve">QW </t>
        </is>
      </c>
      <c r="S374" t="n">
        <v>2</v>
      </c>
      <c r="T374" t="n">
        <v>2</v>
      </c>
      <c r="U374" t="inlineStr">
        <is>
          <t>1989-11-22</t>
        </is>
      </c>
      <c r="V374" t="inlineStr">
        <is>
          <t>1989-11-22</t>
        </is>
      </c>
      <c r="W374" t="inlineStr">
        <is>
          <t>1988-01-28</t>
        </is>
      </c>
      <c r="X374" t="inlineStr">
        <is>
          <t>1988-01-28</t>
        </is>
      </c>
      <c r="Y374" t="n">
        <v>16</v>
      </c>
      <c r="Z374" t="n">
        <v>3</v>
      </c>
      <c r="AA374" t="n">
        <v>3</v>
      </c>
      <c r="AB374" t="n">
        <v>1</v>
      </c>
      <c r="AC374" t="n">
        <v>1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0</v>
      </c>
      <c r="AM374" t="n">
        <v>0</v>
      </c>
      <c r="AN374" t="n">
        <v>0</v>
      </c>
      <c r="AO374" t="n">
        <v>0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HYPERLINK("https://creighton-primo.hosted.exlibrisgroup.com/primo-explore/search?tab=default_tab&amp;search_scope=EVERYTHING&amp;vid=01CRU&amp;lang=en_US&amp;offset=0&amp;query=any,contains,991001265989702656","Catalog Record")</f>
        <v/>
      </c>
      <c r="AT374">
        <f>HYPERLINK("http://www.worldcat.org/oclc/15198570","WorldCat Record")</f>
        <v/>
      </c>
    </row>
    <row r="375">
      <c r="A375" t="inlineStr">
        <is>
          <t>No</t>
        </is>
      </c>
      <c r="B375" t="inlineStr">
        <is>
          <t>QW504 R719e 2001</t>
        </is>
      </c>
      <c r="C375" t="inlineStr">
        <is>
          <t>0                      QW 0504000R  719e        2001</t>
        </is>
      </c>
      <c r="D375" t="inlineStr">
        <is>
          <t>Roitt's essential immunology / Ivan M. Roitt, Peter J. Delves.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Yes</t>
        </is>
      </c>
      <c r="J375" t="inlineStr">
        <is>
          <t>0</t>
        </is>
      </c>
      <c r="K375" t="inlineStr">
        <is>
          <t>Roitt, Ivan M. (Ivan Maurice)</t>
        </is>
      </c>
      <c r="L375" t="inlineStr">
        <is>
          <t>Oxford ; Malden, MA : Blackwell Science, 2001.</t>
        </is>
      </c>
      <c r="M375" t="inlineStr">
        <is>
          <t>2001</t>
        </is>
      </c>
      <c r="N375" t="inlineStr">
        <is>
          <t>10th ed.</t>
        </is>
      </c>
      <c r="O375" t="inlineStr">
        <is>
          <t>eng</t>
        </is>
      </c>
      <c r="P375" t="inlineStr">
        <is>
          <t>enk</t>
        </is>
      </c>
      <c r="R375" t="inlineStr">
        <is>
          <t xml:space="preserve">QW </t>
        </is>
      </c>
      <c r="S375" t="n">
        <v>19</v>
      </c>
      <c r="T375" t="n">
        <v>19</v>
      </c>
      <c r="U375" t="inlineStr">
        <is>
          <t>2007-04-23</t>
        </is>
      </c>
      <c r="V375" t="inlineStr">
        <is>
          <t>2007-04-23</t>
        </is>
      </c>
      <c r="W375" t="inlineStr">
        <is>
          <t>2001-12-20</t>
        </is>
      </c>
      <c r="X375" t="inlineStr">
        <is>
          <t>2001-12-20</t>
        </is>
      </c>
      <c r="Y375" t="n">
        <v>423</v>
      </c>
      <c r="Z375" t="n">
        <v>271</v>
      </c>
      <c r="AA375" t="n">
        <v>956</v>
      </c>
      <c r="AB375" t="n">
        <v>3</v>
      </c>
      <c r="AC375" t="n">
        <v>8</v>
      </c>
      <c r="AD375" t="n">
        <v>8</v>
      </c>
      <c r="AE375" t="n">
        <v>33</v>
      </c>
      <c r="AF375" t="n">
        <v>1</v>
      </c>
      <c r="AG375" t="n">
        <v>10</v>
      </c>
      <c r="AH375" t="n">
        <v>3</v>
      </c>
      <c r="AI375" t="n">
        <v>8</v>
      </c>
      <c r="AJ375" t="n">
        <v>6</v>
      </c>
      <c r="AK375" t="n">
        <v>14</v>
      </c>
      <c r="AL375" t="n">
        <v>0</v>
      </c>
      <c r="AM375" t="n">
        <v>5</v>
      </c>
      <c r="AN375" t="n">
        <v>0</v>
      </c>
      <c r="AO375" t="n">
        <v>1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HYPERLINK("https://creighton-primo.hosted.exlibrisgroup.com/primo-explore/search?tab=default_tab&amp;search_scope=EVERYTHING&amp;vid=01CRU&amp;lang=en_US&amp;offset=0&amp;query=any,contains,991000298819702656","Catalog Record")</f>
        <v/>
      </c>
      <c r="AT375">
        <f>HYPERLINK("http://www.worldcat.org/oclc/46402574","WorldCat Record")</f>
        <v/>
      </c>
    </row>
    <row r="376">
      <c r="A376" t="inlineStr">
        <is>
          <t>No</t>
        </is>
      </c>
      <c r="B376" t="inlineStr">
        <is>
          <t>QW 504 R813c 1996</t>
        </is>
      </c>
      <c r="C376" t="inlineStr">
        <is>
          <t>0                      QW 0504000R  813c        1996</t>
        </is>
      </c>
      <c r="D376" t="inlineStr">
        <is>
          <t>Case studies in immunology : a clinical companion / Fred S. Rosen, Raif S. Geha.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Rosen, Fred S.</t>
        </is>
      </c>
      <c r="L376" t="inlineStr">
        <is>
          <t>London ; San Francisco : Current Biology Ltd. ; New York : Garland Pub., c1996.</t>
        </is>
      </c>
      <c r="M376" t="inlineStr">
        <is>
          <t>1996</t>
        </is>
      </c>
      <c r="O376" t="inlineStr">
        <is>
          <t>eng</t>
        </is>
      </c>
      <c r="P376" t="inlineStr">
        <is>
          <t>enk</t>
        </is>
      </c>
      <c r="R376" t="inlineStr">
        <is>
          <t xml:space="preserve">QW </t>
        </is>
      </c>
      <c r="S376" t="n">
        <v>4</v>
      </c>
      <c r="T376" t="n">
        <v>4</v>
      </c>
      <c r="U376" t="inlineStr">
        <is>
          <t>2007-02-07</t>
        </is>
      </c>
      <c r="V376" t="inlineStr">
        <is>
          <t>2007-02-07</t>
        </is>
      </c>
      <c r="W376" t="inlineStr">
        <is>
          <t>1997-08-27</t>
        </is>
      </c>
      <c r="X376" t="inlineStr">
        <is>
          <t>1997-08-27</t>
        </is>
      </c>
      <c r="Y376" t="n">
        <v>116</v>
      </c>
      <c r="Z376" t="n">
        <v>71</v>
      </c>
      <c r="AA376" t="n">
        <v>419</v>
      </c>
      <c r="AB376" t="n">
        <v>1</v>
      </c>
      <c r="AC376" t="n">
        <v>4</v>
      </c>
      <c r="AD376" t="n">
        <v>2</v>
      </c>
      <c r="AE376" t="n">
        <v>16</v>
      </c>
      <c r="AF376" t="n">
        <v>1</v>
      </c>
      <c r="AG376" t="n">
        <v>7</v>
      </c>
      <c r="AH376" t="n">
        <v>0</v>
      </c>
      <c r="AI376" t="n">
        <v>3</v>
      </c>
      <c r="AJ376" t="n">
        <v>1</v>
      </c>
      <c r="AK376" t="n">
        <v>5</v>
      </c>
      <c r="AL376" t="n">
        <v>0</v>
      </c>
      <c r="AM376" t="n">
        <v>3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HYPERLINK("http://catalog.hathitrust.org/Record/003090401","HathiTrust Record")</f>
        <v/>
      </c>
      <c r="AS376">
        <f>HYPERLINK("https://creighton-primo.hosted.exlibrisgroup.com/primo-explore/search?tab=default_tab&amp;search_scope=EVERYTHING&amp;vid=01CRU&amp;lang=en_US&amp;offset=0&amp;query=any,contains,991001270569702656","Catalog Record")</f>
        <v/>
      </c>
      <c r="AT376">
        <f>HYPERLINK("http://www.worldcat.org/oclc/34471146","WorldCat Record")</f>
        <v/>
      </c>
    </row>
    <row r="377">
      <c r="A377" t="inlineStr">
        <is>
          <t>No</t>
        </is>
      </c>
      <c r="B377" t="inlineStr">
        <is>
          <t>QW 504 S546i 1999</t>
        </is>
      </c>
      <c r="C377" t="inlineStr">
        <is>
          <t>0                      QW 0504000S  546i        1999</t>
        </is>
      </c>
      <c r="D377" t="inlineStr">
        <is>
          <t>Immunology for pharmacy students / Wei-Chiang Shen and Stan G. Louie.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Shen, Wei-Chiang, 1942-</t>
        </is>
      </c>
      <c r="L377" t="inlineStr">
        <is>
          <t>Australia : Harwood Academic Publishers, c1999.</t>
        </is>
      </c>
      <c r="M377" t="inlineStr">
        <is>
          <t>1999</t>
        </is>
      </c>
      <c r="O377" t="inlineStr">
        <is>
          <t>eng</t>
        </is>
      </c>
      <c r="P377" t="inlineStr">
        <is>
          <t xml:space="preserve">at </t>
        </is>
      </c>
      <c r="R377" t="inlineStr">
        <is>
          <t xml:space="preserve">QW </t>
        </is>
      </c>
      <c r="S377" t="n">
        <v>2</v>
      </c>
      <c r="T377" t="n">
        <v>2</v>
      </c>
      <c r="U377" t="inlineStr">
        <is>
          <t>2000-08-22</t>
        </is>
      </c>
      <c r="V377" t="inlineStr">
        <is>
          <t>2000-08-22</t>
        </is>
      </c>
      <c r="W377" t="inlineStr">
        <is>
          <t>2000-01-18</t>
        </is>
      </c>
      <c r="X377" t="inlineStr">
        <is>
          <t>2000-01-18</t>
        </is>
      </c>
      <c r="Y377" t="n">
        <v>68</v>
      </c>
      <c r="Z377" t="n">
        <v>41</v>
      </c>
      <c r="AA377" t="n">
        <v>89</v>
      </c>
      <c r="AB377" t="n">
        <v>1</v>
      </c>
      <c r="AC377" t="n">
        <v>1</v>
      </c>
      <c r="AD377" t="n">
        <v>2</v>
      </c>
      <c r="AE377" t="n">
        <v>2</v>
      </c>
      <c r="AF377" t="n">
        <v>1</v>
      </c>
      <c r="AG377" t="n">
        <v>1</v>
      </c>
      <c r="AH377" t="n">
        <v>2</v>
      </c>
      <c r="AI377" t="n">
        <v>2</v>
      </c>
      <c r="AJ377" t="n">
        <v>0</v>
      </c>
      <c r="AK377" t="n">
        <v>0</v>
      </c>
      <c r="AL377" t="n">
        <v>0</v>
      </c>
      <c r="AM377" t="n">
        <v>0</v>
      </c>
      <c r="AN377" t="n">
        <v>0</v>
      </c>
      <c r="AO377" t="n">
        <v>0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HYPERLINK("https://creighton-primo.hosted.exlibrisgroup.com/primo-explore/search?tab=default_tab&amp;search_scope=EVERYTHING&amp;vid=01CRU&amp;lang=en_US&amp;offset=0&amp;query=any,contains,991001405939702656","Catalog Record")</f>
        <v/>
      </c>
      <c r="AT377">
        <f>HYPERLINK("http://www.worldcat.org/oclc/40990991","WorldCat Record")</f>
        <v/>
      </c>
    </row>
    <row r="378">
      <c r="A378" t="inlineStr">
        <is>
          <t>No</t>
        </is>
      </c>
      <c r="B378" t="inlineStr">
        <is>
          <t>QW 504 W425i 1977</t>
        </is>
      </c>
      <c r="C378" t="inlineStr">
        <is>
          <t>0                      QW 0504000W  425i        1977</t>
        </is>
      </c>
      <c r="D378" t="inlineStr">
        <is>
          <t>Immunology : an outline for students of medicine and biology / D. M. Weir.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Weir, D. M. (Donald Mackay)</t>
        </is>
      </c>
      <c r="L378" t="inlineStr">
        <is>
          <t>Edinburgh ; New York : Churchill Livingstone ; New York : [distributed in the U. S. by Longman], 1977.</t>
        </is>
      </c>
      <c r="M378" t="inlineStr">
        <is>
          <t>1977</t>
        </is>
      </c>
      <c r="N378" t="inlineStr">
        <is>
          <t>-- 4th ed. --</t>
        </is>
      </c>
      <c r="O378" t="inlineStr">
        <is>
          <t>eng</t>
        </is>
      </c>
      <c r="P378" t="inlineStr">
        <is>
          <t>enk</t>
        </is>
      </c>
      <c r="R378" t="inlineStr">
        <is>
          <t xml:space="preserve">QW </t>
        </is>
      </c>
      <c r="S378" t="n">
        <v>6</v>
      </c>
      <c r="T378" t="n">
        <v>6</v>
      </c>
      <c r="U378" t="inlineStr">
        <is>
          <t>1997-10-06</t>
        </is>
      </c>
      <c r="V378" t="inlineStr">
        <is>
          <t>1997-10-06</t>
        </is>
      </c>
      <c r="W378" t="inlineStr">
        <is>
          <t>1988-02-04</t>
        </is>
      </c>
      <c r="X378" t="inlineStr">
        <is>
          <t>1988-02-04</t>
        </is>
      </c>
      <c r="Y378" t="n">
        <v>169</v>
      </c>
      <c r="Z378" t="n">
        <v>87</v>
      </c>
      <c r="AA378" t="n">
        <v>131</v>
      </c>
      <c r="AB378" t="n">
        <v>1</v>
      </c>
      <c r="AC378" t="n">
        <v>1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0</v>
      </c>
      <c r="AM378" t="n">
        <v>0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HYPERLINK("http://catalog.hathitrust.org/Record/000251140","HathiTrust Record")</f>
        <v/>
      </c>
      <c r="AS378">
        <f>HYPERLINK("https://creighton-primo.hosted.exlibrisgroup.com/primo-explore/search?tab=default_tab&amp;search_scope=EVERYTHING&amp;vid=01CRU&amp;lang=en_US&amp;offset=0&amp;query=any,contains,991000998229702656","Catalog Record")</f>
        <v/>
      </c>
      <c r="AT378">
        <f>HYPERLINK("http://www.worldcat.org/oclc/3002061","WorldCat Record")</f>
        <v/>
      </c>
    </row>
    <row r="379">
      <c r="A379" t="inlineStr">
        <is>
          <t>No</t>
        </is>
      </c>
      <c r="B379" t="inlineStr">
        <is>
          <t>QW 504.3 I334 1979</t>
        </is>
      </c>
      <c r="C379" t="inlineStr">
        <is>
          <t>0                      QW 0504300I  334         1979</t>
        </is>
      </c>
      <c r="D379" t="inlineStr">
        <is>
          <t>Immunology : basic processes / Joseph A. Bellanti.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Yes</t>
        </is>
      </c>
      <c r="J379" t="inlineStr">
        <is>
          <t>0</t>
        </is>
      </c>
      <c r="L379" t="inlineStr">
        <is>
          <t>Philadelphia : Saunders, 1979.</t>
        </is>
      </c>
      <c r="M379" t="inlineStr">
        <is>
          <t>1979</t>
        </is>
      </c>
      <c r="O379" t="inlineStr">
        <is>
          <t>eng</t>
        </is>
      </c>
      <c r="P379" t="inlineStr">
        <is>
          <t>pau</t>
        </is>
      </c>
      <c r="R379" t="inlineStr">
        <is>
          <t xml:space="preserve">QW </t>
        </is>
      </c>
      <c r="S379" t="n">
        <v>7</v>
      </c>
      <c r="T379" t="n">
        <v>7</v>
      </c>
      <c r="U379" t="inlineStr">
        <is>
          <t>1997-10-12</t>
        </is>
      </c>
      <c r="V379" t="inlineStr">
        <is>
          <t>1997-10-12</t>
        </is>
      </c>
      <c r="W379" t="inlineStr">
        <is>
          <t>1989-01-26</t>
        </is>
      </c>
      <c r="X379" t="inlineStr">
        <is>
          <t>1989-01-26</t>
        </is>
      </c>
      <c r="Y379" t="n">
        <v>154</v>
      </c>
      <c r="Z379" t="n">
        <v>112</v>
      </c>
      <c r="AA379" t="n">
        <v>472</v>
      </c>
      <c r="AB379" t="n">
        <v>1</v>
      </c>
      <c r="AC379" t="n">
        <v>4</v>
      </c>
      <c r="AD379" t="n">
        <v>2</v>
      </c>
      <c r="AE379" t="n">
        <v>15</v>
      </c>
      <c r="AF379" t="n">
        <v>1</v>
      </c>
      <c r="AG379" t="n">
        <v>6</v>
      </c>
      <c r="AH379" t="n">
        <v>0</v>
      </c>
      <c r="AI379" t="n">
        <v>4</v>
      </c>
      <c r="AJ379" t="n">
        <v>1</v>
      </c>
      <c r="AK379" t="n">
        <v>7</v>
      </c>
      <c r="AL379" t="n">
        <v>0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HYPERLINK("http://catalog.hathitrust.org/Record/004421334","HathiTrust Record")</f>
        <v/>
      </c>
      <c r="AS379">
        <f>HYPERLINK("https://creighton-primo.hosted.exlibrisgroup.com/primo-explore/search?tab=default_tab&amp;search_scope=EVERYTHING&amp;vid=01CRU&amp;lang=en_US&amp;offset=0&amp;query=any,contains,991000999139702656","Catalog Record")</f>
        <v/>
      </c>
      <c r="AT379">
        <f>HYPERLINK("http://www.worldcat.org/oclc/5102088","WorldCat Record")</f>
        <v/>
      </c>
    </row>
    <row r="380">
      <c r="A380" t="inlineStr">
        <is>
          <t>No</t>
        </is>
      </c>
      <c r="B380" t="inlineStr">
        <is>
          <t>QW 504.5 A648 1993</t>
        </is>
      </c>
      <c r="C380" t="inlineStr">
        <is>
          <t>0                      QW 0504500A  648         1993</t>
        </is>
      </c>
      <c r="D380" t="inlineStr">
        <is>
          <t>Applied immunohistochemistry for the surgical pathologist / edited by Anthony S-Y. Leong.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London ; Boston : E. Arnold ; Boston : Distributed in the Americas by Little, Brown, c1993.</t>
        </is>
      </c>
      <c r="M380" t="inlineStr">
        <is>
          <t>1993</t>
        </is>
      </c>
      <c r="O380" t="inlineStr">
        <is>
          <t>eng</t>
        </is>
      </c>
      <c r="P380" t="inlineStr">
        <is>
          <t>enk</t>
        </is>
      </c>
      <c r="R380" t="inlineStr">
        <is>
          <t xml:space="preserve">QW </t>
        </is>
      </c>
      <c r="S380" t="n">
        <v>4</v>
      </c>
      <c r="T380" t="n">
        <v>4</v>
      </c>
      <c r="U380" t="inlineStr">
        <is>
          <t>1998-09-17</t>
        </is>
      </c>
      <c r="V380" t="inlineStr">
        <is>
          <t>1998-09-17</t>
        </is>
      </c>
      <c r="W380" t="inlineStr">
        <is>
          <t>1994-09-13</t>
        </is>
      </c>
      <c r="X380" t="inlineStr">
        <is>
          <t>1994-09-13</t>
        </is>
      </c>
      <c r="Y380" t="n">
        <v>61</v>
      </c>
      <c r="Z380" t="n">
        <v>26</v>
      </c>
      <c r="AA380" t="n">
        <v>26</v>
      </c>
      <c r="AB380" t="n">
        <v>1</v>
      </c>
      <c r="AC380" t="n">
        <v>1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0</v>
      </c>
      <c r="AM380" t="n">
        <v>0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HYPERLINK("https://creighton-primo.hosted.exlibrisgroup.com/primo-explore/search?tab=default_tab&amp;search_scope=EVERYTHING&amp;vid=01CRU&amp;lang=en_US&amp;offset=0&amp;query=any,contains,991000680699702656","Catalog Record")</f>
        <v/>
      </c>
      <c r="AT380">
        <f>HYPERLINK("http://www.worldcat.org/oclc/31208636","WorldCat Record")</f>
        <v/>
      </c>
    </row>
    <row r="381">
      <c r="A381" t="inlineStr">
        <is>
          <t>No</t>
        </is>
      </c>
      <c r="B381" t="inlineStr">
        <is>
          <t>QW 504.5 C641 1984</t>
        </is>
      </c>
      <c r="C381" t="inlineStr">
        <is>
          <t>0                      QW 0504500C  641         1984</t>
        </is>
      </c>
      <c r="D381" t="inlineStr">
        <is>
          <t>Clinical immunochemistry : principles of methods and applications / edited by Robert C. Boguslaski, Edward T. Maggio, Robert M. Nakamura.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L381" t="inlineStr">
        <is>
          <t>Boston : Little, Brown and Co., c1984.</t>
        </is>
      </c>
      <c r="M381" t="inlineStr">
        <is>
          <t>1984</t>
        </is>
      </c>
      <c r="O381" t="inlineStr">
        <is>
          <t>eng</t>
        </is>
      </c>
      <c r="P381" t="inlineStr">
        <is>
          <t>mau</t>
        </is>
      </c>
      <c r="Q381" t="inlineStr">
        <is>
          <t>Series in laboratory medicine</t>
        </is>
      </c>
      <c r="R381" t="inlineStr">
        <is>
          <t xml:space="preserve">QW </t>
        </is>
      </c>
      <c r="S381" t="n">
        <v>8</v>
      </c>
      <c r="T381" t="n">
        <v>8</v>
      </c>
      <c r="U381" t="inlineStr">
        <is>
          <t>1992-12-09</t>
        </is>
      </c>
      <c r="V381" t="inlineStr">
        <is>
          <t>1992-12-09</t>
        </is>
      </c>
      <c r="W381" t="inlineStr">
        <is>
          <t>1988-02-04</t>
        </is>
      </c>
      <c r="X381" t="inlineStr">
        <is>
          <t>1988-02-04</t>
        </is>
      </c>
      <c r="Y381" t="n">
        <v>115</v>
      </c>
      <c r="Z381" t="n">
        <v>92</v>
      </c>
      <c r="AA381" t="n">
        <v>94</v>
      </c>
      <c r="AB381" t="n">
        <v>1</v>
      </c>
      <c r="AC381" t="n">
        <v>1</v>
      </c>
      <c r="AD381" t="n">
        <v>1</v>
      </c>
      <c r="AE381" t="n">
        <v>1</v>
      </c>
      <c r="AF381" t="n">
        <v>1</v>
      </c>
      <c r="AG381" t="n">
        <v>1</v>
      </c>
      <c r="AH381" t="n">
        <v>0</v>
      </c>
      <c r="AI381" t="n">
        <v>0</v>
      </c>
      <c r="AJ381" t="n">
        <v>0</v>
      </c>
      <c r="AK381" t="n">
        <v>0</v>
      </c>
      <c r="AL381" t="n">
        <v>0</v>
      </c>
      <c r="AM381" t="n">
        <v>0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HYPERLINK("http://catalog.hathitrust.org/Record/000576200","HathiTrust Record")</f>
        <v/>
      </c>
      <c r="AS381">
        <f>HYPERLINK("https://creighton-primo.hosted.exlibrisgroup.com/primo-explore/search?tab=default_tab&amp;search_scope=EVERYTHING&amp;vid=01CRU&amp;lang=en_US&amp;offset=0&amp;query=any,contains,991000998419702656","Catalog Record")</f>
        <v/>
      </c>
      <c r="AT381">
        <f>HYPERLINK("http://www.worldcat.org/oclc/11190365","WorldCat Record")</f>
        <v/>
      </c>
    </row>
    <row r="382">
      <c r="A382" t="inlineStr">
        <is>
          <t>No</t>
        </is>
      </c>
      <c r="B382" t="inlineStr">
        <is>
          <t>QW 504.5 I33 1977</t>
        </is>
      </c>
      <c r="C382" t="inlineStr">
        <is>
          <t>0                      QW 0504500I  33          1977</t>
        </is>
      </c>
      <c r="D382" t="inlineStr">
        <is>
          <t>Immunochemistry : an advanced textbook / edited by L. E. Glynn and M. W. Steward.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Chichester ; New York : Wiley, c1977.</t>
        </is>
      </c>
      <c r="M382" t="inlineStr">
        <is>
          <t>1977</t>
        </is>
      </c>
      <c r="O382" t="inlineStr">
        <is>
          <t>eng</t>
        </is>
      </c>
      <c r="P382" t="inlineStr">
        <is>
          <t>enk</t>
        </is>
      </c>
      <c r="R382" t="inlineStr">
        <is>
          <t xml:space="preserve">QW </t>
        </is>
      </c>
      <c r="S382" t="n">
        <v>4</v>
      </c>
      <c r="T382" t="n">
        <v>4</v>
      </c>
      <c r="U382" t="inlineStr">
        <is>
          <t>1992-08-27</t>
        </is>
      </c>
      <c r="V382" t="inlineStr">
        <is>
          <t>1992-08-27</t>
        </is>
      </c>
      <c r="W382" t="inlineStr">
        <is>
          <t>1988-02-04</t>
        </is>
      </c>
      <c r="X382" t="inlineStr">
        <is>
          <t>1988-02-04</t>
        </is>
      </c>
      <c r="Y382" t="n">
        <v>266</v>
      </c>
      <c r="Z382" t="n">
        <v>177</v>
      </c>
      <c r="AA382" t="n">
        <v>184</v>
      </c>
      <c r="AB382" t="n">
        <v>1</v>
      </c>
      <c r="AC382" t="n">
        <v>1</v>
      </c>
      <c r="AD382" t="n">
        <v>4</v>
      </c>
      <c r="AE382" t="n">
        <v>4</v>
      </c>
      <c r="AF382" t="n">
        <v>2</v>
      </c>
      <c r="AG382" t="n">
        <v>2</v>
      </c>
      <c r="AH382" t="n">
        <v>1</v>
      </c>
      <c r="AI382" t="n">
        <v>1</v>
      </c>
      <c r="AJ382" t="n">
        <v>3</v>
      </c>
      <c r="AK382" t="n">
        <v>3</v>
      </c>
      <c r="AL382" t="n">
        <v>0</v>
      </c>
      <c r="AM382" t="n">
        <v>0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HYPERLINK("http://catalog.hathitrust.org/Record/000210590","HathiTrust Record")</f>
        <v/>
      </c>
      <c r="AS382">
        <f>HYPERLINK("https://creighton-primo.hosted.exlibrisgroup.com/primo-explore/search?tab=default_tab&amp;search_scope=EVERYTHING&amp;vid=01CRU&amp;lang=en_US&amp;offset=0&amp;query=any,contains,991000998459702656","Catalog Record")</f>
        <v/>
      </c>
      <c r="AT382">
        <f>HYPERLINK("http://www.worldcat.org/oclc/2818500","WorldCat Record")</f>
        <v/>
      </c>
    </row>
    <row r="383">
      <c r="A383" t="inlineStr">
        <is>
          <t>No</t>
        </is>
      </c>
      <c r="B383" t="inlineStr">
        <is>
          <t>QW 504.5 I334 1989</t>
        </is>
      </c>
      <c r="C383" t="inlineStr">
        <is>
          <t>0                      QW 0504500I  334         1989</t>
        </is>
      </c>
      <c r="D383" t="inlineStr">
        <is>
          <t>Immunogold-labeling in cell biology / editors, A.J. Verkleij, J.L.M. Leunissen.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L383" t="inlineStr">
        <is>
          <t>Boca Raton, Fla. : CRC Press, c1989.</t>
        </is>
      </c>
      <c r="M383" t="inlineStr">
        <is>
          <t>1989</t>
        </is>
      </c>
      <c r="O383" t="inlineStr">
        <is>
          <t>eng</t>
        </is>
      </c>
      <c r="P383" t="inlineStr">
        <is>
          <t>xxu</t>
        </is>
      </c>
      <c r="R383" t="inlineStr">
        <is>
          <t xml:space="preserve">QW </t>
        </is>
      </c>
      <c r="S383" t="n">
        <v>15</v>
      </c>
      <c r="T383" t="n">
        <v>15</v>
      </c>
      <c r="U383" t="inlineStr">
        <is>
          <t>1997-08-21</t>
        </is>
      </c>
      <c r="V383" t="inlineStr">
        <is>
          <t>1997-08-21</t>
        </is>
      </c>
      <c r="W383" t="inlineStr">
        <is>
          <t>1990-01-30</t>
        </is>
      </c>
      <c r="X383" t="inlineStr">
        <is>
          <t>1990-01-30</t>
        </is>
      </c>
      <c r="Y383" t="n">
        <v>205</v>
      </c>
      <c r="Z383" t="n">
        <v>152</v>
      </c>
      <c r="AA383" t="n">
        <v>152</v>
      </c>
      <c r="AB383" t="n">
        <v>1</v>
      </c>
      <c r="AC383" t="n">
        <v>1</v>
      </c>
      <c r="AD383" t="n">
        <v>4</v>
      </c>
      <c r="AE383" t="n">
        <v>4</v>
      </c>
      <c r="AF383" t="n">
        <v>0</v>
      </c>
      <c r="AG383" t="n">
        <v>0</v>
      </c>
      <c r="AH383" t="n">
        <v>2</v>
      </c>
      <c r="AI383" t="n">
        <v>2</v>
      </c>
      <c r="AJ383" t="n">
        <v>4</v>
      </c>
      <c r="AK383" t="n">
        <v>4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HYPERLINK("https://creighton-primo.hosted.exlibrisgroup.com/primo-explore/search?tab=default_tab&amp;search_scope=EVERYTHING&amp;vid=01CRU&amp;lang=en_US&amp;offset=0&amp;query=any,contains,991001445369702656","Catalog Record")</f>
        <v/>
      </c>
      <c r="AT383">
        <f>HYPERLINK("http://www.worldcat.org/oclc/18521378","WorldCat Record")</f>
        <v/>
      </c>
    </row>
    <row r="384">
      <c r="A384" t="inlineStr">
        <is>
          <t>No</t>
        </is>
      </c>
      <c r="B384" t="inlineStr">
        <is>
          <t>QW 504.5 L334i 1988</t>
        </is>
      </c>
      <c r="C384" t="inlineStr">
        <is>
          <t>0                      QW 0504500L  334i        1988</t>
        </is>
      </c>
      <c r="D384" t="inlineStr">
        <is>
          <t>Immunocytochemistry : theory and practice / author, Lars-Inge Larsson.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Larsson, Lars-Inge.</t>
        </is>
      </c>
      <c r="L384" t="inlineStr">
        <is>
          <t>Boca Raton, Fla. : CRC Press, c1988.</t>
        </is>
      </c>
      <c r="M384" t="inlineStr">
        <is>
          <t>1988</t>
        </is>
      </c>
      <c r="O384" t="inlineStr">
        <is>
          <t>eng</t>
        </is>
      </c>
      <c r="P384" t="inlineStr">
        <is>
          <t>xxu</t>
        </is>
      </c>
      <c r="R384" t="inlineStr">
        <is>
          <t xml:space="preserve">QW </t>
        </is>
      </c>
      <c r="S384" t="n">
        <v>29</v>
      </c>
      <c r="T384" t="n">
        <v>29</v>
      </c>
      <c r="U384" t="inlineStr">
        <is>
          <t>2006-02-16</t>
        </is>
      </c>
      <c r="V384" t="inlineStr">
        <is>
          <t>2006-02-16</t>
        </is>
      </c>
      <c r="W384" t="inlineStr">
        <is>
          <t>1990-01-30</t>
        </is>
      </c>
      <c r="X384" t="inlineStr">
        <is>
          <t>1990-01-30</t>
        </is>
      </c>
      <c r="Y384" t="n">
        <v>244</v>
      </c>
      <c r="Z384" t="n">
        <v>187</v>
      </c>
      <c r="AA384" t="n">
        <v>200</v>
      </c>
      <c r="AB384" t="n">
        <v>2</v>
      </c>
      <c r="AC384" t="n">
        <v>2</v>
      </c>
      <c r="AD384" t="n">
        <v>4</v>
      </c>
      <c r="AE384" t="n">
        <v>4</v>
      </c>
      <c r="AF384" t="n">
        <v>0</v>
      </c>
      <c r="AG384" t="n">
        <v>0</v>
      </c>
      <c r="AH384" t="n">
        <v>2</v>
      </c>
      <c r="AI384" t="n">
        <v>2</v>
      </c>
      <c r="AJ384" t="n">
        <v>4</v>
      </c>
      <c r="AK384" t="n">
        <v>4</v>
      </c>
      <c r="AL384" t="n">
        <v>0</v>
      </c>
      <c r="AM384" t="n">
        <v>0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HYPERLINK("https://creighton-primo.hosted.exlibrisgroup.com/primo-explore/search?tab=default_tab&amp;search_scope=EVERYTHING&amp;vid=01CRU&amp;lang=en_US&amp;offset=0&amp;query=any,contains,991001445409702656","Catalog Record")</f>
        <v/>
      </c>
      <c r="AT384">
        <f>HYPERLINK("http://www.worldcat.org/oclc/16683217","WorldCat Record")</f>
        <v/>
      </c>
    </row>
    <row r="385">
      <c r="A385" t="inlineStr">
        <is>
          <t>No</t>
        </is>
      </c>
      <c r="B385" t="inlineStr">
        <is>
          <t>QW 504.5 M468i 1980</t>
        </is>
      </c>
      <c r="C385" t="inlineStr">
        <is>
          <t>0                      QW 0504500M  468i        1980</t>
        </is>
      </c>
      <c r="D385" t="inlineStr">
        <is>
          <t>Immunochemical methods in the biological sciences : enzymes and proteins / R.J. Mayer and J.H. Walker.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Mayer, R. J.</t>
        </is>
      </c>
      <c r="L385" t="inlineStr">
        <is>
          <t>London ; New York : Academic Press, c1980.</t>
        </is>
      </c>
      <c r="M385" t="inlineStr">
        <is>
          <t>1980</t>
        </is>
      </c>
      <c r="O385" t="inlineStr">
        <is>
          <t>eng</t>
        </is>
      </c>
      <c r="P385" t="inlineStr">
        <is>
          <t>enk</t>
        </is>
      </c>
      <c r="Q385" t="inlineStr">
        <is>
          <t>Biological techniques series ; 3</t>
        </is>
      </c>
      <c r="R385" t="inlineStr">
        <is>
          <t xml:space="preserve">QW </t>
        </is>
      </c>
      <c r="S385" t="n">
        <v>5</v>
      </c>
      <c r="T385" t="n">
        <v>5</v>
      </c>
      <c r="U385" t="inlineStr">
        <is>
          <t>1992-11-09</t>
        </is>
      </c>
      <c r="V385" t="inlineStr">
        <is>
          <t>1992-11-09</t>
        </is>
      </c>
      <c r="W385" t="inlineStr">
        <is>
          <t>1988-02-04</t>
        </is>
      </c>
      <c r="X385" t="inlineStr">
        <is>
          <t>1988-02-04</t>
        </is>
      </c>
      <c r="Y385" t="n">
        <v>357</v>
      </c>
      <c r="Z385" t="n">
        <v>250</v>
      </c>
      <c r="AA385" t="n">
        <v>253</v>
      </c>
      <c r="AB385" t="n">
        <v>1</v>
      </c>
      <c r="AC385" t="n">
        <v>1</v>
      </c>
      <c r="AD385" t="n">
        <v>8</v>
      </c>
      <c r="AE385" t="n">
        <v>8</v>
      </c>
      <c r="AF385" t="n">
        <v>2</v>
      </c>
      <c r="AG385" t="n">
        <v>2</v>
      </c>
      <c r="AH385" t="n">
        <v>5</v>
      </c>
      <c r="AI385" t="n">
        <v>5</v>
      </c>
      <c r="AJ385" t="n">
        <v>4</v>
      </c>
      <c r="AK385" t="n">
        <v>4</v>
      </c>
      <c r="AL385" t="n">
        <v>0</v>
      </c>
      <c r="AM385" t="n">
        <v>0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HYPERLINK("http://catalog.hathitrust.org/Record/000709878","HathiTrust Record")</f>
        <v/>
      </c>
      <c r="AS385">
        <f>HYPERLINK("https://creighton-primo.hosted.exlibrisgroup.com/primo-explore/search?tab=default_tab&amp;search_scope=EVERYTHING&amp;vid=01CRU&amp;lang=en_US&amp;offset=0&amp;query=any,contains,991001329499702656","Catalog Record")</f>
        <v/>
      </c>
      <c r="AT385">
        <f>HYPERLINK("http://www.worldcat.org/oclc/6825693","WorldCat Record")</f>
        <v/>
      </c>
    </row>
    <row r="386">
      <c r="A386" t="inlineStr">
        <is>
          <t>No</t>
        </is>
      </c>
      <c r="B386" t="inlineStr">
        <is>
          <t>QW 504.5 M7179 1996</t>
        </is>
      </c>
      <c r="C386" t="inlineStr">
        <is>
          <t>0                      QW 0504500M  7179        1996</t>
        </is>
      </c>
      <c r="D386" t="inlineStr">
        <is>
          <t>Molecular immunology / edited by B. David Hames and David M. Glover.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Oxford ; New York : IRL Press, c1996.</t>
        </is>
      </c>
      <c r="M386" t="inlineStr">
        <is>
          <t>1996</t>
        </is>
      </c>
      <c r="N386" t="inlineStr">
        <is>
          <t>2nd ed.</t>
        </is>
      </c>
      <c r="O386" t="inlineStr">
        <is>
          <t>eng</t>
        </is>
      </c>
      <c r="P386" t="inlineStr">
        <is>
          <t>enk</t>
        </is>
      </c>
      <c r="Q386" t="inlineStr">
        <is>
          <t>Frontiers in molecular biology ; 11</t>
        </is>
      </c>
      <c r="R386" t="inlineStr">
        <is>
          <t xml:space="preserve">QW </t>
        </is>
      </c>
      <c r="S386" t="n">
        <v>9</v>
      </c>
      <c r="T386" t="n">
        <v>9</v>
      </c>
      <c r="U386" t="inlineStr">
        <is>
          <t>2008-05-19</t>
        </is>
      </c>
      <c r="V386" t="inlineStr">
        <is>
          <t>2008-05-19</t>
        </is>
      </c>
      <c r="W386" t="inlineStr">
        <is>
          <t>1997-02-14</t>
        </is>
      </c>
      <c r="X386" t="inlineStr">
        <is>
          <t>1997-02-14</t>
        </is>
      </c>
      <c r="Y386" t="n">
        <v>266</v>
      </c>
      <c r="Z386" t="n">
        <v>159</v>
      </c>
      <c r="AA386" t="n">
        <v>260</v>
      </c>
      <c r="AB386" t="n">
        <v>1</v>
      </c>
      <c r="AC386" t="n">
        <v>1</v>
      </c>
      <c r="AD386" t="n">
        <v>5</v>
      </c>
      <c r="AE386" t="n">
        <v>10</v>
      </c>
      <c r="AF386" t="n">
        <v>0</v>
      </c>
      <c r="AG386" t="n">
        <v>2</v>
      </c>
      <c r="AH386" t="n">
        <v>4</v>
      </c>
      <c r="AI386" t="n">
        <v>5</v>
      </c>
      <c r="AJ386" t="n">
        <v>3</v>
      </c>
      <c r="AK386" t="n">
        <v>7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HYPERLINK("http://catalog.hathitrust.org/Record/003054858","HathiTrust Record")</f>
        <v/>
      </c>
      <c r="AS386">
        <f>HYPERLINK("https://creighton-primo.hosted.exlibrisgroup.com/primo-explore/search?tab=default_tab&amp;search_scope=EVERYTHING&amp;vid=01CRU&amp;lang=en_US&amp;offset=0&amp;query=any,contains,991001558859702656","Catalog Record")</f>
        <v/>
      </c>
      <c r="AT386">
        <f>HYPERLINK("http://www.worldcat.org/oclc/32589202","WorldCat Record")</f>
        <v/>
      </c>
    </row>
    <row r="387">
      <c r="A387" t="inlineStr">
        <is>
          <t>No</t>
        </is>
      </c>
      <c r="B387" t="inlineStr">
        <is>
          <t>QW 504.5 P563a 1992</t>
        </is>
      </c>
      <c r="C387" t="inlineStr">
        <is>
          <t>0                      QW 0504500P  563a        1992</t>
        </is>
      </c>
      <c r="D387" t="inlineStr">
        <is>
          <t>Analytical techniques in immunochemistry / Terry M. Phillips.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Phillips, Terry M.</t>
        </is>
      </c>
      <c r="L387" t="inlineStr">
        <is>
          <t>New York : Dekker, c1992.</t>
        </is>
      </c>
      <c r="M387" t="inlineStr">
        <is>
          <t>1992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QW </t>
        </is>
      </c>
      <c r="S387" t="n">
        <v>14</v>
      </c>
      <c r="T387" t="n">
        <v>14</v>
      </c>
      <c r="U387" t="inlineStr">
        <is>
          <t>1995-10-30</t>
        </is>
      </c>
      <c r="V387" t="inlineStr">
        <is>
          <t>1995-10-30</t>
        </is>
      </c>
      <c r="W387" t="inlineStr">
        <is>
          <t>1994-03-14</t>
        </is>
      </c>
      <c r="X387" t="inlineStr">
        <is>
          <t>1994-03-14</t>
        </is>
      </c>
      <c r="Y387" t="n">
        <v>134</v>
      </c>
      <c r="Z387" t="n">
        <v>88</v>
      </c>
      <c r="AA387" t="n">
        <v>88</v>
      </c>
      <c r="AB387" t="n">
        <v>1</v>
      </c>
      <c r="AC387" t="n">
        <v>1</v>
      </c>
      <c r="AD387" t="n">
        <v>1</v>
      </c>
      <c r="AE387" t="n">
        <v>1</v>
      </c>
      <c r="AF387" t="n">
        <v>0</v>
      </c>
      <c r="AG387" t="n">
        <v>0</v>
      </c>
      <c r="AH387" t="n">
        <v>1</v>
      </c>
      <c r="AI387" t="n">
        <v>1</v>
      </c>
      <c r="AJ387" t="n">
        <v>1</v>
      </c>
      <c r="AK387" t="n">
        <v>1</v>
      </c>
      <c r="AL387" t="n">
        <v>0</v>
      </c>
      <c r="AM387" t="n">
        <v>0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HYPERLINK("https://creighton-primo.hosted.exlibrisgroup.com/primo-explore/search?tab=default_tab&amp;search_scope=EVERYTHING&amp;vid=01CRU&amp;lang=en_US&amp;offset=0&amp;query=any,contains,991001197079702656","Catalog Record")</f>
        <v/>
      </c>
      <c r="AT387">
        <f>HYPERLINK("http://www.worldcat.org/oclc/24795853","WorldCat Record")</f>
        <v/>
      </c>
    </row>
    <row r="388">
      <c r="A388" t="inlineStr">
        <is>
          <t>No</t>
        </is>
      </c>
      <c r="B388" t="inlineStr">
        <is>
          <t>QW 504.5 S839i 1979</t>
        </is>
      </c>
      <c r="C388" t="inlineStr">
        <is>
          <t>0                      QW 0504500S  839i        1979</t>
        </is>
      </c>
      <c r="D388" t="inlineStr">
        <is>
          <t>Immunocytochemistry / Ludwig A. Sternberger.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Sternberger, Ludwig A.</t>
        </is>
      </c>
      <c r="L388" t="inlineStr">
        <is>
          <t>New York : Wiley, c1979.</t>
        </is>
      </c>
      <c r="M388" t="inlineStr">
        <is>
          <t>1979</t>
        </is>
      </c>
      <c r="N388" t="inlineStr">
        <is>
          <t>2nd ed.</t>
        </is>
      </c>
      <c r="O388" t="inlineStr">
        <is>
          <t>eng</t>
        </is>
      </c>
      <c r="P388" t="inlineStr">
        <is>
          <t>nyu</t>
        </is>
      </c>
      <c r="Q388" t="inlineStr">
        <is>
          <t>A Wiley medical publication</t>
        </is>
      </c>
      <c r="R388" t="inlineStr">
        <is>
          <t xml:space="preserve">QW </t>
        </is>
      </c>
      <c r="S388" t="n">
        <v>9</v>
      </c>
      <c r="T388" t="n">
        <v>9</v>
      </c>
      <c r="U388" t="inlineStr">
        <is>
          <t>2000-07-24</t>
        </is>
      </c>
      <c r="V388" t="inlineStr">
        <is>
          <t>2000-07-24</t>
        </is>
      </c>
      <c r="W388" t="inlineStr">
        <is>
          <t>1988-02-04</t>
        </is>
      </c>
      <c r="X388" t="inlineStr">
        <is>
          <t>1988-02-04</t>
        </is>
      </c>
      <c r="Y388" t="n">
        <v>323</v>
      </c>
      <c r="Z388" t="n">
        <v>227</v>
      </c>
      <c r="AA388" t="n">
        <v>477</v>
      </c>
      <c r="AB388" t="n">
        <v>2</v>
      </c>
      <c r="AC388" t="n">
        <v>2</v>
      </c>
      <c r="AD388" t="n">
        <v>3</v>
      </c>
      <c r="AE388" t="n">
        <v>11</v>
      </c>
      <c r="AF388" t="n">
        <v>0</v>
      </c>
      <c r="AG388" t="n">
        <v>2</v>
      </c>
      <c r="AH388" t="n">
        <v>2</v>
      </c>
      <c r="AI388" t="n">
        <v>5</v>
      </c>
      <c r="AJ388" t="n">
        <v>3</v>
      </c>
      <c r="AK388" t="n">
        <v>8</v>
      </c>
      <c r="AL388" t="n">
        <v>0</v>
      </c>
      <c r="AM388" t="n">
        <v>0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HYPERLINK("http://catalog.hathitrust.org/Record/000215969","HathiTrust Record")</f>
        <v/>
      </c>
      <c r="AS388">
        <f>HYPERLINK("https://creighton-primo.hosted.exlibrisgroup.com/primo-explore/search?tab=default_tab&amp;search_scope=EVERYTHING&amp;vid=01CRU&amp;lang=en_US&amp;offset=0&amp;query=any,contains,991000491529702656","Catalog Record")</f>
        <v/>
      </c>
      <c r="AT388">
        <f>HYPERLINK("http://www.worldcat.org/oclc/4194096","WorldCat Record")</f>
        <v/>
      </c>
    </row>
    <row r="389">
      <c r="A389" t="inlineStr">
        <is>
          <t>No</t>
        </is>
      </c>
      <c r="B389" t="inlineStr">
        <is>
          <t>QW 504.5 T255 1982-83</t>
        </is>
      </c>
      <c r="C389" t="inlineStr">
        <is>
          <t>0                      QW 0504500T  255         1982                                        -83</t>
        </is>
      </c>
      <c r="D389" t="inlineStr">
        <is>
          <t>Techniques in immunocytochemistry / edited by Gillian R. Bullock and Peter Petrusz.</t>
        </is>
      </c>
      <c r="E389" t="inlineStr">
        <is>
          <t>V. 2</t>
        </is>
      </c>
      <c r="F389" t="inlineStr">
        <is>
          <t>Yes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London ; New York : Academic Press, c1982-83.</t>
        </is>
      </c>
      <c r="M389" t="inlineStr">
        <is>
          <t>1982</t>
        </is>
      </c>
      <c r="O389" t="inlineStr">
        <is>
          <t>eng</t>
        </is>
      </c>
      <c r="P389" t="inlineStr">
        <is>
          <t>enk</t>
        </is>
      </c>
      <c r="R389" t="inlineStr">
        <is>
          <t xml:space="preserve">QW </t>
        </is>
      </c>
      <c r="S389" t="n">
        <v>13</v>
      </c>
      <c r="T389" t="n">
        <v>31</v>
      </c>
      <c r="U389" t="inlineStr">
        <is>
          <t>2008-01-07</t>
        </is>
      </c>
      <c r="V389" t="inlineStr">
        <is>
          <t>2008-01-07</t>
        </is>
      </c>
      <c r="W389" t="inlineStr">
        <is>
          <t>1988-02-04</t>
        </is>
      </c>
      <c r="X389" t="inlineStr">
        <is>
          <t>1988-02-04</t>
        </is>
      </c>
      <c r="Y389" t="n">
        <v>329</v>
      </c>
      <c r="Z389" t="n">
        <v>235</v>
      </c>
      <c r="AA389" t="n">
        <v>243</v>
      </c>
      <c r="AB389" t="n">
        <v>1</v>
      </c>
      <c r="AC389" t="n">
        <v>1</v>
      </c>
      <c r="AD389" t="n">
        <v>6</v>
      </c>
      <c r="AE389" t="n">
        <v>6</v>
      </c>
      <c r="AF389" t="n">
        <v>1</v>
      </c>
      <c r="AG389" t="n">
        <v>1</v>
      </c>
      <c r="AH389" t="n">
        <v>2</v>
      </c>
      <c r="AI389" t="n">
        <v>2</v>
      </c>
      <c r="AJ389" t="n">
        <v>5</v>
      </c>
      <c r="AK389" t="n">
        <v>5</v>
      </c>
      <c r="AL389" t="n">
        <v>0</v>
      </c>
      <c r="AM389" t="n">
        <v>0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HYPERLINK("http://catalog.hathitrust.org/Record/000767842","HathiTrust Record")</f>
        <v/>
      </c>
      <c r="AS389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T389">
        <f>HYPERLINK("http://www.worldcat.org/oclc/10017952","WorldCat Record")</f>
        <v/>
      </c>
    </row>
    <row r="390">
      <c r="A390" t="inlineStr">
        <is>
          <t>No</t>
        </is>
      </c>
      <c r="B390" t="inlineStr">
        <is>
          <t>QW 504.5 T255 1982-83</t>
        </is>
      </c>
      <c r="C390" t="inlineStr">
        <is>
          <t>0                      QW 0504500T  255         1982                                        -83</t>
        </is>
      </c>
      <c r="D390" t="inlineStr">
        <is>
          <t>Techniques in immunocytochemistry / edited by Gillian R. Bullock and Peter Petrusz.</t>
        </is>
      </c>
      <c r="E390" t="inlineStr">
        <is>
          <t>V. 1</t>
        </is>
      </c>
      <c r="F390" t="inlineStr">
        <is>
          <t>Yes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L390" t="inlineStr">
        <is>
          <t>London ; New York : Academic Press, c1982-83.</t>
        </is>
      </c>
      <c r="M390" t="inlineStr">
        <is>
          <t>1982</t>
        </is>
      </c>
      <c r="O390" t="inlineStr">
        <is>
          <t>eng</t>
        </is>
      </c>
      <c r="P390" t="inlineStr">
        <is>
          <t>enk</t>
        </is>
      </c>
      <c r="R390" t="inlineStr">
        <is>
          <t xml:space="preserve">QW </t>
        </is>
      </c>
      <c r="S390" t="n">
        <v>18</v>
      </c>
      <c r="T390" t="n">
        <v>31</v>
      </c>
      <c r="U390" t="inlineStr">
        <is>
          <t>2008-01-07</t>
        </is>
      </c>
      <c r="V390" t="inlineStr">
        <is>
          <t>2008-01-07</t>
        </is>
      </c>
      <c r="W390" t="inlineStr">
        <is>
          <t>1988-02-04</t>
        </is>
      </c>
      <c r="X390" t="inlineStr">
        <is>
          <t>1988-02-04</t>
        </is>
      </c>
      <c r="Y390" t="n">
        <v>329</v>
      </c>
      <c r="Z390" t="n">
        <v>235</v>
      </c>
      <c r="AA390" t="n">
        <v>243</v>
      </c>
      <c r="AB390" t="n">
        <v>1</v>
      </c>
      <c r="AC390" t="n">
        <v>1</v>
      </c>
      <c r="AD390" t="n">
        <v>6</v>
      </c>
      <c r="AE390" t="n">
        <v>6</v>
      </c>
      <c r="AF390" t="n">
        <v>1</v>
      </c>
      <c r="AG390" t="n">
        <v>1</v>
      </c>
      <c r="AH390" t="n">
        <v>2</v>
      </c>
      <c r="AI390" t="n">
        <v>2</v>
      </c>
      <c r="AJ390" t="n">
        <v>5</v>
      </c>
      <c r="AK390" t="n">
        <v>5</v>
      </c>
      <c r="AL390" t="n">
        <v>0</v>
      </c>
      <c r="AM390" t="n">
        <v>0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HYPERLINK("http://catalog.hathitrust.org/Record/000767842","HathiTrust Record")</f>
        <v/>
      </c>
      <c r="AS390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T390">
        <f>HYPERLINK("http://www.worldcat.org/oclc/10017952","WorldCat Record")</f>
        <v/>
      </c>
    </row>
    <row r="391">
      <c r="A391" t="inlineStr">
        <is>
          <t>No</t>
        </is>
      </c>
      <c r="B391" t="inlineStr">
        <is>
          <t>QW 504.5 T255 1985 v.3</t>
        </is>
      </c>
      <c r="C391" t="inlineStr">
        <is>
          <t>0                      QW 0504500T  255         1985                                        v.3</t>
        </is>
      </c>
      <c r="D391" t="inlineStr">
        <is>
          <t>Techniques in immunocytochemistry. vol. 3 / edited by G.R. Bullock and P. Petrusz.</t>
        </is>
      </c>
      <c r="E391" t="inlineStr">
        <is>
          <t>V.3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L391" t="inlineStr">
        <is>
          <t>London : Academic Press, c1985.</t>
        </is>
      </c>
      <c r="M391" t="inlineStr">
        <is>
          <t>1985</t>
        </is>
      </c>
      <c r="O391" t="inlineStr">
        <is>
          <t>eng</t>
        </is>
      </c>
      <c r="P391" t="inlineStr">
        <is>
          <t>enk</t>
        </is>
      </c>
      <c r="R391" t="inlineStr">
        <is>
          <t xml:space="preserve">QW </t>
        </is>
      </c>
      <c r="S391" t="n">
        <v>12</v>
      </c>
      <c r="T391" t="n">
        <v>12</v>
      </c>
      <c r="U391" t="inlineStr">
        <is>
          <t>2008-01-07</t>
        </is>
      </c>
      <c r="V391" t="inlineStr">
        <is>
          <t>2008-01-07</t>
        </is>
      </c>
      <c r="W391" t="inlineStr">
        <is>
          <t>1988-10-06</t>
        </is>
      </c>
      <c r="X391" t="inlineStr">
        <is>
          <t>1988-10-06</t>
        </is>
      </c>
      <c r="Y391" t="n">
        <v>29</v>
      </c>
      <c r="Z391" t="n">
        <v>10</v>
      </c>
      <c r="AA391" t="n">
        <v>10</v>
      </c>
      <c r="AB391" t="n">
        <v>2</v>
      </c>
      <c r="AC391" t="n">
        <v>2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HYPERLINK("https://creighton-primo.hosted.exlibrisgroup.com/primo-explore/search?tab=default_tab&amp;search_scope=EVERYTHING&amp;vid=01CRU&amp;lang=en_US&amp;offset=0&amp;query=any,contains,991001425189702656","Catalog Record")</f>
        <v/>
      </c>
      <c r="AT391">
        <f>HYPERLINK("http://www.worldcat.org/oclc/16774764","WorldCat Record")</f>
        <v/>
      </c>
    </row>
    <row r="392">
      <c r="A392" t="inlineStr">
        <is>
          <t>No</t>
        </is>
      </c>
      <c r="B392" t="inlineStr">
        <is>
          <t>QW 511 P233v 1968</t>
        </is>
      </c>
      <c r="C392" t="inlineStr">
        <is>
          <t>0                      QW 0511000P  233v        1968</t>
        </is>
      </c>
      <c r="D392" t="inlineStr">
        <is>
          <t>Victory with vaccines : the story of immunization / H. J. Parish.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Parish, H. J. (Henry James)</t>
        </is>
      </c>
      <c r="L392" t="inlineStr">
        <is>
          <t>Edinburgh, London : E. &amp; S. Livingstone, 1968.</t>
        </is>
      </c>
      <c r="M392" t="inlineStr">
        <is>
          <t>1968</t>
        </is>
      </c>
      <c r="O392" t="inlineStr">
        <is>
          <t>eng</t>
        </is>
      </c>
      <c r="P392" t="inlineStr">
        <is>
          <t>stk</t>
        </is>
      </c>
      <c r="R392" t="inlineStr">
        <is>
          <t xml:space="preserve">QW </t>
        </is>
      </c>
      <c r="S392" t="n">
        <v>16</v>
      </c>
      <c r="T392" t="n">
        <v>16</v>
      </c>
      <c r="U392" t="inlineStr">
        <is>
          <t>2006-10-03</t>
        </is>
      </c>
      <c r="V392" t="inlineStr">
        <is>
          <t>2006-10-03</t>
        </is>
      </c>
      <c r="W392" t="inlineStr">
        <is>
          <t>1988-03-03</t>
        </is>
      </c>
      <c r="X392" t="inlineStr">
        <is>
          <t>1988-03-03</t>
        </is>
      </c>
      <c r="Y392" t="n">
        <v>240</v>
      </c>
      <c r="Z392" t="n">
        <v>144</v>
      </c>
      <c r="AA392" t="n">
        <v>146</v>
      </c>
      <c r="AB392" t="n">
        <v>2</v>
      </c>
      <c r="AC392" t="n">
        <v>2</v>
      </c>
      <c r="AD392" t="n">
        <v>2</v>
      </c>
      <c r="AE392" t="n">
        <v>2</v>
      </c>
      <c r="AF392" t="n">
        <v>0</v>
      </c>
      <c r="AG392" t="n">
        <v>0</v>
      </c>
      <c r="AH392" t="n">
        <v>1</v>
      </c>
      <c r="AI392" t="n">
        <v>1</v>
      </c>
      <c r="AJ392" t="n">
        <v>1</v>
      </c>
      <c r="AK392" t="n">
        <v>1</v>
      </c>
      <c r="AL392" t="n">
        <v>1</v>
      </c>
      <c r="AM392" t="n">
        <v>1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HYPERLINK("http://catalog.hathitrust.org/Record/001556571","HathiTrust Record")</f>
        <v/>
      </c>
      <c r="AS392">
        <f>HYPERLINK("https://creighton-primo.hosted.exlibrisgroup.com/primo-explore/search?tab=default_tab&amp;search_scope=EVERYTHING&amp;vid=01CRU&amp;lang=en_US&amp;offset=0&amp;query=any,contains,991000998599702656","Catalog Record")</f>
        <v/>
      </c>
      <c r="AT392">
        <f>HYPERLINK("http://www.worldcat.org/oclc/219807","WorldCat Record")</f>
        <v/>
      </c>
    </row>
    <row r="393">
      <c r="A393" t="inlineStr">
        <is>
          <t>No</t>
        </is>
      </c>
      <c r="B393" t="inlineStr">
        <is>
          <t>QW 513 E56 1992</t>
        </is>
      </c>
      <c r="C393" t="inlineStr">
        <is>
          <t>0                      QW 0513000E  56          1992</t>
        </is>
      </c>
      <c r="D393" t="inlineStr">
        <is>
          <t>Encyclopedia of immunology / editor-in-chief, Ivan M. Roitt ; executive editor, Peter J. Delves.</t>
        </is>
      </c>
      <c r="E393" t="inlineStr">
        <is>
          <t>V. 1</t>
        </is>
      </c>
      <c r="F393" t="inlineStr">
        <is>
          <t>Yes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L393" t="inlineStr">
        <is>
          <t>London ; San Diego : Academic Press, c1992.</t>
        </is>
      </c>
      <c r="M393" t="inlineStr">
        <is>
          <t>1992</t>
        </is>
      </c>
      <c r="O393" t="inlineStr">
        <is>
          <t>eng</t>
        </is>
      </c>
      <c r="P393" t="inlineStr">
        <is>
          <t>enk</t>
        </is>
      </c>
      <c r="R393" t="inlineStr">
        <is>
          <t xml:space="preserve">QW </t>
        </is>
      </c>
      <c r="S393" t="n">
        <v>4</v>
      </c>
      <c r="T393" t="n">
        <v>13</v>
      </c>
      <c r="U393" t="inlineStr">
        <is>
          <t>1992-09-09</t>
        </is>
      </c>
      <c r="V393" t="inlineStr">
        <is>
          <t>1992-09-09</t>
        </is>
      </c>
      <c r="W393" t="inlineStr">
        <is>
          <t>1995-01-31</t>
        </is>
      </c>
      <c r="X393" t="inlineStr">
        <is>
          <t>1995-01-31</t>
        </is>
      </c>
      <c r="Y393" t="n">
        <v>347</v>
      </c>
      <c r="Z393" t="n">
        <v>236</v>
      </c>
      <c r="AA393" t="n">
        <v>241</v>
      </c>
      <c r="AB393" t="n">
        <v>1</v>
      </c>
      <c r="AC393" t="n">
        <v>1</v>
      </c>
      <c r="AD393" t="n">
        <v>4</v>
      </c>
      <c r="AE393" t="n">
        <v>4</v>
      </c>
      <c r="AF393" t="n">
        <v>1</v>
      </c>
      <c r="AG393" t="n">
        <v>1</v>
      </c>
      <c r="AH393" t="n">
        <v>3</v>
      </c>
      <c r="AI393" t="n">
        <v>3</v>
      </c>
      <c r="AJ393" t="n">
        <v>1</v>
      </c>
      <c r="AK393" t="n">
        <v>1</v>
      </c>
      <c r="AL393" t="n">
        <v>0</v>
      </c>
      <c r="AM393" t="n">
        <v>0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HYPERLINK("http://catalog.hathitrust.org/Record/002561254","HathiTrust Record")</f>
        <v/>
      </c>
      <c r="AS393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T393">
        <f>HYPERLINK("http://www.worldcat.org/oclc/26934366","WorldCat Record")</f>
        <v/>
      </c>
    </row>
    <row r="394">
      <c r="A394" t="inlineStr">
        <is>
          <t>No</t>
        </is>
      </c>
      <c r="B394" t="inlineStr">
        <is>
          <t>QW 513 E56 1992</t>
        </is>
      </c>
      <c r="C394" t="inlineStr">
        <is>
          <t>0                      QW 0513000E  56          1992</t>
        </is>
      </c>
      <c r="D394" t="inlineStr">
        <is>
          <t>Encyclopedia of immunology / editor-in-chief, Ivan M. Roitt ; executive editor, Peter J. Delves.</t>
        </is>
      </c>
      <c r="E394" t="inlineStr">
        <is>
          <t>V. 2</t>
        </is>
      </c>
      <c r="F394" t="inlineStr">
        <is>
          <t>Yes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L394" t="inlineStr">
        <is>
          <t>London ; San Diego : Academic Press, c1992.</t>
        </is>
      </c>
      <c r="M394" t="inlineStr">
        <is>
          <t>1992</t>
        </is>
      </c>
      <c r="O394" t="inlineStr">
        <is>
          <t>eng</t>
        </is>
      </c>
      <c r="P394" t="inlineStr">
        <is>
          <t>enk</t>
        </is>
      </c>
      <c r="R394" t="inlineStr">
        <is>
          <t xml:space="preserve">QW </t>
        </is>
      </c>
      <c r="S394" t="n">
        <v>6</v>
      </c>
      <c r="T394" t="n">
        <v>13</v>
      </c>
      <c r="U394" t="inlineStr">
        <is>
          <t>1992-09-09</t>
        </is>
      </c>
      <c r="V394" t="inlineStr">
        <is>
          <t>1992-09-09</t>
        </is>
      </c>
      <c r="W394" t="inlineStr">
        <is>
          <t>1995-01-31</t>
        </is>
      </c>
      <c r="X394" t="inlineStr">
        <is>
          <t>1995-01-31</t>
        </is>
      </c>
      <c r="Y394" t="n">
        <v>347</v>
      </c>
      <c r="Z394" t="n">
        <v>236</v>
      </c>
      <c r="AA394" t="n">
        <v>241</v>
      </c>
      <c r="AB394" t="n">
        <v>1</v>
      </c>
      <c r="AC394" t="n">
        <v>1</v>
      </c>
      <c r="AD394" t="n">
        <v>4</v>
      </c>
      <c r="AE394" t="n">
        <v>4</v>
      </c>
      <c r="AF394" t="n">
        <v>1</v>
      </c>
      <c r="AG394" t="n">
        <v>1</v>
      </c>
      <c r="AH394" t="n">
        <v>3</v>
      </c>
      <c r="AI394" t="n">
        <v>3</v>
      </c>
      <c r="AJ394" t="n">
        <v>1</v>
      </c>
      <c r="AK394" t="n">
        <v>1</v>
      </c>
      <c r="AL394" t="n">
        <v>0</v>
      </c>
      <c r="AM394" t="n">
        <v>0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HYPERLINK("http://catalog.hathitrust.org/Record/002561254","HathiTrust Record")</f>
        <v/>
      </c>
      <c r="AS394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T394">
        <f>HYPERLINK("http://www.worldcat.org/oclc/26934366","WorldCat Record")</f>
        <v/>
      </c>
    </row>
    <row r="395">
      <c r="A395" t="inlineStr">
        <is>
          <t>No</t>
        </is>
      </c>
      <c r="B395" t="inlineStr">
        <is>
          <t>QW 513 E56 1992</t>
        </is>
      </c>
      <c r="C395" t="inlineStr">
        <is>
          <t>0                      QW 0513000E  56          1992</t>
        </is>
      </c>
      <c r="D395" t="inlineStr">
        <is>
          <t>Encyclopedia of immunology / editor-in-chief, Ivan M. Roitt ; executive editor, Peter J. Delves.</t>
        </is>
      </c>
      <c r="E395" t="inlineStr">
        <is>
          <t>V. 3</t>
        </is>
      </c>
      <c r="F395" t="inlineStr">
        <is>
          <t>Yes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London ; San Diego : Academic Press, c1992.</t>
        </is>
      </c>
      <c r="M395" t="inlineStr">
        <is>
          <t>1992</t>
        </is>
      </c>
      <c r="O395" t="inlineStr">
        <is>
          <t>eng</t>
        </is>
      </c>
      <c r="P395" t="inlineStr">
        <is>
          <t>enk</t>
        </is>
      </c>
      <c r="R395" t="inlineStr">
        <is>
          <t xml:space="preserve">QW </t>
        </is>
      </c>
      <c r="S395" t="n">
        <v>3</v>
      </c>
      <c r="T395" t="n">
        <v>13</v>
      </c>
      <c r="U395" t="inlineStr">
        <is>
          <t>1992-09-09</t>
        </is>
      </c>
      <c r="V395" t="inlineStr">
        <is>
          <t>1992-09-09</t>
        </is>
      </c>
      <c r="W395" t="inlineStr">
        <is>
          <t>1995-01-31</t>
        </is>
      </c>
      <c r="X395" t="inlineStr">
        <is>
          <t>1995-01-31</t>
        </is>
      </c>
      <c r="Y395" t="n">
        <v>347</v>
      </c>
      <c r="Z395" t="n">
        <v>236</v>
      </c>
      <c r="AA395" t="n">
        <v>241</v>
      </c>
      <c r="AB395" t="n">
        <v>1</v>
      </c>
      <c r="AC395" t="n">
        <v>1</v>
      </c>
      <c r="AD395" t="n">
        <v>4</v>
      </c>
      <c r="AE395" t="n">
        <v>4</v>
      </c>
      <c r="AF395" t="n">
        <v>1</v>
      </c>
      <c r="AG395" t="n">
        <v>1</v>
      </c>
      <c r="AH395" t="n">
        <v>3</v>
      </c>
      <c r="AI395" t="n">
        <v>3</v>
      </c>
      <c r="AJ395" t="n">
        <v>1</v>
      </c>
      <c r="AK395" t="n">
        <v>1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HYPERLINK("http://catalog.hathitrust.org/Record/002561254","HathiTrust Record")</f>
        <v/>
      </c>
      <c r="AS395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T395">
        <f>HYPERLINK("http://www.worldcat.org/oclc/26934366","WorldCat Record")</f>
        <v/>
      </c>
    </row>
    <row r="396">
      <c r="A396" t="inlineStr">
        <is>
          <t>No</t>
        </is>
      </c>
      <c r="B396" t="inlineStr">
        <is>
          <t>QW 517 A881 2006</t>
        </is>
      </c>
      <c r="C396" t="inlineStr">
        <is>
          <t>0                      QW 0517000A  881         2006</t>
        </is>
      </c>
      <c r="D396" t="inlineStr">
        <is>
          <t>Atlas of allergies and clinical immunology / [edited by] Philip Fireman.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Philadelphia, PA : Mosby, c2006.</t>
        </is>
      </c>
      <c r="M396" t="inlineStr">
        <is>
          <t>2006</t>
        </is>
      </c>
      <c r="N396" t="inlineStr">
        <is>
          <t>3rd ed.</t>
        </is>
      </c>
      <c r="O396" t="inlineStr">
        <is>
          <t>eng</t>
        </is>
      </c>
      <c r="P396" t="inlineStr">
        <is>
          <t>pau</t>
        </is>
      </c>
      <c r="R396" t="inlineStr">
        <is>
          <t xml:space="preserve">QW </t>
        </is>
      </c>
      <c r="S396" t="n">
        <v>0</v>
      </c>
      <c r="T396" t="n">
        <v>0</v>
      </c>
      <c r="U396" t="inlineStr">
        <is>
          <t>2009-08-24</t>
        </is>
      </c>
      <c r="V396" t="inlineStr">
        <is>
          <t>2009-08-24</t>
        </is>
      </c>
      <c r="W396" t="inlineStr">
        <is>
          <t>2009-08-24</t>
        </is>
      </c>
      <c r="X396" t="inlineStr">
        <is>
          <t>2009-08-24</t>
        </is>
      </c>
      <c r="Y396" t="n">
        <v>136</v>
      </c>
      <c r="Z396" t="n">
        <v>84</v>
      </c>
      <c r="AA396" t="n">
        <v>87</v>
      </c>
      <c r="AB396" t="n">
        <v>1</v>
      </c>
      <c r="AC396" t="n">
        <v>1</v>
      </c>
      <c r="AD396" t="n">
        <v>3</v>
      </c>
      <c r="AE396" t="n">
        <v>3</v>
      </c>
      <c r="AF396" t="n">
        <v>2</v>
      </c>
      <c r="AG396" t="n">
        <v>2</v>
      </c>
      <c r="AH396" t="n">
        <v>0</v>
      </c>
      <c r="AI396" t="n">
        <v>0</v>
      </c>
      <c r="AJ396" t="n">
        <v>1</v>
      </c>
      <c r="AK396" t="n">
        <v>1</v>
      </c>
      <c r="AL396" t="n">
        <v>0</v>
      </c>
      <c r="AM396" t="n">
        <v>0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HYPERLINK("https://creighton-primo.hosted.exlibrisgroup.com/primo-explore/search?tab=default_tab&amp;search_scope=EVERYTHING&amp;vid=01CRU&amp;lang=en_US&amp;offset=0&amp;query=any,contains,991001487449702656","Catalog Record")</f>
        <v/>
      </c>
      <c r="AT396">
        <f>HYPERLINK("http://www.worldcat.org/oclc/56567155","WorldCat Record")</f>
        <v/>
      </c>
    </row>
    <row r="397">
      <c r="A397" t="inlineStr">
        <is>
          <t>No</t>
        </is>
      </c>
      <c r="B397" t="inlineStr">
        <is>
          <t>QW 525 B915L 1986</t>
        </is>
      </c>
      <c r="C397" t="inlineStr">
        <is>
          <t>0                      QW 0525000B  915L        1986</t>
        </is>
      </c>
      <c r="D397" t="inlineStr">
        <is>
          <t>Laboratory immunology and serology / Neville J. Bryant.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Bryant, Neville J.</t>
        </is>
      </c>
      <c r="L397" t="inlineStr">
        <is>
          <t>Philadelphia : Saunders, c1986.</t>
        </is>
      </c>
      <c r="M397" t="inlineStr">
        <is>
          <t>1986</t>
        </is>
      </c>
      <c r="N397" t="inlineStr">
        <is>
          <t>2nd ed.</t>
        </is>
      </c>
      <c r="O397" t="inlineStr">
        <is>
          <t>eng</t>
        </is>
      </c>
      <c r="P397" t="inlineStr">
        <is>
          <t>xxu</t>
        </is>
      </c>
      <c r="R397" t="inlineStr">
        <is>
          <t xml:space="preserve">QW </t>
        </is>
      </c>
      <c r="S397" t="n">
        <v>4</v>
      </c>
      <c r="T397" t="n">
        <v>4</v>
      </c>
      <c r="U397" t="inlineStr">
        <is>
          <t>1991-09-13</t>
        </is>
      </c>
      <c r="V397" t="inlineStr">
        <is>
          <t>1991-09-13</t>
        </is>
      </c>
      <c r="W397" t="inlineStr">
        <is>
          <t>1991-09-12</t>
        </is>
      </c>
      <c r="X397" t="inlineStr">
        <is>
          <t>1991-09-12</t>
        </is>
      </c>
      <c r="Y397" t="n">
        <v>170</v>
      </c>
      <c r="Z397" t="n">
        <v>122</v>
      </c>
      <c r="AA397" t="n">
        <v>315</v>
      </c>
      <c r="AB397" t="n">
        <v>1</v>
      </c>
      <c r="AC397" t="n">
        <v>2</v>
      </c>
      <c r="AD397" t="n">
        <v>1</v>
      </c>
      <c r="AE397" t="n">
        <v>8</v>
      </c>
      <c r="AF397" t="n">
        <v>0</v>
      </c>
      <c r="AG397" t="n">
        <v>4</v>
      </c>
      <c r="AH397" t="n">
        <v>0</v>
      </c>
      <c r="AI397" t="n">
        <v>1</v>
      </c>
      <c r="AJ397" t="n">
        <v>0</v>
      </c>
      <c r="AK397" t="n">
        <v>4</v>
      </c>
      <c r="AL397" t="n">
        <v>0</v>
      </c>
      <c r="AM397" t="n">
        <v>1</v>
      </c>
      <c r="AN397" t="n">
        <v>1</v>
      </c>
      <c r="AO397" t="n">
        <v>1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HYPERLINK("http://catalog.hathitrust.org/Record/000810440","HathiTrust Record")</f>
        <v/>
      </c>
      <c r="AS397">
        <f>HYPERLINK("https://creighton-primo.hosted.exlibrisgroup.com/primo-explore/search?tab=default_tab&amp;search_scope=EVERYTHING&amp;vid=01CRU&amp;lang=en_US&amp;offset=0&amp;query=any,contains,991001014039702656","Catalog Record")</f>
        <v/>
      </c>
      <c r="AT397">
        <f>HYPERLINK("http://www.worldcat.org/oclc/12133711","WorldCat Record")</f>
        <v/>
      </c>
    </row>
    <row r="398">
      <c r="A398" t="inlineStr">
        <is>
          <t>No</t>
        </is>
      </c>
      <c r="B398" t="inlineStr">
        <is>
          <t>QW 525 H886p 1980</t>
        </is>
      </c>
      <c r="C398" t="inlineStr">
        <is>
          <t>0                      QW 0525000H  886p        1980</t>
        </is>
      </c>
      <c r="D398" t="inlineStr">
        <is>
          <t>Practical immunology / Leslie Hudson, Frank C. Hay.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Hudson, Leslie.</t>
        </is>
      </c>
      <c r="L398" t="inlineStr">
        <is>
          <t>Oxford ; Boston : Blackwell Scientific ; St. Louis, Mo. : Blackwell Mosby Book Distributors, 1980.</t>
        </is>
      </c>
      <c r="M398" t="inlineStr">
        <is>
          <t>1980</t>
        </is>
      </c>
      <c r="N398" t="inlineStr">
        <is>
          <t>2nd ed.</t>
        </is>
      </c>
      <c r="O398" t="inlineStr">
        <is>
          <t>eng</t>
        </is>
      </c>
      <c r="P398" t="inlineStr">
        <is>
          <t>enk</t>
        </is>
      </c>
      <c r="R398" t="inlineStr">
        <is>
          <t xml:space="preserve">QW </t>
        </is>
      </c>
      <c r="S398" t="n">
        <v>8</v>
      </c>
      <c r="T398" t="n">
        <v>8</v>
      </c>
      <c r="U398" t="inlineStr">
        <is>
          <t>1995-11-25</t>
        </is>
      </c>
      <c r="V398" t="inlineStr">
        <is>
          <t>1995-11-25</t>
        </is>
      </c>
      <c r="W398" t="inlineStr">
        <is>
          <t>1988-02-09</t>
        </is>
      </c>
      <c r="X398" t="inlineStr">
        <is>
          <t>1988-02-09</t>
        </is>
      </c>
      <c r="Y398" t="n">
        <v>239</v>
      </c>
      <c r="Z398" t="n">
        <v>144</v>
      </c>
      <c r="AA398" t="n">
        <v>395</v>
      </c>
      <c r="AB398" t="n">
        <v>4</v>
      </c>
      <c r="AC398" t="n">
        <v>5</v>
      </c>
      <c r="AD398" t="n">
        <v>6</v>
      </c>
      <c r="AE398" t="n">
        <v>11</v>
      </c>
      <c r="AF398" t="n">
        <v>2</v>
      </c>
      <c r="AG398" t="n">
        <v>4</v>
      </c>
      <c r="AH398" t="n">
        <v>1</v>
      </c>
      <c r="AI398" t="n">
        <v>3</v>
      </c>
      <c r="AJ398" t="n">
        <v>2</v>
      </c>
      <c r="AK398" t="n">
        <v>4</v>
      </c>
      <c r="AL398" t="n">
        <v>2</v>
      </c>
      <c r="AM398" t="n">
        <v>3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HYPERLINK("https://creighton-primo.hosted.exlibrisgroup.com/primo-explore/search?tab=default_tab&amp;search_scope=EVERYTHING&amp;vid=01CRU&amp;lang=en_US&amp;offset=0&amp;query=any,contains,991000975549702656","Catalog Record")</f>
        <v/>
      </c>
      <c r="AT398">
        <f>HYPERLINK("http://www.worldcat.org/oclc/7739506","WorldCat Record")</f>
        <v/>
      </c>
    </row>
    <row r="399">
      <c r="A399" t="inlineStr">
        <is>
          <t>No</t>
        </is>
      </c>
      <c r="B399" t="inlineStr">
        <is>
          <t>QW 525 J73i 1987</t>
        </is>
      </c>
      <c r="C399" t="inlineStr">
        <is>
          <t>0                      QW 0525000J  73i         1987</t>
        </is>
      </c>
      <c r="D399" t="inlineStr">
        <is>
          <t>Immunochemistry in practice / Alan Johnstone, Robin Thorpe.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Johnstone, Alan.</t>
        </is>
      </c>
      <c r="L399" t="inlineStr">
        <is>
          <t>Oxford : Blackwell Scientific, c1987.</t>
        </is>
      </c>
      <c r="M399" t="inlineStr">
        <is>
          <t>1987</t>
        </is>
      </c>
      <c r="N399" t="inlineStr">
        <is>
          <t>2nd ed.</t>
        </is>
      </c>
      <c r="O399" t="inlineStr">
        <is>
          <t>eng</t>
        </is>
      </c>
      <c r="P399" t="inlineStr">
        <is>
          <t>enk</t>
        </is>
      </c>
      <c r="R399" t="inlineStr">
        <is>
          <t xml:space="preserve">QW </t>
        </is>
      </c>
      <c r="S399" t="n">
        <v>9</v>
      </c>
      <c r="T399" t="n">
        <v>9</v>
      </c>
      <c r="U399" t="inlineStr">
        <is>
          <t>2002-06-20</t>
        </is>
      </c>
      <c r="V399" t="inlineStr">
        <is>
          <t>2002-06-20</t>
        </is>
      </c>
      <c r="W399" t="inlineStr">
        <is>
          <t>1988-04-15</t>
        </is>
      </c>
      <c r="X399" t="inlineStr">
        <is>
          <t>1988-04-15</t>
        </is>
      </c>
      <c r="Y399" t="n">
        <v>172</v>
      </c>
      <c r="Z399" t="n">
        <v>88</v>
      </c>
      <c r="AA399" t="n">
        <v>206</v>
      </c>
      <c r="AB399" t="n">
        <v>1</v>
      </c>
      <c r="AC399" t="n">
        <v>4</v>
      </c>
      <c r="AD399" t="n">
        <v>1</v>
      </c>
      <c r="AE399" t="n">
        <v>6</v>
      </c>
      <c r="AF399" t="n">
        <v>0</v>
      </c>
      <c r="AG399" t="n">
        <v>0</v>
      </c>
      <c r="AH399" t="n">
        <v>0</v>
      </c>
      <c r="AI399" t="n">
        <v>1</v>
      </c>
      <c r="AJ399" t="n">
        <v>1</v>
      </c>
      <c r="AK399" t="n">
        <v>3</v>
      </c>
      <c r="AL399" t="n">
        <v>0</v>
      </c>
      <c r="AM399" t="n">
        <v>2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HYPERLINK("https://creighton-primo.hosted.exlibrisgroup.com/primo-explore/search?tab=default_tab&amp;search_scope=EVERYTHING&amp;vid=01CRU&amp;lang=en_US&amp;offset=0&amp;query=any,contains,991001184889702656","Catalog Record")</f>
        <v/>
      </c>
      <c r="AT399">
        <f>HYPERLINK("http://www.worldcat.org/oclc/18835049","WorldCat Record")</f>
        <v/>
      </c>
    </row>
    <row r="400">
      <c r="A400" t="inlineStr">
        <is>
          <t>No</t>
        </is>
      </c>
      <c r="B400" t="inlineStr">
        <is>
          <t>QW 525 M592 1963</t>
        </is>
      </c>
      <c r="C400" t="inlineStr">
        <is>
          <t>0                      QW 0525000M  592         1963</t>
        </is>
      </c>
      <c r="D400" t="inlineStr">
        <is>
          <t>Methods in immunology : a laboratory text for instruction and research / Dan H. Campbell [and others]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Yes</t>
        </is>
      </c>
      <c r="J400" t="inlineStr">
        <is>
          <t>0</t>
        </is>
      </c>
      <c r="K400" t="inlineStr">
        <is>
          <t>Campbell, Dan Hampton, 1908-1974.</t>
        </is>
      </c>
      <c r="L400" t="inlineStr">
        <is>
          <t>New York : W. A. Benjamin, 1963.</t>
        </is>
      </c>
      <c r="M400" t="inlineStr">
        <is>
          <t>1963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QW </t>
        </is>
      </c>
      <c r="S400" t="n">
        <v>1</v>
      </c>
      <c r="T400" t="n">
        <v>1</v>
      </c>
      <c r="U400" t="inlineStr">
        <is>
          <t>1995-02-02</t>
        </is>
      </c>
      <c r="V400" t="inlineStr">
        <is>
          <t>1995-02-02</t>
        </is>
      </c>
      <c r="W400" t="inlineStr">
        <is>
          <t>1988-03-03</t>
        </is>
      </c>
      <c r="X400" t="inlineStr">
        <is>
          <t>1988-03-03</t>
        </is>
      </c>
      <c r="Y400" t="n">
        <v>253</v>
      </c>
      <c r="Z400" t="n">
        <v>206</v>
      </c>
      <c r="AA400" t="n">
        <v>526</v>
      </c>
      <c r="AB400" t="n">
        <v>1</v>
      </c>
      <c r="AC400" t="n">
        <v>5</v>
      </c>
      <c r="AD400" t="n">
        <v>9</v>
      </c>
      <c r="AE400" t="n">
        <v>19</v>
      </c>
      <c r="AF400" t="n">
        <v>2</v>
      </c>
      <c r="AG400" t="n">
        <v>4</v>
      </c>
      <c r="AH400" t="n">
        <v>2</v>
      </c>
      <c r="AI400" t="n">
        <v>4</v>
      </c>
      <c r="AJ400" t="n">
        <v>8</v>
      </c>
      <c r="AK400" t="n">
        <v>12</v>
      </c>
      <c r="AL400" t="n">
        <v>0</v>
      </c>
      <c r="AM400" t="n">
        <v>3</v>
      </c>
      <c r="AN400" t="n">
        <v>0</v>
      </c>
      <c r="AO400" t="n">
        <v>0</v>
      </c>
      <c r="AP400" t="inlineStr">
        <is>
          <t>Yes</t>
        </is>
      </c>
      <c r="AQ400" t="inlineStr">
        <is>
          <t>Yes</t>
        </is>
      </c>
      <c r="AR400">
        <f>HYPERLINK("http://catalog.hathitrust.org/Record/000227028","HathiTrust Record")</f>
        <v/>
      </c>
      <c r="AS400">
        <f>HYPERLINK("https://creighton-primo.hosted.exlibrisgroup.com/primo-explore/search?tab=default_tab&amp;search_scope=EVERYTHING&amp;vid=01CRU&amp;lang=en_US&amp;offset=0&amp;query=any,contains,991000975569702656","Catalog Record")</f>
        <v/>
      </c>
      <c r="AT400">
        <f>HYPERLINK("http://www.worldcat.org/oclc/562528","WorldCat Record")</f>
        <v/>
      </c>
    </row>
    <row r="401">
      <c r="A401" t="inlineStr">
        <is>
          <t>No</t>
        </is>
      </c>
      <c r="B401" t="inlineStr">
        <is>
          <t>QW525 T936i 2003</t>
        </is>
      </c>
      <c r="C401" t="inlineStr">
        <is>
          <t>0                      QW 0525000T  936i        2003</t>
        </is>
      </c>
      <c r="D401" t="inlineStr">
        <is>
          <t>Immunology &amp; serology in laboratory medicine / Mary Louise Turgeon.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Turgeon, Mary Louise.</t>
        </is>
      </c>
      <c r="L401" t="inlineStr">
        <is>
          <t>St. Louis : Mosby, c2003.</t>
        </is>
      </c>
      <c r="M401" t="inlineStr">
        <is>
          <t>2003</t>
        </is>
      </c>
      <c r="N401" t="inlineStr">
        <is>
          <t>3rd ed.</t>
        </is>
      </c>
      <c r="O401" t="inlineStr">
        <is>
          <t>eng</t>
        </is>
      </c>
      <c r="P401" t="inlineStr">
        <is>
          <t>mou</t>
        </is>
      </c>
      <c r="R401" t="inlineStr">
        <is>
          <t xml:space="preserve">QW </t>
        </is>
      </c>
      <c r="S401" t="n">
        <v>3</v>
      </c>
      <c r="T401" t="n">
        <v>3</v>
      </c>
      <c r="U401" t="inlineStr">
        <is>
          <t>2007-08-14</t>
        </is>
      </c>
      <c r="V401" t="inlineStr">
        <is>
          <t>2007-08-14</t>
        </is>
      </c>
      <c r="W401" t="inlineStr">
        <is>
          <t>2006-01-19</t>
        </is>
      </c>
      <c r="X401" t="inlineStr">
        <is>
          <t>2006-01-19</t>
        </is>
      </c>
      <c r="Y401" t="n">
        <v>212</v>
      </c>
      <c r="Z401" t="n">
        <v>171</v>
      </c>
      <c r="AA401" t="n">
        <v>489</v>
      </c>
      <c r="AB401" t="n">
        <v>1</v>
      </c>
      <c r="AC401" t="n">
        <v>3</v>
      </c>
      <c r="AD401" t="n">
        <v>3</v>
      </c>
      <c r="AE401" t="n">
        <v>8</v>
      </c>
      <c r="AF401" t="n">
        <v>1</v>
      </c>
      <c r="AG401" t="n">
        <v>4</v>
      </c>
      <c r="AH401" t="n">
        <v>1</v>
      </c>
      <c r="AI401" t="n">
        <v>2</v>
      </c>
      <c r="AJ401" t="n">
        <v>2</v>
      </c>
      <c r="AK401" t="n">
        <v>4</v>
      </c>
      <c r="AL401" t="n">
        <v>0</v>
      </c>
      <c r="AM401" t="n">
        <v>1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HYPERLINK("http://catalog.hathitrust.org/Record/004321163","HathiTrust Record")</f>
        <v/>
      </c>
      <c r="AS401">
        <f>HYPERLINK("https://creighton-primo.hosted.exlibrisgroup.com/primo-explore/search?tab=default_tab&amp;search_scope=EVERYTHING&amp;vid=01CRU&amp;lang=en_US&amp;offset=0&amp;query=any,contains,991000456329702656","Catalog Record")</f>
        <v/>
      </c>
      <c r="AT401">
        <f>HYPERLINK("http://www.worldcat.org/oclc/51278445","WorldCat Record")</f>
        <v/>
      </c>
    </row>
    <row r="402">
      <c r="A402" t="inlineStr">
        <is>
          <t>No</t>
        </is>
      </c>
      <c r="B402" t="inlineStr">
        <is>
          <t>QW 539 J54p 1999</t>
        </is>
      </c>
      <c r="C402" t="inlineStr">
        <is>
          <t>0                      QW 0539000J  54p         1999</t>
        </is>
      </c>
      <c r="D402" t="inlineStr">
        <is>
          <t>Pocket guide to vaccination and prophylaxis / Hal B. Jenson.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Jenson, Hal B.</t>
        </is>
      </c>
      <c r="L402" t="inlineStr">
        <is>
          <t>Philadelphia : W.B. Saunders, c1999.</t>
        </is>
      </c>
      <c r="M402" t="inlineStr">
        <is>
          <t>1999</t>
        </is>
      </c>
      <c r="O402" t="inlineStr">
        <is>
          <t>eng</t>
        </is>
      </c>
      <c r="P402" t="inlineStr">
        <is>
          <t>pau</t>
        </is>
      </c>
      <c r="R402" t="inlineStr">
        <is>
          <t xml:space="preserve">QW </t>
        </is>
      </c>
      <c r="S402" t="n">
        <v>5</v>
      </c>
      <c r="T402" t="n">
        <v>5</v>
      </c>
      <c r="U402" t="inlineStr">
        <is>
          <t>1999-04-05</t>
        </is>
      </c>
      <c r="V402" t="inlineStr">
        <is>
          <t>1999-04-05</t>
        </is>
      </c>
      <c r="W402" t="inlineStr">
        <is>
          <t>1999-04-01</t>
        </is>
      </c>
      <c r="X402" t="inlineStr">
        <is>
          <t>1999-04-01</t>
        </is>
      </c>
      <c r="Y402" t="n">
        <v>75</v>
      </c>
      <c r="Z402" t="n">
        <v>54</v>
      </c>
      <c r="AA402" t="n">
        <v>54</v>
      </c>
      <c r="AB402" t="n">
        <v>1</v>
      </c>
      <c r="AC402" t="n">
        <v>1</v>
      </c>
      <c r="AD402" t="n">
        <v>2</v>
      </c>
      <c r="AE402" t="n">
        <v>2</v>
      </c>
      <c r="AF402" t="n">
        <v>0</v>
      </c>
      <c r="AG402" t="n">
        <v>0</v>
      </c>
      <c r="AH402" t="n">
        <v>0</v>
      </c>
      <c r="AI402" t="n">
        <v>0</v>
      </c>
      <c r="AJ402" t="n">
        <v>2</v>
      </c>
      <c r="AK402" t="n">
        <v>2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HYPERLINK("https://creighton-primo.hosted.exlibrisgroup.com/primo-explore/search?tab=default_tab&amp;search_scope=EVERYTHING&amp;vid=01CRU&amp;lang=en_US&amp;offset=0&amp;query=any,contains,991000783489702656","Catalog Record")</f>
        <v/>
      </c>
      <c r="AT402">
        <f>HYPERLINK("http://www.worldcat.org/oclc/39625424","WorldCat Record")</f>
        <v/>
      </c>
    </row>
    <row r="403">
      <c r="A403" t="inlineStr">
        <is>
          <t>No</t>
        </is>
      </c>
      <c r="B403" t="inlineStr">
        <is>
          <t>QW540 F981 1999</t>
        </is>
      </c>
      <c r="C403" t="inlineStr">
        <is>
          <t>0                      QW 0540000F  981         1999</t>
        </is>
      </c>
      <c r="D403" t="inlineStr">
        <is>
          <t>Fundamental immunology / editor, William E. Paul.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Yes</t>
        </is>
      </c>
      <c r="J403" t="inlineStr">
        <is>
          <t>0</t>
        </is>
      </c>
      <c r="L403" t="inlineStr">
        <is>
          <t>Philadelphia : Lippincott-Raven, c1999.</t>
        </is>
      </c>
      <c r="M403" t="inlineStr">
        <is>
          <t>1999</t>
        </is>
      </c>
      <c r="N403" t="inlineStr">
        <is>
          <t>4th ed.</t>
        </is>
      </c>
      <c r="O403" t="inlineStr">
        <is>
          <t>eng</t>
        </is>
      </c>
      <c r="P403" t="inlineStr">
        <is>
          <t>pau</t>
        </is>
      </c>
      <c r="R403" t="inlineStr">
        <is>
          <t xml:space="preserve">QW </t>
        </is>
      </c>
      <c r="S403" t="n">
        <v>4</v>
      </c>
      <c r="T403" t="n">
        <v>4</v>
      </c>
      <c r="U403" t="inlineStr">
        <is>
          <t>2003-04-10</t>
        </is>
      </c>
      <c r="V403" t="inlineStr">
        <is>
          <t>2003-04-10</t>
        </is>
      </c>
      <c r="W403" t="inlineStr">
        <is>
          <t>2002-12-19</t>
        </is>
      </c>
      <c r="X403" t="inlineStr">
        <is>
          <t>2002-12-19</t>
        </is>
      </c>
      <c r="Y403" t="n">
        <v>300</v>
      </c>
      <c r="Z403" t="n">
        <v>219</v>
      </c>
      <c r="AA403" t="n">
        <v>1228</v>
      </c>
      <c r="AB403" t="n">
        <v>1</v>
      </c>
      <c r="AC403" t="n">
        <v>13</v>
      </c>
      <c r="AD403" t="n">
        <v>4</v>
      </c>
      <c r="AE403" t="n">
        <v>47</v>
      </c>
      <c r="AF403" t="n">
        <v>2</v>
      </c>
      <c r="AG403" t="n">
        <v>17</v>
      </c>
      <c r="AH403" t="n">
        <v>1</v>
      </c>
      <c r="AI403" t="n">
        <v>11</v>
      </c>
      <c r="AJ403" t="n">
        <v>2</v>
      </c>
      <c r="AK403" t="n">
        <v>13</v>
      </c>
      <c r="AL403" t="n">
        <v>0</v>
      </c>
      <c r="AM403" t="n">
        <v>10</v>
      </c>
      <c r="AN403" t="n">
        <v>0</v>
      </c>
      <c r="AO403" t="n">
        <v>1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HYPERLINK("https://creighton-primo.hosted.exlibrisgroup.com/primo-explore/search?tab=default_tab&amp;search_scope=EVERYTHING&amp;vid=01CRU&amp;lang=en_US&amp;offset=0&amp;query=any,contains,991000333849702656","Catalog Record")</f>
        <v/>
      </c>
      <c r="AT403">
        <f>HYPERLINK("http://www.worldcat.org/oclc/38757937","WorldCat Record")</f>
        <v/>
      </c>
    </row>
    <row r="404">
      <c r="A404" t="inlineStr">
        <is>
          <t>No</t>
        </is>
      </c>
      <c r="B404" t="inlineStr">
        <is>
          <t>QW540 F981 2003</t>
        </is>
      </c>
      <c r="C404" t="inlineStr">
        <is>
          <t>0                      QW 0540000F  981         2003</t>
        </is>
      </c>
      <c r="D404" t="inlineStr">
        <is>
          <t>Fundamental immunology / editor, William E. Paul.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Yes</t>
        </is>
      </c>
      <c r="J404" t="inlineStr">
        <is>
          <t>0</t>
        </is>
      </c>
      <c r="L404" t="inlineStr">
        <is>
          <t>Philadelphia : Lippincott Williams &amp; Wilkins, c2003.</t>
        </is>
      </c>
      <c r="M404" t="inlineStr">
        <is>
          <t>2003</t>
        </is>
      </c>
      <c r="N404" t="inlineStr">
        <is>
          <t>5th ed.</t>
        </is>
      </c>
      <c r="O404" t="inlineStr">
        <is>
          <t>eng</t>
        </is>
      </c>
      <c r="P404" t="inlineStr">
        <is>
          <t>pau</t>
        </is>
      </c>
      <c r="R404" t="inlineStr">
        <is>
          <t xml:space="preserve">QW </t>
        </is>
      </c>
      <c r="S404" t="n">
        <v>7</v>
      </c>
      <c r="T404" t="n">
        <v>7</v>
      </c>
      <c r="U404" t="inlineStr">
        <is>
          <t>2009-09-24</t>
        </is>
      </c>
      <c r="V404" t="inlineStr">
        <is>
          <t>2009-09-24</t>
        </is>
      </c>
      <c r="W404" t="inlineStr">
        <is>
          <t>2004-11-22</t>
        </is>
      </c>
      <c r="X404" t="inlineStr">
        <is>
          <t>2004-11-22</t>
        </is>
      </c>
      <c r="Y404" t="n">
        <v>363</v>
      </c>
      <c r="Z404" t="n">
        <v>266</v>
      </c>
      <c r="AA404" t="n">
        <v>1228</v>
      </c>
      <c r="AB404" t="n">
        <v>2</v>
      </c>
      <c r="AC404" t="n">
        <v>13</v>
      </c>
      <c r="AD404" t="n">
        <v>7</v>
      </c>
      <c r="AE404" t="n">
        <v>47</v>
      </c>
      <c r="AF404" t="n">
        <v>2</v>
      </c>
      <c r="AG404" t="n">
        <v>17</v>
      </c>
      <c r="AH404" t="n">
        <v>2</v>
      </c>
      <c r="AI404" t="n">
        <v>11</v>
      </c>
      <c r="AJ404" t="n">
        <v>4</v>
      </c>
      <c r="AK404" t="n">
        <v>13</v>
      </c>
      <c r="AL404" t="n">
        <v>0</v>
      </c>
      <c r="AM404" t="n">
        <v>10</v>
      </c>
      <c r="AN404" t="n">
        <v>0</v>
      </c>
      <c r="AO404" t="n">
        <v>1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HYPERLINK("https://creighton-primo.hosted.exlibrisgroup.com/primo-explore/search?tab=default_tab&amp;search_scope=EVERYTHING&amp;vid=01CRU&amp;lang=en_US&amp;offset=0&amp;query=any,contains,991000414079702656","Catalog Record")</f>
        <v/>
      </c>
      <c r="AT404">
        <f>HYPERLINK("http://www.worldcat.org/oclc/51804795","WorldCat Record")</f>
        <v/>
      </c>
    </row>
    <row r="405">
      <c r="A405" t="inlineStr">
        <is>
          <t>No</t>
        </is>
      </c>
      <c r="B405" t="inlineStr">
        <is>
          <t>QW 540 I436 2005</t>
        </is>
      </c>
      <c r="C405" t="inlineStr">
        <is>
          <t>0                      QW 0540000I  436         2005</t>
        </is>
      </c>
      <c r="D405" t="inlineStr">
        <is>
          <t>Infectious diseases and substance abuse / edited by Herman Friedman, Thomas W. Klein and Mauro Bendinelli.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1</t>
        </is>
      </c>
      <c r="L405" t="inlineStr">
        <is>
          <t>New York : Springer Science+Business Media, c2005.</t>
        </is>
      </c>
      <c r="M405" t="inlineStr">
        <is>
          <t>2005</t>
        </is>
      </c>
      <c r="O405" t="inlineStr">
        <is>
          <t>eng</t>
        </is>
      </c>
      <c r="P405" t="inlineStr">
        <is>
          <t>nyu</t>
        </is>
      </c>
      <c r="Q405" t="inlineStr">
        <is>
          <t>Infectious agents and pathogenesis</t>
        </is>
      </c>
      <c r="R405" t="inlineStr">
        <is>
          <t xml:space="preserve">QW </t>
        </is>
      </c>
      <c r="S405" t="n">
        <v>0</v>
      </c>
      <c r="T405" t="n">
        <v>0</v>
      </c>
      <c r="U405" t="inlineStr">
        <is>
          <t>2007-02-09</t>
        </is>
      </c>
      <c r="V405" t="inlineStr">
        <is>
          <t>2007-02-09</t>
        </is>
      </c>
      <c r="W405" t="inlineStr">
        <is>
          <t>2007-02-06</t>
        </is>
      </c>
      <c r="X405" t="inlineStr">
        <is>
          <t>2007-02-06</t>
        </is>
      </c>
      <c r="Y405" t="n">
        <v>102</v>
      </c>
      <c r="Z405" t="n">
        <v>71</v>
      </c>
      <c r="AA405" t="n">
        <v>308</v>
      </c>
      <c r="AB405" t="n">
        <v>2</v>
      </c>
      <c r="AC405" t="n">
        <v>3</v>
      </c>
      <c r="AD405" t="n">
        <v>2</v>
      </c>
      <c r="AE405" t="n">
        <v>6</v>
      </c>
      <c r="AF405" t="n">
        <v>1</v>
      </c>
      <c r="AG405" t="n">
        <v>3</v>
      </c>
      <c r="AH405" t="n">
        <v>0</v>
      </c>
      <c r="AI405" t="n">
        <v>1</v>
      </c>
      <c r="AJ405" t="n">
        <v>0</v>
      </c>
      <c r="AK405" t="n">
        <v>4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HYPERLINK("https://creighton-primo.hosted.exlibrisgroup.com/primo-explore/search?tab=default_tab&amp;search_scope=EVERYTHING&amp;vid=01CRU&amp;lang=en_US&amp;offset=0&amp;query=any,contains,991000592669702656","Catalog Record")</f>
        <v/>
      </c>
      <c r="AT405">
        <f>HYPERLINK("http://www.worldcat.org/oclc/55955709","WorldCat Record")</f>
        <v/>
      </c>
    </row>
    <row r="406">
      <c r="A406" t="inlineStr">
        <is>
          <t>No</t>
        </is>
      </c>
      <c r="B406" t="inlineStr">
        <is>
          <t>QW 540 S531b 1998</t>
        </is>
      </c>
      <c r="C406" t="inlineStr">
        <is>
          <t>0                      QW 0540000S  531b        1998</t>
        </is>
      </c>
      <c r="D406" t="inlineStr">
        <is>
          <t>Basic immunology / Jacqueline Sharon.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Sharon, Jacqueline.</t>
        </is>
      </c>
      <c r="L406" t="inlineStr">
        <is>
          <t>Baltimore : Williams &amp; Wilkins, c1998.</t>
        </is>
      </c>
      <c r="M406" t="inlineStr">
        <is>
          <t>1998</t>
        </is>
      </c>
      <c r="O406" t="inlineStr">
        <is>
          <t>eng</t>
        </is>
      </c>
      <c r="P406" t="inlineStr">
        <is>
          <t>mdu</t>
        </is>
      </c>
      <c r="R406" t="inlineStr">
        <is>
          <t xml:space="preserve">QW </t>
        </is>
      </c>
      <c r="S406" t="n">
        <v>47</v>
      </c>
      <c r="T406" t="n">
        <v>47</v>
      </c>
      <c r="U406" t="inlineStr">
        <is>
          <t>2007-04-23</t>
        </is>
      </c>
      <c r="V406" t="inlineStr">
        <is>
          <t>2007-04-23</t>
        </is>
      </c>
      <c r="W406" t="inlineStr">
        <is>
          <t>1998-11-03</t>
        </is>
      </c>
      <c r="X406" t="inlineStr">
        <is>
          <t>1998-11-03</t>
        </is>
      </c>
      <c r="Y406" t="n">
        <v>226</v>
      </c>
      <c r="Z406" t="n">
        <v>172</v>
      </c>
      <c r="AA406" t="n">
        <v>174</v>
      </c>
      <c r="AB406" t="n">
        <v>1</v>
      </c>
      <c r="AC406" t="n">
        <v>1</v>
      </c>
      <c r="AD406" t="n">
        <v>6</v>
      </c>
      <c r="AE406" t="n">
        <v>6</v>
      </c>
      <c r="AF406" t="n">
        <v>1</v>
      </c>
      <c r="AG406" t="n">
        <v>1</v>
      </c>
      <c r="AH406" t="n">
        <v>2</v>
      </c>
      <c r="AI406" t="n">
        <v>2</v>
      </c>
      <c r="AJ406" t="n">
        <v>4</v>
      </c>
      <c r="AK406" t="n">
        <v>4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HYPERLINK("http://catalog.hathitrust.org/Record/003304815","HathiTrust Record")</f>
        <v/>
      </c>
      <c r="AS406">
        <f>HYPERLINK("https://creighton-primo.hosted.exlibrisgroup.com/primo-explore/search?tab=default_tab&amp;search_scope=EVERYTHING&amp;vid=01CRU&amp;lang=en_US&amp;offset=0&amp;query=any,contains,991000822429702656","Catalog Record")</f>
        <v/>
      </c>
      <c r="AT406">
        <f>HYPERLINK("http://www.worldcat.org/oclc/37616764","WorldCat Record")</f>
        <v/>
      </c>
    </row>
    <row r="407">
      <c r="A407" t="inlineStr">
        <is>
          <t>No</t>
        </is>
      </c>
      <c r="B407" t="inlineStr">
        <is>
          <t>QW 541 N532 2008</t>
        </is>
      </c>
      <c r="C407" t="inlineStr">
        <is>
          <t>0                      QW 0541000N  532         2008</t>
        </is>
      </c>
      <c r="D407" t="inlineStr">
        <is>
          <t>New research on innate immunity / Mathis Durand and Clara V. Morel (editors).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New York : Nova Science, c2008.</t>
        </is>
      </c>
      <c r="M407" t="inlineStr">
        <is>
          <t>2008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QW </t>
        </is>
      </c>
      <c r="S407" t="n">
        <v>2</v>
      </c>
      <c r="T407" t="n">
        <v>2</v>
      </c>
      <c r="U407" t="inlineStr">
        <is>
          <t>2009-05-21</t>
        </is>
      </c>
      <c r="V407" t="inlineStr">
        <is>
          <t>2009-05-21</t>
        </is>
      </c>
      <c r="W407" t="inlineStr">
        <is>
          <t>2009-05-21</t>
        </is>
      </c>
      <c r="X407" t="inlineStr">
        <is>
          <t>2009-05-21</t>
        </is>
      </c>
      <c r="Y407" t="n">
        <v>33</v>
      </c>
      <c r="Z407" t="n">
        <v>20</v>
      </c>
      <c r="AA407" t="n">
        <v>20</v>
      </c>
      <c r="AB407" t="n">
        <v>1</v>
      </c>
      <c r="AC407" t="n">
        <v>1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0</v>
      </c>
      <c r="AO407" t="n">
        <v>0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HYPERLINK("https://creighton-primo.hosted.exlibrisgroup.com/primo-explore/search?tab=default_tab&amp;search_scope=EVERYTHING&amp;vid=01CRU&amp;lang=en_US&amp;offset=0&amp;query=any,contains,991001462349702656","Catalog Record")</f>
        <v/>
      </c>
      <c r="AT407">
        <f>HYPERLINK("http://www.worldcat.org/oclc/213480096","WorldCat Record")</f>
        <v/>
      </c>
    </row>
    <row r="408">
      <c r="A408" t="inlineStr">
        <is>
          <t>No</t>
        </is>
      </c>
      <c r="B408" t="inlineStr">
        <is>
          <t>QW 568 B615 1979</t>
        </is>
      </c>
      <c r="C408" t="inlineStr">
        <is>
          <t>0                      QW 0568000B  615         1979</t>
        </is>
      </c>
      <c r="D408" t="inlineStr">
        <is>
          <t>Biology of the lymphokines / edited by Stanley Cohen, Edgar Pick, Joost J. Oppenheim.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-- New York : Academic Press, 1979.</t>
        </is>
      </c>
      <c r="M408" t="inlineStr">
        <is>
          <t>1979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QW </t>
        </is>
      </c>
      <c r="S408" t="n">
        <v>4</v>
      </c>
      <c r="T408" t="n">
        <v>4</v>
      </c>
      <c r="U408" t="inlineStr">
        <is>
          <t>1993-05-27</t>
        </is>
      </c>
      <c r="V408" t="inlineStr">
        <is>
          <t>1993-05-27</t>
        </is>
      </c>
      <c r="W408" t="inlineStr">
        <is>
          <t>1988-02-09</t>
        </is>
      </c>
      <c r="X408" t="inlineStr">
        <is>
          <t>1988-02-09</t>
        </is>
      </c>
      <c r="Y408" t="n">
        <v>263</v>
      </c>
      <c r="Z408" t="n">
        <v>201</v>
      </c>
      <c r="AA408" t="n">
        <v>245</v>
      </c>
      <c r="AB408" t="n">
        <v>3</v>
      </c>
      <c r="AC408" t="n">
        <v>3</v>
      </c>
      <c r="AD408" t="n">
        <v>5</v>
      </c>
      <c r="AE408" t="n">
        <v>7</v>
      </c>
      <c r="AF408" t="n">
        <v>0</v>
      </c>
      <c r="AG408" t="n">
        <v>1</v>
      </c>
      <c r="AH408" t="n">
        <v>1</v>
      </c>
      <c r="AI408" t="n">
        <v>2</v>
      </c>
      <c r="AJ408" t="n">
        <v>3</v>
      </c>
      <c r="AK408" t="n">
        <v>3</v>
      </c>
      <c r="AL408" t="n">
        <v>2</v>
      </c>
      <c r="AM408" t="n">
        <v>2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HYPERLINK("http://catalog.hathitrust.org/Record/000029551","HathiTrust Record")</f>
        <v/>
      </c>
      <c r="AS408">
        <f>HYPERLINK("https://creighton-primo.hosted.exlibrisgroup.com/primo-explore/search?tab=default_tab&amp;search_scope=EVERYTHING&amp;vid=01CRU&amp;lang=en_US&amp;offset=0&amp;query=any,contains,991000975679702656","Catalog Record")</f>
        <v/>
      </c>
      <c r="AT408">
        <f>HYPERLINK("http://www.worldcat.org/oclc/4835266","WorldCat Record")</f>
        <v/>
      </c>
    </row>
    <row r="409">
      <c r="A409" t="inlineStr">
        <is>
          <t>No</t>
        </is>
      </c>
      <c r="B409" t="inlineStr">
        <is>
          <t>QW 568 C6407 1993</t>
        </is>
      </c>
      <c r="C409" t="inlineStr">
        <is>
          <t>0                      QW 0568000C  6407        1993</t>
        </is>
      </c>
      <c r="D409" t="inlineStr">
        <is>
          <t>Clinical applications of cytokines : role in pathogenesis, diagnosis, and therapy / edited by Joost J. Oppenheim, Jeffrey L. Rossio, Andrew J.H. Gearing.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New York : Oxford University Press, c1993.</t>
        </is>
      </c>
      <c r="M409" t="inlineStr">
        <is>
          <t>1993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QW </t>
        </is>
      </c>
      <c r="S409" t="n">
        <v>11</v>
      </c>
      <c r="T409" t="n">
        <v>11</v>
      </c>
      <c r="U409" t="inlineStr">
        <is>
          <t>2002-06-11</t>
        </is>
      </c>
      <c r="V409" t="inlineStr">
        <is>
          <t>2002-06-11</t>
        </is>
      </c>
      <c r="W409" t="inlineStr">
        <is>
          <t>1994-02-17</t>
        </is>
      </c>
      <c r="X409" t="inlineStr">
        <is>
          <t>1994-02-17</t>
        </is>
      </c>
      <c r="Y409" t="n">
        <v>136</v>
      </c>
      <c r="Z409" t="n">
        <v>88</v>
      </c>
      <c r="AA409" t="n">
        <v>92</v>
      </c>
      <c r="AB409" t="n">
        <v>1</v>
      </c>
      <c r="AC409" t="n">
        <v>1</v>
      </c>
      <c r="AD409" t="n">
        <v>2</v>
      </c>
      <c r="AE409" t="n">
        <v>2</v>
      </c>
      <c r="AF409" t="n">
        <v>0</v>
      </c>
      <c r="AG409" t="n">
        <v>0</v>
      </c>
      <c r="AH409" t="n">
        <v>1</v>
      </c>
      <c r="AI409" t="n">
        <v>1</v>
      </c>
      <c r="AJ409" t="n">
        <v>1</v>
      </c>
      <c r="AK409" t="n">
        <v>1</v>
      </c>
      <c r="AL409" t="n">
        <v>0</v>
      </c>
      <c r="AM409" t="n">
        <v>0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HYPERLINK("http://catalog.hathitrust.org/Record/002794785","HathiTrust Record")</f>
        <v/>
      </c>
      <c r="AS409">
        <f>HYPERLINK("https://creighton-primo.hosted.exlibrisgroup.com/primo-explore/search?tab=default_tab&amp;search_scope=EVERYTHING&amp;vid=01CRU&amp;lang=en_US&amp;offset=0&amp;query=any,contains,991000552789702656","Catalog Record")</f>
        <v/>
      </c>
      <c r="AT409">
        <f>HYPERLINK("http://www.worldcat.org/oclc/27036251","WorldCat Record")</f>
        <v/>
      </c>
    </row>
    <row r="410">
      <c r="A410" t="inlineStr">
        <is>
          <t>No</t>
        </is>
      </c>
      <c r="B410" t="inlineStr">
        <is>
          <t>QW 568 C9943 1998</t>
        </is>
      </c>
      <c r="C410" t="inlineStr">
        <is>
          <t>0                      QW 0568000C  9943        1998</t>
        </is>
      </c>
      <c r="D410" t="inlineStr">
        <is>
          <t>Cytokine knockouts / edited by Scott K. Durum and Kathrin Muegge ; foreword by Klaus Rajewsky.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L410" t="inlineStr">
        <is>
          <t>Totowa, N.J. : Humana Press, c1998.</t>
        </is>
      </c>
      <c r="M410" t="inlineStr">
        <is>
          <t>1998</t>
        </is>
      </c>
      <c r="O410" t="inlineStr">
        <is>
          <t>eng</t>
        </is>
      </c>
      <c r="P410" t="inlineStr">
        <is>
          <t>nju</t>
        </is>
      </c>
      <c r="Q410" t="inlineStr">
        <is>
          <t>Contemporary immunology</t>
        </is>
      </c>
      <c r="R410" t="inlineStr">
        <is>
          <t xml:space="preserve">QW </t>
        </is>
      </c>
      <c r="S410" t="n">
        <v>8</v>
      </c>
      <c r="T410" t="n">
        <v>8</v>
      </c>
      <c r="U410" t="inlineStr">
        <is>
          <t>2001-10-11</t>
        </is>
      </c>
      <c r="V410" t="inlineStr">
        <is>
          <t>2001-10-11</t>
        </is>
      </c>
      <c r="W410" t="inlineStr">
        <is>
          <t>1999-10-08</t>
        </is>
      </c>
      <c r="X410" t="inlineStr">
        <is>
          <t>1999-10-08</t>
        </is>
      </c>
      <c r="Y410" t="n">
        <v>137</v>
      </c>
      <c r="Z410" t="n">
        <v>103</v>
      </c>
      <c r="AA410" t="n">
        <v>131</v>
      </c>
      <c r="AB410" t="n">
        <v>1</v>
      </c>
      <c r="AC410" t="n">
        <v>1</v>
      </c>
      <c r="AD410" t="n">
        <v>0</v>
      </c>
      <c r="AE410" t="n">
        <v>1</v>
      </c>
      <c r="AF410" t="n">
        <v>0</v>
      </c>
      <c r="AG410" t="n">
        <v>0</v>
      </c>
      <c r="AH410" t="n">
        <v>0</v>
      </c>
      <c r="AI410" t="n">
        <v>0</v>
      </c>
      <c r="AJ410" t="n">
        <v>0</v>
      </c>
      <c r="AK410" t="n">
        <v>1</v>
      </c>
      <c r="AL410" t="n">
        <v>0</v>
      </c>
      <c r="AM410" t="n">
        <v>0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HYPERLINK("http://catalog.hathitrust.org/Record/003243468","HathiTrust Record")</f>
        <v/>
      </c>
      <c r="AS410">
        <f>HYPERLINK("https://creighton-primo.hosted.exlibrisgroup.com/primo-explore/search?tab=default_tab&amp;search_scope=EVERYTHING&amp;vid=01CRU&amp;lang=en_US&amp;offset=0&amp;query=any,contains,991000782479702656","Catalog Record")</f>
        <v/>
      </c>
      <c r="AT410">
        <f>HYPERLINK("http://www.worldcat.org/oclc/37616751","WorldCat Record")</f>
        <v/>
      </c>
    </row>
    <row r="411">
      <c r="A411" t="inlineStr">
        <is>
          <t>No</t>
        </is>
      </c>
      <c r="B411" t="inlineStr">
        <is>
          <t>QW 568 C99457 1998</t>
        </is>
      </c>
      <c r="C411" t="inlineStr">
        <is>
          <t>0                      QW 0568000C  99457       1998</t>
        </is>
      </c>
      <c r="D411" t="inlineStr">
        <is>
          <t>Cytokines / edited by Anthony R. Mire-Sluis and Robin Thorpe.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L411" t="inlineStr">
        <is>
          <t>San Diego : Academic Press, c1998.</t>
        </is>
      </c>
      <c r="M411" t="inlineStr">
        <is>
          <t>1998</t>
        </is>
      </c>
      <c r="O411" t="inlineStr">
        <is>
          <t>eng</t>
        </is>
      </c>
      <c r="P411" t="inlineStr">
        <is>
          <t>cau</t>
        </is>
      </c>
      <c r="R411" t="inlineStr">
        <is>
          <t xml:space="preserve">QW </t>
        </is>
      </c>
      <c r="S411" t="n">
        <v>27</v>
      </c>
      <c r="T411" t="n">
        <v>27</v>
      </c>
      <c r="U411" t="inlineStr">
        <is>
          <t>2006-05-23</t>
        </is>
      </c>
      <c r="V411" t="inlineStr">
        <is>
          <t>2006-05-23</t>
        </is>
      </c>
      <c r="W411" t="inlineStr">
        <is>
          <t>1998-09-08</t>
        </is>
      </c>
      <c r="X411" t="inlineStr">
        <is>
          <t>1998-09-08</t>
        </is>
      </c>
      <c r="Y411" t="n">
        <v>211</v>
      </c>
      <c r="Z411" t="n">
        <v>145</v>
      </c>
      <c r="AA411" t="n">
        <v>208</v>
      </c>
      <c r="AB411" t="n">
        <v>1</v>
      </c>
      <c r="AC411" t="n">
        <v>1</v>
      </c>
      <c r="AD411" t="n">
        <v>4</v>
      </c>
      <c r="AE411" t="n">
        <v>6</v>
      </c>
      <c r="AF411" t="n">
        <v>1</v>
      </c>
      <c r="AG411" t="n">
        <v>2</v>
      </c>
      <c r="AH411" t="n">
        <v>3</v>
      </c>
      <c r="AI411" t="n">
        <v>4</v>
      </c>
      <c r="AJ411" t="n">
        <v>1</v>
      </c>
      <c r="AK411" t="n">
        <v>1</v>
      </c>
      <c r="AL411" t="n">
        <v>0</v>
      </c>
      <c r="AM411" t="n">
        <v>0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HYPERLINK("http://catalog.hathitrust.org/Record/003979352","HathiTrust Record")</f>
        <v/>
      </c>
      <c r="AS411">
        <f>HYPERLINK("https://creighton-primo.hosted.exlibrisgroup.com/primo-explore/search?tab=default_tab&amp;search_scope=EVERYTHING&amp;vid=01CRU&amp;lang=en_US&amp;offset=0&amp;query=any,contains,991001569609702656","Catalog Record")</f>
        <v/>
      </c>
      <c r="AT411">
        <f>HYPERLINK("http://www.worldcat.org/oclc/39305338","WorldCat Record")</f>
        <v/>
      </c>
    </row>
    <row r="412">
      <c r="A412" t="inlineStr">
        <is>
          <t>No</t>
        </is>
      </c>
      <c r="B412" t="inlineStr">
        <is>
          <t>QW 568 C9946 1996</t>
        </is>
      </c>
      <c r="C412" t="inlineStr">
        <is>
          <t>0                      QW 0568000C  9946        1996</t>
        </is>
      </c>
      <c r="D412" t="inlineStr">
        <is>
          <t>Cytokines and the CNS / edited by Richard M. Ransohoff, Etty N. Benveniste.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L412" t="inlineStr">
        <is>
          <t>Boca Raton : CRC Press, c1996.</t>
        </is>
      </c>
      <c r="M412" t="inlineStr">
        <is>
          <t>1996</t>
        </is>
      </c>
      <c r="O412" t="inlineStr">
        <is>
          <t>eng</t>
        </is>
      </c>
      <c r="P412" t="inlineStr">
        <is>
          <t>flu</t>
        </is>
      </c>
      <c r="R412" t="inlineStr">
        <is>
          <t xml:space="preserve">QW </t>
        </is>
      </c>
      <c r="S412" t="n">
        <v>11</v>
      </c>
      <c r="T412" t="n">
        <v>11</v>
      </c>
      <c r="U412" t="inlineStr">
        <is>
          <t>2001-10-11</t>
        </is>
      </c>
      <c r="V412" t="inlineStr">
        <is>
          <t>2001-10-11</t>
        </is>
      </c>
      <c r="W412" t="inlineStr">
        <is>
          <t>1998-02-13</t>
        </is>
      </c>
      <c r="X412" t="inlineStr">
        <is>
          <t>1998-02-13</t>
        </is>
      </c>
      <c r="Y412" t="n">
        <v>174</v>
      </c>
      <c r="Z412" t="n">
        <v>132</v>
      </c>
      <c r="AA412" t="n">
        <v>219</v>
      </c>
      <c r="AB412" t="n">
        <v>2</v>
      </c>
      <c r="AC412" t="n">
        <v>3</v>
      </c>
      <c r="AD412" t="n">
        <v>6</v>
      </c>
      <c r="AE412" t="n">
        <v>10</v>
      </c>
      <c r="AF412" t="n">
        <v>2</v>
      </c>
      <c r="AG412" t="n">
        <v>3</v>
      </c>
      <c r="AH412" t="n">
        <v>3</v>
      </c>
      <c r="AI412" t="n">
        <v>3</v>
      </c>
      <c r="AJ412" t="n">
        <v>4</v>
      </c>
      <c r="AK412" t="n">
        <v>6</v>
      </c>
      <c r="AL412" t="n">
        <v>1</v>
      </c>
      <c r="AM412" t="n">
        <v>2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HYPERLINK("https://creighton-primo.hosted.exlibrisgroup.com/primo-explore/search?tab=default_tab&amp;search_scope=EVERYTHING&amp;vid=01CRU&amp;lang=en_US&amp;offset=0&amp;query=any,contains,991001262299702656","Catalog Record")</f>
        <v/>
      </c>
      <c r="AT412">
        <f>HYPERLINK("http://www.worldcat.org/oclc/33009527","WorldCat Record")</f>
        <v/>
      </c>
    </row>
    <row r="413">
      <c r="A413" t="inlineStr">
        <is>
          <t>No</t>
        </is>
      </c>
      <c r="B413" t="inlineStr">
        <is>
          <t>QW 568 C997 1988</t>
        </is>
      </c>
      <c r="C413" t="inlineStr">
        <is>
          <t>0                      QW 0568000C  997         1988</t>
        </is>
      </c>
      <c r="D413" t="inlineStr">
        <is>
          <t>Cytolytic lymphocytes and complement : effectors of the immune system / editor, Eckhard R. Podack.</t>
        </is>
      </c>
      <c r="E413" t="inlineStr">
        <is>
          <t>V. 2</t>
        </is>
      </c>
      <c r="F413" t="inlineStr">
        <is>
          <t>Yes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L413" t="inlineStr">
        <is>
          <t>Boca Raton, Fla. : CRC Press, c1988.</t>
        </is>
      </c>
      <c r="M413" t="inlineStr">
        <is>
          <t>1988</t>
        </is>
      </c>
      <c r="O413" t="inlineStr">
        <is>
          <t>eng</t>
        </is>
      </c>
      <c r="P413" t="inlineStr">
        <is>
          <t>xxu</t>
        </is>
      </c>
      <c r="R413" t="inlineStr">
        <is>
          <t xml:space="preserve">QW </t>
        </is>
      </c>
      <c r="S413" t="n">
        <v>5</v>
      </c>
      <c r="T413" t="n">
        <v>11</v>
      </c>
      <c r="U413" t="inlineStr">
        <is>
          <t>1992-12-09</t>
        </is>
      </c>
      <c r="V413" t="inlineStr">
        <is>
          <t>1992-12-09</t>
        </is>
      </c>
      <c r="W413" t="inlineStr">
        <is>
          <t>1989-02-17</t>
        </is>
      </c>
      <c r="X413" t="inlineStr">
        <is>
          <t>1989-02-17</t>
        </is>
      </c>
      <c r="Y413" t="n">
        <v>92</v>
      </c>
      <c r="Z413" t="n">
        <v>73</v>
      </c>
      <c r="AA413" t="n">
        <v>107</v>
      </c>
      <c r="AB413" t="n">
        <v>1</v>
      </c>
      <c r="AC413" t="n">
        <v>1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T413">
        <f>HYPERLINK("http://www.worldcat.org/oclc/16523320","WorldCat Record")</f>
        <v/>
      </c>
    </row>
    <row r="414">
      <c r="A414" t="inlineStr">
        <is>
          <t>No</t>
        </is>
      </c>
      <c r="B414" t="inlineStr">
        <is>
          <t>QW 568 C997 1988</t>
        </is>
      </c>
      <c r="C414" t="inlineStr">
        <is>
          <t>0                      QW 0568000C  997         1988</t>
        </is>
      </c>
      <c r="D414" t="inlineStr">
        <is>
          <t>Cytolytic lymphocytes and complement : effectors of the immune system / editor, Eckhard R. Podack.</t>
        </is>
      </c>
      <c r="E414" t="inlineStr">
        <is>
          <t>V. 1</t>
        </is>
      </c>
      <c r="F414" t="inlineStr">
        <is>
          <t>Yes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L414" t="inlineStr">
        <is>
          <t>Boca Raton, Fla. : CRC Press, c1988.</t>
        </is>
      </c>
      <c r="M414" t="inlineStr">
        <is>
          <t>1988</t>
        </is>
      </c>
      <c r="O414" t="inlineStr">
        <is>
          <t>eng</t>
        </is>
      </c>
      <c r="P414" t="inlineStr">
        <is>
          <t>xxu</t>
        </is>
      </c>
      <c r="R414" t="inlineStr">
        <is>
          <t xml:space="preserve">QW </t>
        </is>
      </c>
      <c r="S414" t="n">
        <v>6</v>
      </c>
      <c r="T414" t="n">
        <v>11</v>
      </c>
      <c r="U414" t="inlineStr">
        <is>
          <t>1992-12-09</t>
        </is>
      </c>
      <c r="V414" t="inlineStr">
        <is>
          <t>1992-12-09</t>
        </is>
      </c>
      <c r="W414" t="inlineStr">
        <is>
          <t>1989-02-17</t>
        </is>
      </c>
      <c r="X414" t="inlineStr">
        <is>
          <t>1989-02-17</t>
        </is>
      </c>
      <c r="Y414" t="n">
        <v>92</v>
      </c>
      <c r="Z414" t="n">
        <v>73</v>
      </c>
      <c r="AA414" t="n">
        <v>107</v>
      </c>
      <c r="AB414" t="n">
        <v>1</v>
      </c>
      <c r="AC414" t="n">
        <v>1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0</v>
      </c>
      <c r="AM414" t="n">
        <v>0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T414">
        <f>HYPERLINK("http://www.worldcat.org/oclc/16523320","WorldCat Record")</f>
        <v/>
      </c>
    </row>
    <row r="415">
      <c r="A415" t="inlineStr">
        <is>
          <t>No</t>
        </is>
      </c>
      <c r="B415" t="inlineStr">
        <is>
          <t>QW568 D3909 2001</t>
        </is>
      </c>
      <c r="C415" t="inlineStr">
        <is>
          <t>0                      QW 0568000D  3909        2001</t>
        </is>
      </c>
      <c r="D415" t="inlineStr">
        <is>
          <t>Dendritic cells : biology and clinical applications / edited by Michael T. Lotze, Angus W. Thomson.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Yes</t>
        </is>
      </c>
      <c r="J415" t="inlineStr">
        <is>
          <t>0</t>
        </is>
      </c>
      <c r="L415" t="inlineStr">
        <is>
          <t>San Diego : Academic Press, c2001.</t>
        </is>
      </c>
      <c r="M415" t="inlineStr">
        <is>
          <t>2001</t>
        </is>
      </c>
      <c r="N415" t="inlineStr">
        <is>
          <t>2nd ed.</t>
        </is>
      </c>
      <c r="O415" t="inlineStr">
        <is>
          <t>eng</t>
        </is>
      </c>
      <c r="P415" t="inlineStr">
        <is>
          <t>cau</t>
        </is>
      </c>
      <c r="R415" t="inlineStr">
        <is>
          <t xml:space="preserve">QW </t>
        </is>
      </c>
      <c r="S415" t="n">
        <v>25</v>
      </c>
      <c r="T415" t="n">
        <v>25</v>
      </c>
      <c r="U415" t="inlineStr">
        <is>
          <t>2006-12-19</t>
        </is>
      </c>
      <c r="V415" t="inlineStr">
        <is>
          <t>2006-12-19</t>
        </is>
      </c>
      <c r="W415" t="inlineStr">
        <is>
          <t>2003-04-04</t>
        </is>
      </c>
      <c r="X415" t="inlineStr">
        <is>
          <t>2003-04-04</t>
        </is>
      </c>
      <c r="Y415" t="n">
        <v>131</v>
      </c>
      <c r="Z415" t="n">
        <v>91</v>
      </c>
      <c r="AA415" t="n">
        <v>237</v>
      </c>
      <c r="AB415" t="n">
        <v>1</v>
      </c>
      <c r="AC415" t="n">
        <v>1</v>
      </c>
      <c r="AD415" t="n">
        <v>4</v>
      </c>
      <c r="AE415" t="n">
        <v>6</v>
      </c>
      <c r="AF415" t="n">
        <v>0</v>
      </c>
      <c r="AG415" t="n">
        <v>1</v>
      </c>
      <c r="AH415" t="n">
        <v>3</v>
      </c>
      <c r="AI415" t="n">
        <v>4</v>
      </c>
      <c r="AJ415" t="n">
        <v>2</v>
      </c>
      <c r="AK415" t="n">
        <v>2</v>
      </c>
      <c r="AL415" t="n">
        <v>0</v>
      </c>
      <c r="AM415" t="n">
        <v>0</v>
      </c>
      <c r="AN415" t="n">
        <v>0</v>
      </c>
      <c r="AO415" t="n">
        <v>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HYPERLINK("https://creighton-primo.hosted.exlibrisgroup.com/primo-explore/search?tab=default_tab&amp;search_scope=EVERYTHING&amp;vid=01CRU&amp;lang=en_US&amp;offset=0&amp;query=any,contains,991000343549702656","Catalog Record")</f>
        <v/>
      </c>
      <c r="AT415">
        <f>HYPERLINK("http://www.worldcat.org/oclc/47902092","WorldCat Record")</f>
        <v/>
      </c>
    </row>
    <row r="416">
      <c r="A416" t="inlineStr">
        <is>
          <t>No</t>
        </is>
      </c>
      <c r="B416" t="inlineStr">
        <is>
          <t>QW 568 D3911 1999</t>
        </is>
      </c>
      <c r="C416" t="inlineStr">
        <is>
          <t>0                      QW 0568000D  3911        1999</t>
        </is>
      </c>
      <c r="D416" t="inlineStr">
        <is>
          <t>Dendritic cells : biology and clinical applications / edited by Michael T. Lotze, Angus W. Thomson.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Yes</t>
        </is>
      </c>
      <c r="J416" t="inlineStr">
        <is>
          <t>0</t>
        </is>
      </c>
      <c r="L416" t="inlineStr">
        <is>
          <t>San Diego : Academic Press, c1999.</t>
        </is>
      </c>
      <c r="M416" t="inlineStr">
        <is>
          <t>1999</t>
        </is>
      </c>
      <c r="O416" t="inlineStr">
        <is>
          <t>eng</t>
        </is>
      </c>
      <c r="P416" t="inlineStr">
        <is>
          <t>cau</t>
        </is>
      </c>
      <c r="R416" t="inlineStr">
        <is>
          <t xml:space="preserve">QW </t>
        </is>
      </c>
      <c r="S416" t="n">
        <v>7</v>
      </c>
      <c r="T416" t="n">
        <v>7</v>
      </c>
      <c r="U416" t="inlineStr">
        <is>
          <t>2002-10-18</t>
        </is>
      </c>
      <c r="V416" t="inlineStr">
        <is>
          <t>2002-10-18</t>
        </is>
      </c>
      <c r="W416" t="inlineStr">
        <is>
          <t>1999-09-02</t>
        </is>
      </c>
      <c r="X416" t="inlineStr">
        <is>
          <t>1999-09-02</t>
        </is>
      </c>
      <c r="Y416" t="n">
        <v>163</v>
      </c>
      <c r="Z416" t="n">
        <v>124</v>
      </c>
      <c r="AA416" t="n">
        <v>237</v>
      </c>
      <c r="AB416" t="n">
        <v>1</v>
      </c>
      <c r="AC416" t="n">
        <v>1</v>
      </c>
      <c r="AD416" t="n">
        <v>1</v>
      </c>
      <c r="AE416" t="n">
        <v>6</v>
      </c>
      <c r="AF416" t="n">
        <v>0</v>
      </c>
      <c r="AG416" t="n">
        <v>1</v>
      </c>
      <c r="AH416" t="n">
        <v>0</v>
      </c>
      <c r="AI416" t="n">
        <v>4</v>
      </c>
      <c r="AJ416" t="n">
        <v>1</v>
      </c>
      <c r="AK416" t="n">
        <v>2</v>
      </c>
      <c r="AL416" t="n">
        <v>0</v>
      </c>
      <c r="AM416" t="n">
        <v>0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HYPERLINK("http://catalog.hathitrust.org/Record/004008526","HathiTrust Record")</f>
        <v/>
      </c>
      <c r="AS416">
        <f>HYPERLINK("https://creighton-primo.hosted.exlibrisgroup.com/primo-explore/search?tab=default_tab&amp;search_scope=EVERYTHING&amp;vid=01CRU&amp;lang=en_US&amp;offset=0&amp;query=any,contains,991001573349702656","Catalog Record")</f>
        <v/>
      </c>
      <c r="AT416">
        <f>HYPERLINK("http://www.worldcat.org/oclc/40265334","WorldCat Record")</f>
        <v/>
      </c>
    </row>
    <row r="417">
      <c r="A417" t="inlineStr">
        <is>
          <t>No</t>
        </is>
      </c>
      <c r="B417" t="inlineStr">
        <is>
          <t>QW 568 H236 1997</t>
        </is>
      </c>
      <c r="C417" t="inlineStr">
        <is>
          <t>0                      QW 0568000H  236         1997</t>
        </is>
      </c>
      <c r="D417" t="inlineStr">
        <is>
          <t>Handbook of human immunology / edited by Mary S. Leffell, Albert D. Donnenberg, Noel R. Rose.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Boca Raton : CRC Press, c1997.</t>
        </is>
      </c>
      <c r="M417" t="inlineStr">
        <is>
          <t>1997</t>
        </is>
      </c>
      <c r="O417" t="inlineStr">
        <is>
          <t>eng</t>
        </is>
      </c>
      <c r="P417" t="inlineStr">
        <is>
          <t>flu</t>
        </is>
      </c>
      <c r="R417" t="inlineStr">
        <is>
          <t xml:space="preserve">QW </t>
        </is>
      </c>
      <c r="S417" t="n">
        <v>7</v>
      </c>
      <c r="T417" t="n">
        <v>7</v>
      </c>
      <c r="U417" t="inlineStr">
        <is>
          <t>2003-04-30</t>
        </is>
      </c>
      <c r="V417" t="inlineStr">
        <is>
          <t>2003-04-30</t>
        </is>
      </c>
      <c r="W417" t="inlineStr">
        <is>
          <t>1999-02-05</t>
        </is>
      </c>
      <c r="X417" t="inlineStr">
        <is>
          <t>1999-02-05</t>
        </is>
      </c>
      <c r="Y417" t="n">
        <v>323</v>
      </c>
      <c r="Z417" t="n">
        <v>244</v>
      </c>
      <c r="AA417" t="n">
        <v>341</v>
      </c>
      <c r="AB417" t="n">
        <v>2</v>
      </c>
      <c r="AC417" t="n">
        <v>4</v>
      </c>
      <c r="AD417" t="n">
        <v>10</v>
      </c>
      <c r="AE417" t="n">
        <v>15</v>
      </c>
      <c r="AF417" t="n">
        <v>2</v>
      </c>
      <c r="AG417" t="n">
        <v>3</v>
      </c>
      <c r="AH417" t="n">
        <v>4</v>
      </c>
      <c r="AI417" t="n">
        <v>5</v>
      </c>
      <c r="AJ417" t="n">
        <v>4</v>
      </c>
      <c r="AK417" t="n">
        <v>5</v>
      </c>
      <c r="AL417" t="n">
        <v>1</v>
      </c>
      <c r="AM417" t="n">
        <v>3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HYPERLINK("https://creighton-primo.hosted.exlibrisgroup.com/primo-explore/search?tab=default_tab&amp;search_scope=EVERYTHING&amp;vid=01CRU&amp;lang=en_US&amp;offset=0&amp;query=any,contains,991001534459702656","Catalog Record")</f>
        <v/>
      </c>
      <c r="AT417">
        <f>HYPERLINK("http://www.worldcat.org/oclc/35836737","WorldCat Record")</f>
        <v/>
      </c>
    </row>
    <row r="418">
      <c r="A418" t="inlineStr">
        <is>
          <t>No</t>
        </is>
      </c>
      <c r="B418" t="inlineStr">
        <is>
          <t>QW 568 I29 1992</t>
        </is>
      </c>
      <c r="C418" t="inlineStr">
        <is>
          <t>0                      QW 0568000I  29          1992</t>
        </is>
      </c>
      <c r="D418" t="inlineStr">
        <is>
          <t>IL-6, physiopathology and clinical potentials / editor, Michel Revel.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L418" t="inlineStr">
        <is>
          <t>New York : Raven Press, c1992.</t>
        </is>
      </c>
      <c r="M418" t="inlineStr">
        <is>
          <t>1992</t>
        </is>
      </c>
      <c r="O418" t="inlineStr">
        <is>
          <t>eng</t>
        </is>
      </c>
      <c r="P418" t="inlineStr">
        <is>
          <t>nyu</t>
        </is>
      </c>
      <c r="Q418" t="inlineStr">
        <is>
          <t>Serono symposia publications from Raven Press ; v. 88</t>
        </is>
      </c>
      <c r="R418" t="inlineStr">
        <is>
          <t xml:space="preserve">QW </t>
        </is>
      </c>
      <c r="S418" t="n">
        <v>6</v>
      </c>
      <c r="T418" t="n">
        <v>6</v>
      </c>
      <c r="U418" t="inlineStr">
        <is>
          <t>1998-11-13</t>
        </is>
      </c>
      <c r="V418" t="inlineStr">
        <is>
          <t>1998-11-13</t>
        </is>
      </c>
      <c r="W418" t="inlineStr">
        <is>
          <t>1993-08-31</t>
        </is>
      </c>
      <c r="X418" t="inlineStr">
        <is>
          <t>1993-08-31</t>
        </is>
      </c>
      <c r="Y418" t="n">
        <v>51</v>
      </c>
      <c r="Z418" t="n">
        <v>39</v>
      </c>
      <c r="AA418" t="n">
        <v>41</v>
      </c>
      <c r="AB418" t="n">
        <v>1</v>
      </c>
      <c r="AC418" t="n">
        <v>1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HYPERLINK("http://catalog.hathitrust.org/Record/002698726","HathiTrust Record")</f>
        <v/>
      </c>
      <c r="AS418">
        <f>HYPERLINK("https://creighton-primo.hosted.exlibrisgroup.com/primo-explore/search?tab=default_tab&amp;search_scope=EVERYTHING&amp;vid=01CRU&amp;lang=en_US&amp;offset=0&amp;query=any,contains,991001511159702656","Catalog Record")</f>
        <v/>
      </c>
      <c r="AT418">
        <f>HYPERLINK("http://www.worldcat.org/oclc/27436536","WorldCat Record")</f>
        <v/>
      </c>
    </row>
    <row r="419">
      <c r="A419" t="inlineStr">
        <is>
          <t>No</t>
        </is>
      </c>
      <c r="B419" t="inlineStr">
        <is>
          <t>QW 568 I317 1986</t>
        </is>
      </c>
      <c r="C419" t="inlineStr">
        <is>
          <t>0                      QW 0568000I  317         1986</t>
        </is>
      </c>
      <c r="D419" t="inlineStr">
        <is>
          <t>Immunobiology of natural killer cells / editor, Eva Lotzová ; associate editor, Ronald B. Herberman.</t>
        </is>
      </c>
      <c r="E419" t="inlineStr">
        <is>
          <t>V. 2</t>
        </is>
      </c>
      <c r="F419" t="inlineStr">
        <is>
          <t>Yes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Boca Raton, Fla. : CRC Press, c1986.</t>
        </is>
      </c>
      <c r="M419" t="inlineStr">
        <is>
          <t>1986</t>
        </is>
      </c>
      <c r="O419" t="inlineStr">
        <is>
          <t>eng</t>
        </is>
      </c>
      <c r="P419" t="inlineStr">
        <is>
          <t>xxu</t>
        </is>
      </c>
      <c r="R419" t="inlineStr">
        <is>
          <t xml:space="preserve">QW </t>
        </is>
      </c>
      <c r="S419" t="n">
        <v>2</v>
      </c>
      <c r="T419" t="n">
        <v>2</v>
      </c>
      <c r="U419" t="inlineStr">
        <is>
          <t>1999-10-05</t>
        </is>
      </c>
      <c r="V419" t="inlineStr">
        <is>
          <t>1999-10-05</t>
        </is>
      </c>
      <c r="W419" t="inlineStr">
        <is>
          <t>1988-02-09</t>
        </is>
      </c>
      <c r="X419" t="inlineStr">
        <is>
          <t>1988-02-09</t>
        </is>
      </c>
      <c r="Y419" t="n">
        <v>239</v>
      </c>
      <c r="Z419" t="n">
        <v>194</v>
      </c>
      <c r="AA419" t="n">
        <v>196</v>
      </c>
      <c r="AB419" t="n">
        <v>1</v>
      </c>
      <c r="AC419" t="n">
        <v>1</v>
      </c>
      <c r="AD419" t="n">
        <v>5</v>
      </c>
      <c r="AE419" t="n">
        <v>5</v>
      </c>
      <c r="AF419" t="n">
        <v>1</v>
      </c>
      <c r="AG419" t="n">
        <v>1</v>
      </c>
      <c r="AH419" t="n">
        <v>3</v>
      </c>
      <c r="AI419" t="n">
        <v>3</v>
      </c>
      <c r="AJ419" t="n">
        <v>4</v>
      </c>
      <c r="AK419" t="n">
        <v>4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HYPERLINK("http://catalog.hathitrust.org/Record/000480142","HathiTrust Record")</f>
        <v/>
      </c>
      <c r="AS419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T419">
        <f>HYPERLINK("http://www.worldcat.org/oclc/12108057","WorldCat Record")</f>
        <v/>
      </c>
    </row>
    <row r="420">
      <c r="A420" t="inlineStr">
        <is>
          <t>No</t>
        </is>
      </c>
      <c r="B420" t="inlineStr">
        <is>
          <t>QW 568 I317 1986</t>
        </is>
      </c>
      <c r="C420" t="inlineStr">
        <is>
          <t>0                      QW 0568000I  317         1986</t>
        </is>
      </c>
      <c r="D420" t="inlineStr">
        <is>
          <t>Immunobiology of natural killer cells / editor, Eva Lotzová ; associate editor, Ronald B. Herberman.</t>
        </is>
      </c>
      <c r="E420" t="inlineStr">
        <is>
          <t>V. 1</t>
        </is>
      </c>
      <c r="F420" t="inlineStr">
        <is>
          <t>Yes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Boca Raton, Fla. : CRC Press, c1986.</t>
        </is>
      </c>
      <c r="M420" t="inlineStr">
        <is>
          <t>1986</t>
        </is>
      </c>
      <c r="O420" t="inlineStr">
        <is>
          <t>eng</t>
        </is>
      </c>
      <c r="P420" t="inlineStr">
        <is>
          <t>xxu</t>
        </is>
      </c>
      <c r="R420" t="inlineStr">
        <is>
          <t xml:space="preserve">QW </t>
        </is>
      </c>
      <c r="S420" t="n">
        <v>0</v>
      </c>
      <c r="T420" t="n">
        <v>2</v>
      </c>
      <c r="V420" t="inlineStr">
        <is>
          <t>1999-10-05</t>
        </is>
      </c>
      <c r="W420" t="inlineStr">
        <is>
          <t>1988-02-09</t>
        </is>
      </c>
      <c r="X420" t="inlineStr">
        <is>
          <t>1988-02-09</t>
        </is>
      </c>
      <c r="Y420" t="n">
        <v>239</v>
      </c>
      <c r="Z420" t="n">
        <v>194</v>
      </c>
      <c r="AA420" t="n">
        <v>196</v>
      </c>
      <c r="AB420" t="n">
        <v>1</v>
      </c>
      <c r="AC420" t="n">
        <v>1</v>
      </c>
      <c r="AD420" t="n">
        <v>5</v>
      </c>
      <c r="AE420" t="n">
        <v>5</v>
      </c>
      <c r="AF420" t="n">
        <v>1</v>
      </c>
      <c r="AG420" t="n">
        <v>1</v>
      </c>
      <c r="AH420" t="n">
        <v>3</v>
      </c>
      <c r="AI420" t="n">
        <v>3</v>
      </c>
      <c r="AJ420" t="n">
        <v>4</v>
      </c>
      <c r="AK420" t="n">
        <v>4</v>
      </c>
      <c r="AL420" t="n">
        <v>0</v>
      </c>
      <c r="AM420" t="n">
        <v>0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HYPERLINK("http://catalog.hathitrust.org/Record/000480142","HathiTrust Record")</f>
        <v/>
      </c>
      <c r="AS420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T420">
        <f>HYPERLINK("http://www.worldcat.org/oclc/12108057","WorldCat Record")</f>
        <v/>
      </c>
    </row>
    <row r="421">
      <c r="A421" t="inlineStr">
        <is>
          <t>No</t>
        </is>
      </c>
      <c r="B421" t="inlineStr">
        <is>
          <t>QW 568 I339 1989</t>
        </is>
      </c>
      <c r="C421" t="inlineStr">
        <is>
          <t>0                      QW 0568000I  339         1989</t>
        </is>
      </c>
      <c r="D421" t="inlineStr">
        <is>
          <t>Immunosuppression and human malignancy / by David Naor ... [et al.] ; foreword by Marc Feldmann.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L421" t="inlineStr">
        <is>
          <t>Clifton, N.J. : Humana Press, c1989.</t>
        </is>
      </c>
      <c r="M421" t="inlineStr">
        <is>
          <t>1989</t>
        </is>
      </c>
      <c r="O421" t="inlineStr">
        <is>
          <t>eng</t>
        </is>
      </c>
      <c r="P421" t="inlineStr">
        <is>
          <t>nju</t>
        </is>
      </c>
      <c r="Q421" t="inlineStr">
        <is>
          <t>Contemporary immunology</t>
        </is>
      </c>
      <c r="R421" t="inlineStr">
        <is>
          <t xml:space="preserve">QW </t>
        </is>
      </c>
      <c r="S421" t="n">
        <v>3</v>
      </c>
      <c r="T421" t="n">
        <v>3</v>
      </c>
      <c r="U421" t="inlineStr">
        <is>
          <t>1999-10-05</t>
        </is>
      </c>
      <c r="V421" t="inlineStr">
        <is>
          <t>1999-10-05</t>
        </is>
      </c>
      <c r="W421" t="inlineStr">
        <is>
          <t>1992-04-02</t>
        </is>
      </c>
      <c r="X421" t="inlineStr">
        <is>
          <t>1992-04-02</t>
        </is>
      </c>
      <c r="Y421" t="n">
        <v>74</v>
      </c>
      <c r="Z421" t="n">
        <v>49</v>
      </c>
      <c r="AA421" t="n">
        <v>70</v>
      </c>
      <c r="AB421" t="n">
        <v>1</v>
      </c>
      <c r="AC421" t="n">
        <v>1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0</v>
      </c>
      <c r="AM421" t="n">
        <v>0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HYPERLINK("http://catalog.hathitrust.org/Record/002227813","HathiTrust Record")</f>
        <v/>
      </c>
      <c r="AS421">
        <f>HYPERLINK("https://creighton-primo.hosted.exlibrisgroup.com/primo-explore/search?tab=default_tab&amp;search_scope=EVERYTHING&amp;vid=01CRU&amp;lang=en_US&amp;offset=0&amp;query=any,contains,991001299359702656","Catalog Record")</f>
        <v/>
      </c>
      <c r="AT421">
        <f>HYPERLINK("http://www.worldcat.org/oclc/19554160","WorldCat Record")</f>
        <v/>
      </c>
    </row>
    <row r="422">
      <c r="A422" t="inlineStr">
        <is>
          <t>No</t>
        </is>
      </c>
      <c r="B422" t="inlineStr">
        <is>
          <t>QW 568 I53i 1982</t>
        </is>
      </c>
      <c r="C422" t="inlineStr">
        <is>
          <t>0                      QW 0568000I  53i         1982</t>
        </is>
      </c>
      <c r="D422" t="inlineStr">
        <is>
          <t>Interleukins, lymphokines, and cytokines : proceedings of the Third International Lymphokine Workshop / edited by Joost J. Oppenheim, Stanley Cohen ; discussion editor, Maurice Landy.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International Lymphokine Workshop (3rd : 1982 : Haverford College)</t>
        </is>
      </c>
      <c r="L422" t="inlineStr">
        <is>
          <t>New York : Academic Press, c1983.</t>
        </is>
      </c>
      <c r="M422" t="inlineStr">
        <is>
          <t>1983</t>
        </is>
      </c>
      <c r="O422" t="inlineStr">
        <is>
          <t>eng</t>
        </is>
      </c>
      <c r="P422" t="inlineStr">
        <is>
          <t>nyu</t>
        </is>
      </c>
      <c r="R422" t="inlineStr">
        <is>
          <t xml:space="preserve">QW </t>
        </is>
      </c>
      <c r="S422" t="n">
        <v>9</v>
      </c>
      <c r="T422" t="n">
        <v>9</v>
      </c>
      <c r="U422" t="inlineStr">
        <is>
          <t>1997-05-11</t>
        </is>
      </c>
      <c r="V422" t="inlineStr">
        <is>
          <t>1997-05-11</t>
        </is>
      </c>
      <c r="W422" t="inlineStr">
        <is>
          <t>1988-02-09</t>
        </is>
      </c>
      <c r="X422" t="inlineStr">
        <is>
          <t>1988-02-09</t>
        </is>
      </c>
      <c r="Y422" t="n">
        <v>193</v>
      </c>
      <c r="Z422" t="n">
        <v>157</v>
      </c>
      <c r="AA422" t="n">
        <v>158</v>
      </c>
      <c r="AB422" t="n">
        <v>1</v>
      </c>
      <c r="AC422" t="n">
        <v>1</v>
      </c>
      <c r="AD422" t="n">
        <v>5</v>
      </c>
      <c r="AE422" t="n">
        <v>5</v>
      </c>
      <c r="AF422" t="n">
        <v>1</v>
      </c>
      <c r="AG422" t="n">
        <v>1</v>
      </c>
      <c r="AH422" t="n">
        <v>4</v>
      </c>
      <c r="AI422" t="n">
        <v>4</v>
      </c>
      <c r="AJ422" t="n">
        <v>3</v>
      </c>
      <c r="AK422" t="n">
        <v>3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HYPERLINK("http://catalog.hathitrust.org/Record/006249699","HathiTrust Record")</f>
        <v/>
      </c>
      <c r="AS422">
        <f>HYPERLINK("https://creighton-primo.hosted.exlibrisgroup.com/primo-explore/search?tab=default_tab&amp;search_scope=EVERYTHING&amp;vid=01CRU&amp;lang=en_US&amp;offset=0&amp;query=any,contains,991000975769702656","Catalog Record")</f>
        <v/>
      </c>
      <c r="AT422">
        <f>HYPERLINK("http://www.worldcat.org/oclc/9256095","WorldCat Record")</f>
        <v/>
      </c>
    </row>
    <row r="423">
      <c r="A423" t="inlineStr">
        <is>
          <t>No</t>
        </is>
      </c>
      <c r="B423" t="inlineStr">
        <is>
          <t>QW 568 I57 1988</t>
        </is>
      </c>
      <c r="C423" t="inlineStr">
        <is>
          <t>0                      QW 0568000I  57          1988</t>
        </is>
      </c>
      <c r="D423" t="inlineStr">
        <is>
          <t>Interleukin 2 / edited by Kendall A. Smith.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San Diego : Academic Press, c1988.</t>
        </is>
      </c>
      <c r="M423" t="inlineStr">
        <is>
          <t>1988</t>
        </is>
      </c>
      <c r="O423" t="inlineStr">
        <is>
          <t>eng</t>
        </is>
      </c>
      <c r="P423" t="inlineStr">
        <is>
          <t>xxu</t>
        </is>
      </c>
      <c r="R423" t="inlineStr">
        <is>
          <t xml:space="preserve">QW </t>
        </is>
      </c>
      <c r="S423" t="n">
        <v>12</v>
      </c>
      <c r="T423" t="n">
        <v>12</v>
      </c>
      <c r="U423" t="inlineStr">
        <is>
          <t>1992-08-24</t>
        </is>
      </c>
      <c r="V423" t="inlineStr">
        <is>
          <t>1992-08-24</t>
        </is>
      </c>
      <c r="W423" t="inlineStr">
        <is>
          <t>1989-02-17</t>
        </is>
      </c>
      <c r="X423" t="inlineStr">
        <is>
          <t>1989-02-17</t>
        </is>
      </c>
      <c r="Y423" t="n">
        <v>225</v>
      </c>
      <c r="Z423" t="n">
        <v>180</v>
      </c>
      <c r="AA423" t="n">
        <v>229</v>
      </c>
      <c r="AB423" t="n">
        <v>2</v>
      </c>
      <c r="AC423" t="n">
        <v>2</v>
      </c>
      <c r="AD423" t="n">
        <v>8</v>
      </c>
      <c r="AE423" t="n">
        <v>11</v>
      </c>
      <c r="AF423" t="n">
        <v>0</v>
      </c>
      <c r="AG423" t="n">
        <v>2</v>
      </c>
      <c r="AH423" t="n">
        <v>4</v>
      </c>
      <c r="AI423" t="n">
        <v>6</v>
      </c>
      <c r="AJ423" t="n">
        <v>5</v>
      </c>
      <c r="AK423" t="n">
        <v>5</v>
      </c>
      <c r="AL423" t="n">
        <v>1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HYPERLINK("http://catalog.hathitrust.org/Record/000944907","HathiTrust Record")</f>
        <v/>
      </c>
      <c r="AS423">
        <f>HYPERLINK("https://creighton-primo.hosted.exlibrisgroup.com/primo-explore/search?tab=default_tab&amp;search_scope=EVERYTHING&amp;vid=01CRU&amp;lang=en_US&amp;offset=0&amp;query=any,contains,991001239269702656","Catalog Record")</f>
        <v/>
      </c>
      <c r="AT423">
        <f>HYPERLINK("http://www.worldcat.org/oclc/16985498","WorldCat Record")</f>
        <v/>
      </c>
    </row>
    <row r="424">
      <c r="A424" t="inlineStr">
        <is>
          <t>No</t>
        </is>
      </c>
      <c r="B424" t="inlineStr">
        <is>
          <t>QW 568 M7175 1994</t>
        </is>
      </c>
      <c r="C424" t="inlineStr">
        <is>
          <t>0                      QW 0568000M  7175        1994</t>
        </is>
      </c>
      <c r="D424" t="inlineStr">
        <is>
          <t>Molecular and cellular biology of the allergic response / edited by Arnold I. Levinson, Yvonne Paterson.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L424" t="inlineStr">
        <is>
          <t>New York : M. Dekker, c1994.</t>
        </is>
      </c>
      <c r="M424" t="inlineStr">
        <is>
          <t>1994</t>
        </is>
      </c>
      <c r="O424" t="inlineStr">
        <is>
          <t>eng</t>
        </is>
      </c>
      <c r="P424" t="inlineStr">
        <is>
          <t>nyu</t>
        </is>
      </c>
      <c r="Q424" t="inlineStr">
        <is>
          <t>Clinical allergy and immunology ; 3</t>
        </is>
      </c>
      <c r="R424" t="inlineStr">
        <is>
          <t xml:space="preserve">QW </t>
        </is>
      </c>
      <c r="S424" t="n">
        <v>8</v>
      </c>
      <c r="T424" t="n">
        <v>8</v>
      </c>
      <c r="U424" t="inlineStr">
        <is>
          <t>1998-07-20</t>
        </is>
      </c>
      <c r="V424" t="inlineStr">
        <is>
          <t>1998-07-20</t>
        </is>
      </c>
      <c r="W424" t="inlineStr">
        <is>
          <t>1994-09-13</t>
        </is>
      </c>
      <c r="X424" t="inlineStr">
        <is>
          <t>1994-09-13</t>
        </is>
      </c>
      <c r="Y424" t="n">
        <v>82</v>
      </c>
      <c r="Z424" t="n">
        <v>54</v>
      </c>
      <c r="AA424" t="n">
        <v>59</v>
      </c>
      <c r="AB424" t="n">
        <v>1</v>
      </c>
      <c r="AC424" t="n">
        <v>1</v>
      </c>
      <c r="AD424" t="n">
        <v>1</v>
      </c>
      <c r="AE424" t="n">
        <v>1</v>
      </c>
      <c r="AF424" t="n">
        <v>0</v>
      </c>
      <c r="AG424" t="n">
        <v>0</v>
      </c>
      <c r="AH424" t="n">
        <v>1</v>
      </c>
      <c r="AI424" t="n">
        <v>1</v>
      </c>
      <c r="AJ424" t="n">
        <v>0</v>
      </c>
      <c r="AK424" t="n">
        <v>0</v>
      </c>
      <c r="AL424" t="n">
        <v>0</v>
      </c>
      <c r="AM424" t="n">
        <v>0</v>
      </c>
      <c r="AN424" t="n">
        <v>0</v>
      </c>
      <c r="AO424" t="n">
        <v>0</v>
      </c>
      <c r="AP424" t="inlineStr">
        <is>
          <t>No</t>
        </is>
      </c>
      <c r="AQ424" t="inlineStr">
        <is>
          <t>No</t>
        </is>
      </c>
      <c r="AS424">
        <f>HYPERLINK("https://creighton-primo.hosted.exlibrisgroup.com/primo-explore/search?tab=default_tab&amp;search_scope=EVERYTHING&amp;vid=01CRU&amp;lang=en_US&amp;offset=0&amp;query=any,contains,991000678879702656","Catalog Record")</f>
        <v/>
      </c>
      <c r="AT424">
        <f>HYPERLINK("http://www.worldcat.org/oclc/29877505","WorldCat Record")</f>
        <v/>
      </c>
    </row>
    <row r="425">
      <c r="A425" t="inlineStr">
        <is>
          <t>No</t>
        </is>
      </c>
      <c r="B425" t="inlineStr">
        <is>
          <t>QW 568 T113 1988</t>
        </is>
      </c>
      <c r="C425" t="inlineStr">
        <is>
          <t>0                      QW 0568000T  113         1988</t>
        </is>
      </c>
      <c r="D425" t="inlineStr">
        <is>
          <t>The T-cell receptors / edited by Tak W. Mak.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New York : Plenum Press, c1988.</t>
        </is>
      </c>
      <c r="M425" t="inlineStr">
        <is>
          <t>1988</t>
        </is>
      </c>
      <c r="O425" t="inlineStr">
        <is>
          <t>eng</t>
        </is>
      </c>
      <c r="P425" t="inlineStr">
        <is>
          <t>xxu</t>
        </is>
      </c>
      <c r="R425" t="inlineStr">
        <is>
          <t xml:space="preserve">QW </t>
        </is>
      </c>
      <c r="S425" t="n">
        <v>5</v>
      </c>
      <c r="T425" t="n">
        <v>5</v>
      </c>
      <c r="U425" t="inlineStr">
        <is>
          <t>1999-10-05</t>
        </is>
      </c>
      <c r="V425" t="inlineStr">
        <is>
          <t>1999-10-05</t>
        </is>
      </c>
      <c r="W425" t="inlineStr">
        <is>
          <t>1988-12-19</t>
        </is>
      </c>
      <c r="X425" t="inlineStr">
        <is>
          <t>1988-12-19</t>
        </is>
      </c>
      <c r="Y425" t="n">
        <v>239</v>
      </c>
      <c r="Z425" t="n">
        <v>179</v>
      </c>
      <c r="AA425" t="n">
        <v>204</v>
      </c>
      <c r="AB425" t="n">
        <v>2</v>
      </c>
      <c r="AC425" t="n">
        <v>2</v>
      </c>
      <c r="AD425" t="n">
        <v>6</v>
      </c>
      <c r="AE425" t="n">
        <v>7</v>
      </c>
      <c r="AF425" t="n">
        <v>1</v>
      </c>
      <c r="AG425" t="n">
        <v>2</v>
      </c>
      <c r="AH425" t="n">
        <v>2</v>
      </c>
      <c r="AI425" t="n">
        <v>2</v>
      </c>
      <c r="AJ425" t="n">
        <v>3</v>
      </c>
      <c r="AK425" t="n">
        <v>4</v>
      </c>
      <c r="AL425" t="n">
        <v>1</v>
      </c>
      <c r="AM425" t="n">
        <v>1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HYPERLINK("http://catalog.hathitrust.org/Record/000927138","HathiTrust Record")</f>
        <v/>
      </c>
      <c r="AS425">
        <f>HYPERLINK("https://creighton-primo.hosted.exlibrisgroup.com/primo-explore/search?tab=default_tab&amp;search_scope=EVERYTHING&amp;vid=01CRU&amp;lang=en_US&amp;offset=0&amp;query=any,contains,991001113009702656","Catalog Record")</f>
        <v/>
      </c>
      <c r="AT425">
        <f>HYPERLINK("http://www.worldcat.org/oclc/17354236","WorldCat Record")</f>
        <v/>
      </c>
    </row>
    <row r="426">
      <c r="A426" t="inlineStr">
        <is>
          <t>No</t>
        </is>
      </c>
      <c r="B426" t="inlineStr">
        <is>
          <t>QW 570 B915i 1982</t>
        </is>
      </c>
      <c r="C426" t="inlineStr">
        <is>
          <t>0                      QW 0570000B  915i        1982</t>
        </is>
      </c>
      <c r="D426" t="inlineStr">
        <is>
          <t>An introduction to immunohematology / Neville J. Bryant.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Bryant, Neville J.</t>
        </is>
      </c>
      <c r="L426" t="inlineStr">
        <is>
          <t>Philadelphia : Saunders, c1982.</t>
        </is>
      </c>
      <c r="M426" t="inlineStr">
        <is>
          <t>1982</t>
        </is>
      </c>
      <c r="N426" t="inlineStr">
        <is>
          <t>2nd ed.</t>
        </is>
      </c>
      <c r="O426" t="inlineStr">
        <is>
          <t>eng</t>
        </is>
      </c>
      <c r="P426" t="inlineStr">
        <is>
          <t>xxu</t>
        </is>
      </c>
      <c r="R426" t="inlineStr">
        <is>
          <t xml:space="preserve">QW </t>
        </is>
      </c>
      <c r="S426" t="n">
        <v>5</v>
      </c>
      <c r="T426" t="n">
        <v>5</v>
      </c>
      <c r="U426" t="inlineStr">
        <is>
          <t>1991-01-09</t>
        </is>
      </c>
      <c r="V426" t="inlineStr">
        <is>
          <t>1991-01-09</t>
        </is>
      </c>
      <c r="W426" t="inlineStr">
        <is>
          <t>1987-09-30</t>
        </is>
      </c>
      <c r="X426" t="inlineStr">
        <is>
          <t>1987-09-30</t>
        </is>
      </c>
      <c r="Y426" t="n">
        <v>175</v>
      </c>
      <c r="Z426" t="n">
        <v>135</v>
      </c>
      <c r="AA426" t="n">
        <v>269</v>
      </c>
      <c r="AB426" t="n">
        <v>1</v>
      </c>
      <c r="AC426" t="n">
        <v>3</v>
      </c>
      <c r="AD426" t="n">
        <v>3</v>
      </c>
      <c r="AE426" t="n">
        <v>9</v>
      </c>
      <c r="AF426" t="n">
        <v>3</v>
      </c>
      <c r="AG426" t="n">
        <v>4</v>
      </c>
      <c r="AH426" t="n">
        <v>0</v>
      </c>
      <c r="AI426" t="n">
        <v>2</v>
      </c>
      <c r="AJ426" t="n">
        <v>1</v>
      </c>
      <c r="AK426" t="n">
        <v>4</v>
      </c>
      <c r="AL426" t="n">
        <v>0</v>
      </c>
      <c r="AM426" t="n">
        <v>2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HYPERLINK("https://creighton-primo.hosted.exlibrisgroup.com/primo-explore/search?tab=default_tab&amp;search_scope=EVERYTHING&amp;vid=01CRU&amp;lang=en_US&amp;offset=0&amp;query=any,contains,991000748619702656","Catalog Record")</f>
        <v/>
      </c>
      <c r="AT426">
        <f>HYPERLINK("http://www.worldcat.org/oclc/7571980","WorldCat Record")</f>
        <v/>
      </c>
    </row>
    <row r="427">
      <c r="A427" t="inlineStr">
        <is>
          <t>No</t>
        </is>
      </c>
      <c r="B427" t="inlineStr">
        <is>
          <t>QW 570 B964e 1956</t>
        </is>
      </c>
      <c r="C427" t="inlineStr">
        <is>
          <t>0                      QW 0570000B  964e        1956</t>
        </is>
      </c>
      <c r="D427" t="inlineStr">
        <is>
          <t>Enzyme antigen and virus : a study of macromolecular pattern in action.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Burnet, F. M. (Frank Macfarlane), Sir, 1899-1985.</t>
        </is>
      </c>
      <c r="L427" t="inlineStr">
        <is>
          <t>Cambridge [Eng] : University Press, [1956]</t>
        </is>
      </c>
      <c r="M427" t="inlineStr">
        <is>
          <t>1956</t>
        </is>
      </c>
      <c r="O427" t="inlineStr">
        <is>
          <t>eng</t>
        </is>
      </c>
      <c r="P427" t="inlineStr">
        <is>
          <t>enk</t>
        </is>
      </c>
      <c r="R427" t="inlineStr">
        <is>
          <t xml:space="preserve">QW </t>
        </is>
      </c>
      <c r="S427" t="n">
        <v>8</v>
      </c>
      <c r="T427" t="n">
        <v>8</v>
      </c>
      <c r="U427" t="inlineStr">
        <is>
          <t>2002-11-04</t>
        </is>
      </c>
      <c r="V427" t="inlineStr">
        <is>
          <t>2002-11-04</t>
        </is>
      </c>
      <c r="W427" t="inlineStr">
        <is>
          <t>1988-03-03</t>
        </is>
      </c>
      <c r="X427" t="inlineStr">
        <is>
          <t>1988-03-03</t>
        </is>
      </c>
      <c r="Y427" t="n">
        <v>277</v>
      </c>
      <c r="Z427" t="n">
        <v>199</v>
      </c>
      <c r="AA427" t="n">
        <v>234</v>
      </c>
      <c r="AB427" t="n">
        <v>3</v>
      </c>
      <c r="AC427" t="n">
        <v>3</v>
      </c>
      <c r="AD427" t="n">
        <v>13</v>
      </c>
      <c r="AE427" t="n">
        <v>16</v>
      </c>
      <c r="AF427" t="n">
        <v>4</v>
      </c>
      <c r="AG427" t="n">
        <v>5</v>
      </c>
      <c r="AH427" t="n">
        <v>3</v>
      </c>
      <c r="AI427" t="n">
        <v>3</v>
      </c>
      <c r="AJ427" t="n">
        <v>7</v>
      </c>
      <c r="AK427" t="n">
        <v>10</v>
      </c>
      <c r="AL427" t="n">
        <v>2</v>
      </c>
      <c r="AM427" t="n">
        <v>2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HYPERLINK("http://catalog.hathitrust.org/Record/002077549","HathiTrust Record")</f>
        <v/>
      </c>
      <c r="AS427">
        <f>HYPERLINK("https://creighton-primo.hosted.exlibrisgroup.com/primo-explore/search?tab=default_tab&amp;search_scope=EVERYTHING&amp;vid=01CRU&amp;lang=en_US&amp;offset=0&amp;query=any,contains,991000975859702656","Catalog Record")</f>
        <v/>
      </c>
      <c r="AT427">
        <f>HYPERLINK("http://www.worldcat.org/oclc/1560542","WorldCat Record")</f>
        <v/>
      </c>
    </row>
    <row r="428">
      <c r="A428" t="inlineStr">
        <is>
          <t>No</t>
        </is>
      </c>
      <c r="B428" t="inlineStr">
        <is>
          <t>QW 570 G568a 1965</t>
        </is>
      </c>
      <c r="C428" t="inlineStr">
        <is>
          <t>0                      QW 0570000G  568a        1965</t>
        </is>
      </c>
      <c r="D428" t="inlineStr">
        <is>
          <t>Autoimmunity and disease : L. E. Glynn and E. J. Holborow.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Glynn, L. E. (Leonard Eleazar), 1910-</t>
        </is>
      </c>
      <c r="L428" t="inlineStr">
        <is>
          <t>Philadelphia : Davis, [c1965]</t>
        </is>
      </c>
      <c r="M428" t="inlineStr">
        <is>
          <t>1965</t>
        </is>
      </c>
      <c r="O428" t="inlineStr">
        <is>
          <t>eng</t>
        </is>
      </c>
      <c r="P428" t="inlineStr">
        <is>
          <t xml:space="preserve">xx </t>
        </is>
      </c>
      <c r="R428" t="inlineStr">
        <is>
          <t xml:space="preserve">QW </t>
        </is>
      </c>
      <c r="S428" t="n">
        <v>1</v>
      </c>
      <c r="T428" t="n">
        <v>1</v>
      </c>
      <c r="U428" t="inlineStr">
        <is>
          <t>2002-09-29</t>
        </is>
      </c>
      <c r="V428" t="inlineStr">
        <is>
          <t>2002-09-29</t>
        </is>
      </c>
      <c r="W428" t="inlineStr">
        <is>
          <t>1988-03-03</t>
        </is>
      </c>
      <c r="X428" t="inlineStr">
        <is>
          <t>1988-03-03</t>
        </is>
      </c>
      <c r="Y428" t="n">
        <v>103</v>
      </c>
      <c r="Z428" t="n">
        <v>98</v>
      </c>
      <c r="AA428" t="n">
        <v>114</v>
      </c>
      <c r="AB428" t="n">
        <v>2</v>
      </c>
      <c r="AC428" t="n">
        <v>2</v>
      </c>
      <c r="AD428" t="n">
        <v>5</v>
      </c>
      <c r="AE428" t="n">
        <v>6</v>
      </c>
      <c r="AF428" t="n">
        <v>2</v>
      </c>
      <c r="AG428" t="n">
        <v>2</v>
      </c>
      <c r="AH428" t="n">
        <v>1</v>
      </c>
      <c r="AI428" t="n">
        <v>1</v>
      </c>
      <c r="AJ428" t="n">
        <v>3</v>
      </c>
      <c r="AK428" t="n">
        <v>4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HYPERLINK("http://catalog.hathitrust.org/Record/002067705","HathiTrust Record")</f>
        <v/>
      </c>
      <c r="AS428">
        <f>HYPERLINK("https://creighton-primo.hosted.exlibrisgroup.com/primo-explore/search?tab=default_tab&amp;search_scope=EVERYTHING&amp;vid=01CRU&amp;lang=en_US&amp;offset=0&amp;query=any,contains,991000975749702656","Catalog Record")</f>
        <v/>
      </c>
      <c r="AT428">
        <f>HYPERLINK("http://www.worldcat.org/oclc/1293354","WorldCat Record")</f>
        <v/>
      </c>
    </row>
    <row r="429">
      <c r="A429" t="inlineStr">
        <is>
          <t>No</t>
        </is>
      </c>
      <c r="B429" t="inlineStr">
        <is>
          <t>QW 570 G848i 1983</t>
        </is>
      </c>
      <c r="C429" t="inlineStr">
        <is>
          <t>0                      QW 0570000G  848i        1983</t>
        </is>
      </c>
      <c r="D429" t="inlineStr">
        <is>
          <t>Immunodiagnosis for clinicians : interpretation of immunoassays / Michael H. Grieco and David K. Meriney.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Grieco, Michael H.</t>
        </is>
      </c>
      <c r="L429" t="inlineStr">
        <is>
          <t>Chicago : Year Book Medical Publishers, c1983.</t>
        </is>
      </c>
      <c r="M429" t="inlineStr">
        <is>
          <t>1983</t>
        </is>
      </c>
      <c r="O429" t="inlineStr">
        <is>
          <t>eng</t>
        </is>
      </c>
      <c r="P429" t="inlineStr">
        <is>
          <t>xxu</t>
        </is>
      </c>
      <c r="R429" t="inlineStr">
        <is>
          <t xml:space="preserve">QW </t>
        </is>
      </c>
      <c r="S429" t="n">
        <v>5</v>
      </c>
      <c r="T429" t="n">
        <v>5</v>
      </c>
      <c r="U429" t="inlineStr">
        <is>
          <t>1997-07-14</t>
        </is>
      </c>
      <c r="V429" t="inlineStr">
        <is>
          <t>1997-07-14</t>
        </is>
      </c>
      <c r="W429" t="inlineStr">
        <is>
          <t>1988-06-07</t>
        </is>
      </c>
      <c r="X429" t="inlineStr">
        <is>
          <t>1988-06-07</t>
        </is>
      </c>
      <c r="Y429" t="n">
        <v>141</v>
      </c>
      <c r="Z429" t="n">
        <v>101</v>
      </c>
      <c r="AA429" t="n">
        <v>103</v>
      </c>
      <c r="AB429" t="n">
        <v>1</v>
      </c>
      <c r="AC429" t="n">
        <v>1</v>
      </c>
      <c r="AD429" t="n">
        <v>2</v>
      </c>
      <c r="AE429" t="n">
        <v>2</v>
      </c>
      <c r="AF429" t="n">
        <v>1</v>
      </c>
      <c r="AG429" t="n">
        <v>1</v>
      </c>
      <c r="AH429" t="n">
        <v>0</v>
      </c>
      <c r="AI429" t="n">
        <v>0</v>
      </c>
      <c r="AJ429" t="n">
        <v>1</v>
      </c>
      <c r="AK429" t="n">
        <v>1</v>
      </c>
      <c r="AL429" t="n">
        <v>0</v>
      </c>
      <c r="AM429" t="n">
        <v>0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HYPERLINK("http://catalog.hathitrust.org/Record/000157589","HathiTrust Record")</f>
        <v/>
      </c>
      <c r="AS429">
        <f>HYPERLINK("https://creighton-primo.hosted.exlibrisgroup.com/primo-explore/search?tab=default_tab&amp;search_scope=EVERYTHING&amp;vid=01CRU&amp;lang=en_US&amp;offset=0&amp;query=any,contains,991000976059702656","Catalog Record")</f>
        <v/>
      </c>
      <c r="AT429">
        <f>HYPERLINK("http://www.worldcat.org/oclc/9324407","WorldCat Record")</f>
        <v/>
      </c>
    </row>
    <row r="430">
      <c r="A430" t="inlineStr">
        <is>
          <t>No</t>
        </is>
      </c>
      <c r="B430" t="inlineStr">
        <is>
          <t>QW 570 I34 1982</t>
        </is>
      </c>
      <c r="C430" t="inlineStr">
        <is>
          <t>0                      QW 0570000I  34          1982</t>
        </is>
      </c>
      <c r="D430" t="inlineStr">
        <is>
          <t>Immunofluorescence technology : selected theoretical and clinical aspects / editors, G. Wick, K.N. Traill, K. Schauenstein.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L430" t="inlineStr">
        <is>
          <t>Amsterdam ; New York : Elsevier Biomedical Press ; New York, N.Y. : Sole distributors for the USA and Canada, Elsevier Science Pub. Co., c1982.</t>
        </is>
      </c>
      <c r="M430" t="inlineStr">
        <is>
          <t>1982</t>
        </is>
      </c>
      <c r="O430" t="inlineStr">
        <is>
          <t>eng</t>
        </is>
      </c>
      <c r="P430" t="inlineStr">
        <is>
          <t xml:space="preserve">ne </t>
        </is>
      </c>
      <c r="R430" t="inlineStr">
        <is>
          <t xml:space="preserve">QW </t>
        </is>
      </c>
      <c r="S430" t="n">
        <v>1</v>
      </c>
      <c r="T430" t="n">
        <v>1</v>
      </c>
      <c r="U430" t="inlineStr">
        <is>
          <t>1998-12-03</t>
        </is>
      </c>
      <c r="V430" t="inlineStr">
        <is>
          <t>1998-12-03</t>
        </is>
      </c>
      <c r="W430" t="inlineStr">
        <is>
          <t>1988-02-09</t>
        </is>
      </c>
      <c r="X430" t="inlineStr">
        <is>
          <t>1988-02-09</t>
        </is>
      </c>
      <c r="Y430" t="n">
        <v>170</v>
      </c>
      <c r="Z430" t="n">
        <v>120</v>
      </c>
      <c r="AA430" t="n">
        <v>121</v>
      </c>
      <c r="AB430" t="n">
        <v>1</v>
      </c>
      <c r="AC430" t="n">
        <v>1</v>
      </c>
      <c r="AD430" t="n">
        <v>4</v>
      </c>
      <c r="AE430" t="n">
        <v>4</v>
      </c>
      <c r="AF430" t="n">
        <v>3</v>
      </c>
      <c r="AG430" t="n">
        <v>3</v>
      </c>
      <c r="AH430" t="n">
        <v>1</v>
      </c>
      <c r="AI430" t="n">
        <v>1</v>
      </c>
      <c r="AJ430" t="n">
        <v>2</v>
      </c>
      <c r="AK430" t="n">
        <v>2</v>
      </c>
      <c r="AL430" t="n">
        <v>0</v>
      </c>
      <c r="AM430" t="n">
        <v>0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HYPERLINK("http://catalog.hathitrust.org/Record/000241881","HathiTrust Record")</f>
        <v/>
      </c>
      <c r="AS430">
        <f>HYPERLINK("https://creighton-primo.hosted.exlibrisgroup.com/primo-explore/search?tab=default_tab&amp;search_scope=EVERYTHING&amp;vid=01CRU&amp;lang=en_US&amp;offset=0&amp;query=any,contains,991000976019702656","Catalog Record")</f>
        <v/>
      </c>
      <c r="AT430">
        <f>HYPERLINK("http://www.worldcat.org/oclc/8667580","WorldCat Record")</f>
        <v/>
      </c>
    </row>
    <row r="431">
      <c r="A431" t="inlineStr">
        <is>
          <t>No</t>
        </is>
      </c>
      <c r="B431" t="inlineStr">
        <is>
          <t>QW 570 I62 1972s</t>
        </is>
      </c>
      <c r="C431" t="inlineStr">
        <is>
          <t>0                      QW 0570000I  62          1972s</t>
        </is>
      </c>
      <c r="D431" t="inlineStr">
        <is>
          <t>Specific receptors of antibodies, antigens, and cells : Editors: D. Pressman [et al.]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International Convocation on Immunology (3rd : 1972 : Buffalo, N.Y.)</t>
        </is>
      </c>
      <c r="L431" t="inlineStr">
        <is>
          <t>Basel, New York : Karger, 1972.</t>
        </is>
      </c>
      <c r="M431" t="inlineStr">
        <is>
          <t>1972</t>
        </is>
      </c>
      <c r="O431" t="inlineStr">
        <is>
          <t>eng</t>
        </is>
      </c>
      <c r="P431" t="inlineStr">
        <is>
          <t xml:space="preserve">xx </t>
        </is>
      </c>
      <c r="R431" t="inlineStr">
        <is>
          <t xml:space="preserve">QW </t>
        </is>
      </c>
      <c r="S431" t="n">
        <v>2</v>
      </c>
      <c r="T431" t="n">
        <v>2</v>
      </c>
      <c r="U431" t="inlineStr">
        <is>
          <t>1996-09-28</t>
        </is>
      </c>
      <c r="V431" t="inlineStr">
        <is>
          <t>1996-09-28</t>
        </is>
      </c>
      <c r="W431" t="inlineStr">
        <is>
          <t>1988-03-03</t>
        </is>
      </c>
      <c r="X431" t="inlineStr">
        <is>
          <t>1988-03-03</t>
        </is>
      </c>
      <c r="Y431" t="n">
        <v>15</v>
      </c>
      <c r="Z431" t="n">
        <v>11</v>
      </c>
      <c r="AA431" t="n">
        <v>11</v>
      </c>
      <c r="AB431" t="n">
        <v>1</v>
      </c>
      <c r="AC431" t="n">
        <v>1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HYPERLINK("https://creighton-primo.hosted.exlibrisgroup.com/primo-explore/search?tab=default_tab&amp;search_scope=EVERYTHING&amp;vid=01CRU&amp;lang=en_US&amp;offset=0&amp;query=any,contains,991000976089702656","Catalog Record")</f>
        <v/>
      </c>
      <c r="AT431">
        <f>HYPERLINK("http://www.worldcat.org/oclc/14420561","WorldCat Record")</f>
        <v/>
      </c>
    </row>
    <row r="432">
      <c r="A432" t="inlineStr">
        <is>
          <t>No</t>
        </is>
      </c>
      <c r="B432" t="inlineStr">
        <is>
          <t>QW 570 L263s 1962</t>
        </is>
      </c>
      <c r="C432" t="inlineStr">
        <is>
          <t>0                      QW 0570000L  263s        1962</t>
        </is>
      </c>
      <c r="D432" t="inlineStr">
        <is>
          <t>The specificity of serological reactions / by Karl Landsteiner.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Landsteiner, Karl, 1868-1943.</t>
        </is>
      </c>
      <c r="L432" t="inlineStr">
        <is>
          <t>New York : Dover Publications, c962.</t>
        </is>
      </c>
      <c r="M432" t="inlineStr">
        <is>
          <t>1962</t>
        </is>
      </c>
      <c r="N432" t="inlineStr">
        <is>
          <t>Rev. ed. With a chapter on molecular structure and intermolecular forces, by Linus Pauling, and with a bibliography of Dr. Landsteiner's works and a new pref., by Merrill W. Chase.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QW </t>
        </is>
      </c>
      <c r="S432" t="n">
        <v>3</v>
      </c>
      <c r="T432" t="n">
        <v>3</v>
      </c>
      <c r="U432" t="inlineStr">
        <is>
          <t>1996-10-02</t>
        </is>
      </c>
      <c r="V432" t="inlineStr">
        <is>
          <t>1996-10-02</t>
        </is>
      </c>
      <c r="W432" t="inlineStr">
        <is>
          <t>1988-02-09</t>
        </is>
      </c>
      <c r="X432" t="inlineStr">
        <is>
          <t>1988-02-09</t>
        </is>
      </c>
      <c r="Y432" t="n">
        <v>358</v>
      </c>
      <c r="Z432" t="n">
        <v>306</v>
      </c>
      <c r="AA432" t="n">
        <v>510</v>
      </c>
      <c r="AB432" t="n">
        <v>2</v>
      </c>
      <c r="AC432" t="n">
        <v>2</v>
      </c>
      <c r="AD432" t="n">
        <v>14</v>
      </c>
      <c r="AE432" t="n">
        <v>17</v>
      </c>
      <c r="AF432" t="n">
        <v>4</v>
      </c>
      <c r="AG432" t="n">
        <v>5</v>
      </c>
      <c r="AH432" t="n">
        <v>3</v>
      </c>
      <c r="AI432" t="n">
        <v>5</v>
      </c>
      <c r="AJ432" t="n">
        <v>10</v>
      </c>
      <c r="AK432" t="n">
        <v>11</v>
      </c>
      <c r="AL432" t="n">
        <v>1</v>
      </c>
      <c r="AM432" t="n">
        <v>1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HYPERLINK("http://catalog.hathitrust.org/Record/001556562","HathiTrust Record")</f>
        <v/>
      </c>
      <c r="AS432">
        <f>HYPERLINK("https://creighton-primo.hosted.exlibrisgroup.com/primo-explore/search?tab=default_tab&amp;search_scope=EVERYTHING&amp;vid=01CRU&amp;lang=en_US&amp;offset=0&amp;query=any,contains,991000976139702656","Catalog Record")</f>
        <v/>
      </c>
      <c r="AT432">
        <f>HYPERLINK("http://www.worldcat.org/oclc/562498","WorldCat Record")</f>
        <v/>
      </c>
    </row>
    <row r="433">
      <c r="A433" t="inlineStr">
        <is>
          <t>No</t>
        </is>
      </c>
      <c r="B433" t="inlineStr">
        <is>
          <t>QW 570 N897a 1971</t>
        </is>
      </c>
      <c r="C433" t="inlineStr">
        <is>
          <t>0                      QW 0570000N  897a        1971</t>
        </is>
      </c>
      <c r="D433" t="inlineStr">
        <is>
          <t>Antigens, lymphoid cells, and the immune response / G. J. V. Nossal and G. L. Ada.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Nossal, G. J. V. (Gustav Joseph Victor), 1931-</t>
        </is>
      </c>
      <c r="L433" t="inlineStr">
        <is>
          <t>New York : Academic Press, 1971.</t>
        </is>
      </c>
      <c r="M433" t="inlineStr">
        <is>
          <t>1971</t>
        </is>
      </c>
      <c r="O433" t="inlineStr">
        <is>
          <t>eng</t>
        </is>
      </c>
      <c r="P433" t="inlineStr">
        <is>
          <t>nyu</t>
        </is>
      </c>
      <c r="Q433" t="inlineStr">
        <is>
          <t>Immunology: an international series of monographs and treatises</t>
        </is>
      </c>
      <c r="R433" t="inlineStr">
        <is>
          <t xml:space="preserve">QW </t>
        </is>
      </c>
      <c r="S433" t="n">
        <v>3</v>
      </c>
      <c r="T433" t="n">
        <v>3</v>
      </c>
      <c r="U433" t="inlineStr">
        <is>
          <t>1995-11-29</t>
        </is>
      </c>
      <c r="V433" t="inlineStr">
        <is>
          <t>1995-11-29</t>
        </is>
      </c>
      <c r="W433" t="inlineStr">
        <is>
          <t>1988-03-03</t>
        </is>
      </c>
      <c r="X433" t="inlineStr">
        <is>
          <t>1988-03-03</t>
        </is>
      </c>
      <c r="Y433" t="n">
        <v>403</v>
      </c>
      <c r="Z433" t="n">
        <v>282</v>
      </c>
      <c r="AA433" t="n">
        <v>323</v>
      </c>
      <c r="AB433" t="n">
        <v>2</v>
      </c>
      <c r="AC433" t="n">
        <v>2</v>
      </c>
      <c r="AD433" t="n">
        <v>11</v>
      </c>
      <c r="AE433" t="n">
        <v>14</v>
      </c>
      <c r="AF433" t="n">
        <v>4</v>
      </c>
      <c r="AG433" t="n">
        <v>6</v>
      </c>
      <c r="AH433" t="n">
        <v>4</v>
      </c>
      <c r="AI433" t="n">
        <v>6</v>
      </c>
      <c r="AJ433" t="n">
        <v>6</v>
      </c>
      <c r="AK433" t="n">
        <v>6</v>
      </c>
      <c r="AL433" t="n">
        <v>1</v>
      </c>
      <c r="AM433" t="n">
        <v>1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HYPERLINK("http://catalog.hathitrust.org/Record/001556636","HathiTrust Record")</f>
        <v/>
      </c>
      <c r="AS433">
        <f>HYPERLINK("https://creighton-primo.hosted.exlibrisgroup.com/primo-explore/search?tab=default_tab&amp;search_scope=EVERYTHING&amp;vid=01CRU&amp;lang=en_US&amp;offset=0&amp;query=any,contains,991000976299702656","Catalog Record")</f>
        <v/>
      </c>
      <c r="AT433">
        <f>HYPERLINK("http://www.worldcat.org/oclc/139245","WorldCat Record")</f>
        <v/>
      </c>
    </row>
    <row r="434">
      <c r="A434" t="inlineStr">
        <is>
          <t>No</t>
        </is>
      </c>
      <c r="B434" t="inlineStr">
        <is>
          <t>QW 570 P478u 1991</t>
        </is>
      </c>
      <c r="C434" t="inlineStr">
        <is>
          <t>0                      QW 0570000P  478u        1991</t>
        </is>
      </c>
      <c r="D434" t="inlineStr">
        <is>
          <t>The use and interpretation of tests in clinical immunology / James B. Peter.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Peter, James B.</t>
        </is>
      </c>
      <c r="L434" t="inlineStr">
        <is>
          <t>Santa Monica, CA : Specialty Laboratoris, c1991.</t>
        </is>
      </c>
      <c r="M434" t="inlineStr">
        <is>
          <t>1991</t>
        </is>
      </c>
      <c r="N434" t="inlineStr">
        <is>
          <t>7th ed.</t>
        </is>
      </c>
      <c r="O434" t="inlineStr">
        <is>
          <t>eng</t>
        </is>
      </c>
      <c r="P434" t="inlineStr">
        <is>
          <t>cau</t>
        </is>
      </c>
      <c r="R434" t="inlineStr">
        <is>
          <t xml:space="preserve">QW </t>
        </is>
      </c>
      <c r="S434" t="n">
        <v>1</v>
      </c>
      <c r="T434" t="n">
        <v>1</v>
      </c>
      <c r="U434" t="inlineStr">
        <is>
          <t>1992-01-21</t>
        </is>
      </c>
      <c r="V434" t="inlineStr">
        <is>
          <t>1992-01-21</t>
        </is>
      </c>
      <c r="W434" t="inlineStr">
        <is>
          <t>1992-01-16</t>
        </is>
      </c>
      <c r="X434" t="inlineStr">
        <is>
          <t>1992-01-16</t>
        </is>
      </c>
      <c r="Y434" t="n">
        <v>113</v>
      </c>
      <c r="Z434" t="n">
        <v>113</v>
      </c>
      <c r="AA434" t="n">
        <v>181</v>
      </c>
      <c r="AB434" t="n">
        <v>1</v>
      </c>
      <c r="AC434" t="n">
        <v>1</v>
      </c>
      <c r="AD434" t="n">
        <v>2</v>
      </c>
      <c r="AE434" t="n">
        <v>2</v>
      </c>
      <c r="AF434" t="n">
        <v>1</v>
      </c>
      <c r="AG434" t="n">
        <v>1</v>
      </c>
      <c r="AH434" t="n">
        <v>0</v>
      </c>
      <c r="AI434" t="n">
        <v>0</v>
      </c>
      <c r="AJ434" t="n">
        <v>1</v>
      </c>
      <c r="AK434" t="n">
        <v>1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HYPERLINK("https://creighton-primo.hosted.exlibrisgroup.com/primo-explore/search?tab=default_tab&amp;search_scope=EVERYTHING&amp;vid=01CRU&amp;lang=en_US&amp;offset=0&amp;query=any,contains,991001029349702656","Catalog Record")</f>
        <v/>
      </c>
      <c r="AT434">
        <f>HYPERLINK("http://www.worldcat.org/oclc/23442698","WorldCat Record")</f>
        <v/>
      </c>
    </row>
    <row r="435">
      <c r="A435" t="inlineStr">
        <is>
          <t>No</t>
        </is>
      </c>
      <c r="B435" t="inlineStr">
        <is>
          <t>QW 570 T185 1990</t>
        </is>
      </c>
      <c r="C435" t="inlineStr">
        <is>
          <t>0                      QW 0570000T  185         1990</t>
        </is>
      </c>
      <c r="D435" t="inlineStr">
        <is>
          <t>Targeted therapeutic systems / edited by Praveen Tyle, Bhanu P. Ram.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New York : Dekker, c1990.</t>
        </is>
      </c>
      <c r="M435" t="inlineStr">
        <is>
          <t>1990</t>
        </is>
      </c>
      <c r="O435" t="inlineStr">
        <is>
          <t>eng</t>
        </is>
      </c>
      <c r="P435" t="inlineStr">
        <is>
          <t>xxu</t>
        </is>
      </c>
      <c r="Q435" t="inlineStr">
        <is>
          <t>Targeted diagnosis and therapy</t>
        </is>
      </c>
      <c r="R435" t="inlineStr">
        <is>
          <t xml:space="preserve">QW </t>
        </is>
      </c>
      <c r="S435" t="n">
        <v>19</v>
      </c>
      <c r="T435" t="n">
        <v>19</v>
      </c>
      <c r="U435" t="inlineStr">
        <is>
          <t>2000-01-17</t>
        </is>
      </c>
      <c r="V435" t="inlineStr">
        <is>
          <t>2000-01-17</t>
        </is>
      </c>
      <c r="W435" t="inlineStr">
        <is>
          <t>1990-01-16</t>
        </is>
      </c>
      <c r="X435" t="inlineStr">
        <is>
          <t>1990-01-16</t>
        </is>
      </c>
      <c r="Y435" t="n">
        <v>101</v>
      </c>
      <c r="Z435" t="n">
        <v>72</v>
      </c>
      <c r="AA435" t="n">
        <v>72</v>
      </c>
      <c r="AB435" t="n">
        <v>1</v>
      </c>
      <c r="AC435" t="n">
        <v>1</v>
      </c>
      <c r="AD435" t="n">
        <v>1</v>
      </c>
      <c r="AE435" t="n">
        <v>1</v>
      </c>
      <c r="AF435" t="n">
        <v>0</v>
      </c>
      <c r="AG435" t="n">
        <v>0</v>
      </c>
      <c r="AH435" t="n">
        <v>1</v>
      </c>
      <c r="AI435" t="n">
        <v>1</v>
      </c>
      <c r="AJ435" t="n">
        <v>0</v>
      </c>
      <c r="AK435" t="n">
        <v>0</v>
      </c>
      <c r="AL435" t="n">
        <v>0</v>
      </c>
      <c r="AM435" t="n">
        <v>0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HYPERLINK("https://creighton-primo.hosted.exlibrisgroup.com/primo-explore/search?tab=default_tab&amp;search_scope=EVERYTHING&amp;vid=01CRU&amp;lang=en_US&amp;offset=0&amp;query=any,contains,991001356559702656","Catalog Record")</f>
        <v/>
      </c>
      <c r="AT435">
        <f>HYPERLINK("http://www.worldcat.org/oclc/20265427","WorldCat Record")</f>
        <v/>
      </c>
    </row>
    <row r="436">
      <c r="A436" t="inlineStr">
        <is>
          <t>No</t>
        </is>
      </c>
      <c r="B436" t="inlineStr">
        <is>
          <t>QW 570 Z82i 1968</t>
        </is>
      </c>
      <c r="C436" t="inlineStr">
        <is>
          <t>0                      QW 0570000Z  82i         1968</t>
        </is>
      </c>
      <c r="D436" t="inlineStr">
        <is>
          <t>Immunohematology / by Chester M. Zmijewski ; with the assistance of June L. Fletcher and Ronald L. St. Pierre.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Zmijewski, Chester M.</t>
        </is>
      </c>
      <c r="L436" t="inlineStr">
        <is>
          <t>New York : Appleton-Century-Crofts, c1968.</t>
        </is>
      </c>
      <c r="M436" t="inlineStr">
        <is>
          <t>1968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QW </t>
        </is>
      </c>
      <c r="S436" t="n">
        <v>5</v>
      </c>
      <c r="T436" t="n">
        <v>5</v>
      </c>
      <c r="U436" t="inlineStr">
        <is>
          <t>1991-01-09</t>
        </is>
      </c>
      <c r="V436" t="inlineStr">
        <is>
          <t>1991-01-09</t>
        </is>
      </c>
      <c r="W436" t="inlineStr">
        <is>
          <t>1988-02-09</t>
        </is>
      </c>
      <c r="X436" t="inlineStr">
        <is>
          <t>1988-02-09</t>
        </is>
      </c>
      <c r="Y436" t="n">
        <v>124</v>
      </c>
      <c r="Z436" t="n">
        <v>93</v>
      </c>
      <c r="AA436" t="n">
        <v>270</v>
      </c>
      <c r="AB436" t="n">
        <v>1</v>
      </c>
      <c r="AC436" t="n">
        <v>3</v>
      </c>
      <c r="AD436" t="n">
        <v>4</v>
      </c>
      <c r="AE436" t="n">
        <v>8</v>
      </c>
      <c r="AF436" t="n">
        <v>1</v>
      </c>
      <c r="AG436" t="n">
        <v>2</v>
      </c>
      <c r="AH436" t="n">
        <v>1</v>
      </c>
      <c r="AI436" t="n">
        <v>1</v>
      </c>
      <c r="AJ436" t="n">
        <v>3</v>
      </c>
      <c r="AK436" t="n">
        <v>4</v>
      </c>
      <c r="AL436" t="n">
        <v>0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HYPERLINK("http://catalog.hathitrust.org/Record/001553709","HathiTrust Record")</f>
        <v/>
      </c>
      <c r="AS436">
        <f>HYPERLINK("https://creighton-primo.hosted.exlibrisgroup.com/primo-explore/search?tab=default_tab&amp;search_scope=EVERYTHING&amp;vid=01CRU&amp;lang=en_US&amp;offset=0&amp;query=any,contains,991000976359702656","Catalog Record")</f>
        <v/>
      </c>
      <c r="AT436">
        <f>HYPERLINK("http://www.worldcat.org/oclc/443322","WorldCat Record")</f>
        <v/>
      </c>
    </row>
    <row r="437">
      <c r="A437" t="inlineStr">
        <is>
          <t>No</t>
        </is>
      </c>
      <c r="B437" t="inlineStr">
        <is>
          <t>QW 573 C421m 1959</t>
        </is>
      </c>
      <c r="C437" t="inlineStr">
        <is>
          <t>0                      QW 0573000C  421m        1959</t>
        </is>
      </c>
      <c r="D437" t="inlineStr">
        <is>
          <t>Mechanisms of antibody formation : proceedings of a symposium held in Prague, May 27-31,1959 / [Editors: M. Holub and L. Jarošková.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Biologický ústav (Československá akademie věd)</t>
        </is>
      </c>
      <c r="L437" t="inlineStr">
        <is>
          <t>New York : Academic Press ; Prague, Publishing House of the Czechoslovak Academy of Sciences, 1960.</t>
        </is>
      </c>
      <c r="M437" t="inlineStr">
        <is>
          <t>1960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QW </t>
        </is>
      </c>
      <c r="S437" t="n">
        <v>4</v>
      </c>
      <c r="T437" t="n">
        <v>4</v>
      </c>
      <c r="U437" t="inlineStr">
        <is>
          <t>1996-09-28</t>
        </is>
      </c>
      <c r="V437" t="inlineStr">
        <is>
          <t>1996-09-28</t>
        </is>
      </c>
      <c r="W437" t="inlineStr">
        <is>
          <t>1988-03-03</t>
        </is>
      </c>
      <c r="X437" t="inlineStr">
        <is>
          <t>1988-03-03</t>
        </is>
      </c>
      <c r="Y437" t="n">
        <v>102</v>
      </c>
      <c r="Z437" t="n">
        <v>83</v>
      </c>
      <c r="AA437" t="n">
        <v>204</v>
      </c>
      <c r="AB437" t="n">
        <v>1</v>
      </c>
      <c r="AC437" t="n">
        <v>2</v>
      </c>
      <c r="AD437" t="n">
        <v>1</v>
      </c>
      <c r="AE437" t="n">
        <v>7</v>
      </c>
      <c r="AF437" t="n">
        <v>0</v>
      </c>
      <c r="AG437" t="n">
        <v>0</v>
      </c>
      <c r="AH437" t="n">
        <v>1</v>
      </c>
      <c r="AI437" t="n">
        <v>2</v>
      </c>
      <c r="AJ437" t="n">
        <v>0</v>
      </c>
      <c r="AK437" t="n">
        <v>5</v>
      </c>
      <c r="AL437" t="n">
        <v>0</v>
      </c>
      <c r="AM437" t="n">
        <v>1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HYPERLINK("http://catalog.hathitrust.org/Record/001556610","HathiTrust Record")</f>
        <v/>
      </c>
      <c r="AS437">
        <f>HYPERLINK("https://creighton-primo.hosted.exlibrisgroup.com/primo-explore/search?tab=default_tab&amp;search_scope=EVERYTHING&amp;vid=01CRU&amp;lang=en_US&amp;offset=0&amp;query=any,contains,991000976399702656","Catalog Record")</f>
        <v/>
      </c>
      <c r="AT437">
        <f>HYPERLINK("http://www.worldcat.org/oclc/4871980","WorldCat Record")</f>
        <v/>
      </c>
    </row>
    <row r="438">
      <c r="A438" t="inlineStr">
        <is>
          <t>No</t>
        </is>
      </c>
      <c r="B438" t="inlineStr">
        <is>
          <t>QW 573 S9595 1997</t>
        </is>
      </c>
      <c r="C438" t="inlineStr">
        <is>
          <t>0                      QW 0573000S  9595        1997</t>
        </is>
      </c>
      <c r="D438" t="inlineStr">
        <is>
          <t>Superantigens : molecular biology, immunology, and relevance to human disease / edited by Donald Y.M. Leung, Brigitte T. Huber, Patrick M. Schlievert.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New York : M. Dekker, c1997.</t>
        </is>
      </c>
      <c r="M438" t="inlineStr">
        <is>
          <t>1997</t>
        </is>
      </c>
      <c r="O438" t="inlineStr">
        <is>
          <t>eng</t>
        </is>
      </c>
      <c r="P438" t="inlineStr">
        <is>
          <t>nyu</t>
        </is>
      </c>
      <c r="R438" t="inlineStr">
        <is>
          <t xml:space="preserve">QW </t>
        </is>
      </c>
      <c r="S438" t="n">
        <v>1</v>
      </c>
      <c r="T438" t="n">
        <v>1</v>
      </c>
      <c r="U438" t="inlineStr">
        <is>
          <t>1998-02-23</t>
        </is>
      </c>
      <c r="V438" t="inlineStr">
        <is>
          <t>1998-02-23</t>
        </is>
      </c>
      <c r="W438" t="inlineStr">
        <is>
          <t>1998-02-23</t>
        </is>
      </c>
      <c r="X438" t="inlineStr">
        <is>
          <t>1998-02-23</t>
        </is>
      </c>
      <c r="Y438" t="n">
        <v>127</v>
      </c>
      <c r="Z438" t="n">
        <v>103</v>
      </c>
      <c r="AA438" t="n">
        <v>133</v>
      </c>
      <c r="AB438" t="n">
        <v>1</v>
      </c>
      <c r="AC438" t="n">
        <v>1</v>
      </c>
      <c r="AD438" t="n">
        <v>3</v>
      </c>
      <c r="AE438" t="n">
        <v>3</v>
      </c>
      <c r="AF438" t="n">
        <v>0</v>
      </c>
      <c r="AG438" t="n">
        <v>0</v>
      </c>
      <c r="AH438" t="n">
        <v>2</v>
      </c>
      <c r="AI438" t="n">
        <v>2</v>
      </c>
      <c r="AJ438" t="n">
        <v>1</v>
      </c>
      <c r="AK438" t="n">
        <v>1</v>
      </c>
      <c r="AL438" t="n">
        <v>0</v>
      </c>
      <c r="AM438" t="n">
        <v>0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HYPERLINK("https://creighton-primo.hosted.exlibrisgroup.com/primo-explore/search?tab=default_tab&amp;search_scope=EVERYTHING&amp;vid=01CRU&amp;lang=en_US&amp;offset=0&amp;query=any,contains,991001262959702656","Catalog Record")</f>
        <v/>
      </c>
      <c r="AT438">
        <f>HYPERLINK("http://www.worldcat.org/oclc/36127226","WorldCat Record")</f>
        <v/>
      </c>
    </row>
    <row r="439">
      <c r="A439" t="inlineStr">
        <is>
          <t>No</t>
        </is>
      </c>
      <c r="B439" t="inlineStr">
        <is>
          <t>QW 575 A629 1988</t>
        </is>
      </c>
      <c r="C439" t="inlineStr">
        <is>
          <t>0                      QW 0575000A  629         1988</t>
        </is>
      </c>
      <c r="D439" t="inlineStr">
        <is>
          <t>Antibody-mediated delivery systems / edited by John D. Rodwell.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New York : M. Dekker, c1988.</t>
        </is>
      </c>
      <c r="M439" t="inlineStr">
        <is>
          <t>1988</t>
        </is>
      </c>
      <c r="O439" t="inlineStr">
        <is>
          <t>eng</t>
        </is>
      </c>
      <c r="P439" t="inlineStr">
        <is>
          <t>nyu</t>
        </is>
      </c>
      <c r="Q439" t="inlineStr">
        <is>
          <t>Targeted diagnosis and therapy ; 1</t>
        </is>
      </c>
      <c r="R439" t="inlineStr">
        <is>
          <t xml:space="preserve">QW </t>
        </is>
      </c>
      <c r="S439" t="n">
        <v>2</v>
      </c>
      <c r="T439" t="n">
        <v>2</v>
      </c>
      <c r="U439" t="inlineStr">
        <is>
          <t>2000-01-17</t>
        </is>
      </c>
      <c r="V439" t="inlineStr">
        <is>
          <t>2000-01-17</t>
        </is>
      </c>
      <c r="W439" t="inlineStr">
        <is>
          <t>1989-01-20</t>
        </is>
      </c>
      <c r="X439" t="inlineStr">
        <is>
          <t>1989-01-20</t>
        </is>
      </c>
      <c r="Y439" t="n">
        <v>109</v>
      </c>
      <c r="Z439" t="n">
        <v>80</v>
      </c>
      <c r="AA439" t="n">
        <v>82</v>
      </c>
      <c r="AB439" t="n">
        <v>1</v>
      </c>
      <c r="AC439" t="n">
        <v>1</v>
      </c>
      <c r="AD439" t="n">
        <v>1</v>
      </c>
      <c r="AE439" t="n">
        <v>1</v>
      </c>
      <c r="AF439" t="n">
        <v>0</v>
      </c>
      <c r="AG439" t="n">
        <v>0</v>
      </c>
      <c r="AH439" t="n">
        <v>1</v>
      </c>
      <c r="AI439" t="n">
        <v>1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HYPERLINK("http://catalog.hathitrust.org/Record/000925349","HathiTrust Record")</f>
        <v/>
      </c>
      <c r="AS439">
        <f>HYPERLINK("https://creighton-primo.hosted.exlibrisgroup.com/primo-explore/search?tab=default_tab&amp;search_scope=EVERYTHING&amp;vid=01CRU&amp;lang=en_US&amp;offset=0&amp;query=any,contains,991001111209702656","Catalog Record")</f>
        <v/>
      </c>
      <c r="AT439">
        <f>HYPERLINK("http://www.worldcat.org/oclc/17549105","WorldCat Record")</f>
        <v/>
      </c>
    </row>
    <row r="440">
      <c r="A440" t="inlineStr">
        <is>
          <t>No</t>
        </is>
      </c>
      <c r="B440" t="inlineStr">
        <is>
          <t>QW 575 G585m 1986</t>
        </is>
      </c>
      <c r="C440" t="inlineStr">
        <is>
          <t>0                      QW 0575000G  585m        1986</t>
        </is>
      </c>
      <c r="D440" t="inlineStr">
        <is>
          <t>Monoclonal antibodies : principles and practice : production and application of monoclonal antibodies in cell biology, biochemistry, and immunology / James W. Goding.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1</t>
        </is>
      </c>
      <c r="K440" t="inlineStr">
        <is>
          <t>Goding, James W.</t>
        </is>
      </c>
      <c r="L440" t="inlineStr">
        <is>
          <t>London ; New York : Academic Press, c1986.</t>
        </is>
      </c>
      <c r="M440" t="inlineStr">
        <is>
          <t>1986</t>
        </is>
      </c>
      <c r="N440" t="inlineStr">
        <is>
          <t>2nd ed.</t>
        </is>
      </c>
      <c r="O440" t="inlineStr">
        <is>
          <t>eng</t>
        </is>
      </c>
      <c r="P440" t="inlineStr">
        <is>
          <t>enk</t>
        </is>
      </c>
      <c r="R440" t="inlineStr">
        <is>
          <t xml:space="preserve">QW </t>
        </is>
      </c>
      <c r="S440" t="n">
        <v>18</v>
      </c>
      <c r="T440" t="n">
        <v>18</v>
      </c>
      <c r="U440" t="inlineStr">
        <is>
          <t>1998-10-12</t>
        </is>
      </c>
      <c r="V440" t="inlineStr">
        <is>
          <t>1998-10-12</t>
        </is>
      </c>
      <c r="W440" t="inlineStr">
        <is>
          <t>1988-02-09</t>
        </is>
      </c>
      <c r="X440" t="inlineStr">
        <is>
          <t>1988-02-09</t>
        </is>
      </c>
      <c r="Y440" t="n">
        <v>403</v>
      </c>
      <c r="Z440" t="n">
        <v>263</v>
      </c>
      <c r="AA440" t="n">
        <v>1152</v>
      </c>
      <c r="AB440" t="n">
        <v>1</v>
      </c>
      <c r="AC440" t="n">
        <v>14</v>
      </c>
      <c r="AD440" t="n">
        <v>5</v>
      </c>
      <c r="AE440" t="n">
        <v>39</v>
      </c>
      <c r="AF440" t="n">
        <v>1</v>
      </c>
      <c r="AG440" t="n">
        <v>11</v>
      </c>
      <c r="AH440" t="n">
        <v>3</v>
      </c>
      <c r="AI440" t="n">
        <v>9</v>
      </c>
      <c r="AJ440" t="n">
        <v>2</v>
      </c>
      <c r="AK440" t="n">
        <v>14</v>
      </c>
      <c r="AL440" t="n">
        <v>0</v>
      </c>
      <c r="AM440" t="n">
        <v>12</v>
      </c>
      <c r="AN440" t="n">
        <v>0</v>
      </c>
      <c r="AO440" t="n">
        <v>1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HYPERLINK("https://creighton-primo.hosted.exlibrisgroup.com/primo-explore/search?tab=default_tab&amp;search_scope=EVERYTHING&amp;vid=01CRU&amp;lang=en_US&amp;offset=0&amp;query=any,contains,991001267189702656","Catalog Record")</f>
        <v/>
      </c>
      <c r="AT440">
        <f>HYPERLINK("http://www.worldcat.org/oclc/15795770","WorldCat Record")</f>
        <v/>
      </c>
    </row>
    <row r="441">
      <c r="A441" t="inlineStr">
        <is>
          <t>No</t>
        </is>
      </c>
      <c r="B441" t="inlineStr">
        <is>
          <t>QW 575 Z86m 1987</t>
        </is>
      </c>
      <c r="C441" t="inlineStr">
        <is>
          <t>0                      QW 0575000Z  86m         1987</t>
        </is>
      </c>
      <c r="D441" t="inlineStr">
        <is>
          <t>Monoclonal antibodies : a manual of techniques / author, Heddy Zola.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Zola, Heddy.</t>
        </is>
      </c>
      <c r="L441" t="inlineStr">
        <is>
          <t>Boca Raton, Fl. : CRC Press, c1987.</t>
        </is>
      </c>
      <c r="M441" t="inlineStr">
        <is>
          <t>1987</t>
        </is>
      </c>
      <c r="O441" t="inlineStr">
        <is>
          <t>eng</t>
        </is>
      </c>
      <c r="P441" t="inlineStr">
        <is>
          <t>flu</t>
        </is>
      </c>
      <c r="R441" t="inlineStr">
        <is>
          <t xml:space="preserve">QW </t>
        </is>
      </c>
      <c r="S441" t="n">
        <v>1</v>
      </c>
      <c r="T441" t="n">
        <v>1</v>
      </c>
      <c r="U441" t="inlineStr">
        <is>
          <t>1997-03-16</t>
        </is>
      </c>
      <c r="V441" t="inlineStr">
        <is>
          <t>1997-03-16</t>
        </is>
      </c>
      <c r="W441" t="inlineStr">
        <is>
          <t>1996-07-01</t>
        </is>
      </c>
      <c r="X441" t="inlineStr">
        <is>
          <t>1996-07-01</t>
        </is>
      </c>
      <c r="Y441" t="n">
        <v>298</v>
      </c>
      <c r="Z441" t="n">
        <v>223</v>
      </c>
      <c r="AA441" t="n">
        <v>240</v>
      </c>
      <c r="AB441" t="n">
        <v>1</v>
      </c>
      <c r="AC441" t="n">
        <v>1</v>
      </c>
      <c r="AD441" t="n">
        <v>7</v>
      </c>
      <c r="AE441" t="n">
        <v>7</v>
      </c>
      <c r="AF441" t="n">
        <v>2</v>
      </c>
      <c r="AG441" t="n">
        <v>2</v>
      </c>
      <c r="AH441" t="n">
        <v>4</v>
      </c>
      <c r="AI441" t="n">
        <v>4</v>
      </c>
      <c r="AJ441" t="n">
        <v>4</v>
      </c>
      <c r="AK441" t="n">
        <v>4</v>
      </c>
      <c r="AL441" t="n">
        <v>0</v>
      </c>
      <c r="AM441" t="n">
        <v>0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HYPERLINK("https://creighton-primo.hosted.exlibrisgroup.com/primo-explore/search?tab=default_tab&amp;search_scope=EVERYTHING&amp;vid=01CRU&amp;lang=en_US&amp;offset=0&amp;query=any,contains,991000833709702656","Catalog Record")</f>
        <v/>
      </c>
      <c r="AT441">
        <f>HYPERLINK("http://www.worldcat.org/oclc/13947311","WorldCat Record")</f>
        <v/>
      </c>
    </row>
    <row r="442">
      <c r="A442" t="inlineStr">
        <is>
          <t>No</t>
        </is>
      </c>
      <c r="B442" t="inlineStr">
        <is>
          <t>QW 575.5.A6 K52a 1998</t>
        </is>
      </c>
      <c r="C442" t="inlineStr">
        <is>
          <t>0                      QW 0575500A  6                  K  52a         1998</t>
        </is>
      </c>
      <c r="D442" t="inlineStr">
        <is>
          <t>Applications and engineering of monoclonal antibodies / David J. King.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King, David J.</t>
        </is>
      </c>
      <c r="L442" t="inlineStr">
        <is>
          <t>London ; Philadelphia : Taylor &amp; Francis, c1998.</t>
        </is>
      </c>
      <c r="M442" t="inlineStr">
        <is>
          <t>1998</t>
        </is>
      </c>
      <c r="O442" t="inlineStr">
        <is>
          <t>eng</t>
        </is>
      </c>
      <c r="P442" t="inlineStr">
        <is>
          <t>enk</t>
        </is>
      </c>
      <c r="R442" t="inlineStr">
        <is>
          <t xml:space="preserve">QW </t>
        </is>
      </c>
      <c r="S442" t="n">
        <v>6</v>
      </c>
      <c r="T442" t="n">
        <v>6</v>
      </c>
      <c r="U442" t="inlineStr">
        <is>
          <t>2002-07-08</t>
        </is>
      </c>
      <c r="V442" t="inlineStr">
        <is>
          <t>2002-07-08</t>
        </is>
      </c>
      <c r="W442" t="inlineStr">
        <is>
          <t>1999-07-09</t>
        </is>
      </c>
      <c r="X442" t="inlineStr">
        <is>
          <t>1999-07-09</t>
        </is>
      </c>
      <c r="Y442" t="n">
        <v>131</v>
      </c>
      <c r="Z442" t="n">
        <v>92</v>
      </c>
      <c r="AA442" t="n">
        <v>169</v>
      </c>
      <c r="AB442" t="n">
        <v>1</v>
      </c>
      <c r="AC442" t="n">
        <v>1</v>
      </c>
      <c r="AD442" t="n">
        <v>1</v>
      </c>
      <c r="AE442" t="n">
        <v>2</v>
      </c>
      <c r="AF442" t="n">
        <v>0</v>
      </c>
      <c r="AG442" t="n">
        <v>0</v>
      </c>
      <c r="AH442" t="n">
        <v>1</v>
      </c>
      <c r="AI442" t="n">
        <v>2</v>
      </c>
      <c r="AJ442" t="n">
        <v>0</v>
      </c>
      <c r="AK442" t="n">
        <v>1</v>
      </c>
      <c r="AL442" t="n">
        <v>0</v>
      </c>
      <c r="AM442" t="n">
        <v>0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HYPERLINK("https://creighton-primo.hosted.exlibrisgroup.com/primo-explore/search?tab=default_tab&amp;search_scope=EVERYTHING&amp;vid=01CRU&amp;lang=en_US&amp;offset=0&amp;query=any,contains,991000795029702656","Catalog Record")</f>
        <v/>
      </c>
      <c r="AT442">
        <f>HYPERLINK("http://www.worldcat.org/oclc/40499429","WorldCat Record")</f>
        <v/>
      </c>
    </row>
    <row r="443">
      <c r="A443" t="inlineStr">
        <is>
          <t>No</t>
        </is>
      </c>
      <c r="B443" t="inlineStr">
        <is>
          <t>QW 601 S927 1981</t>
        </is>
      </c>
      <c r="C443" t="inlineStr">
        <is>
          <t>0                      QW 0601000S  927         1981</t>
        </is>
      </c>
      <c r="D443" t="inlineStr">
        <is>
          <t>Structure and function of antibodies / edited by L.E. Glynn and M.W. Steward.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Chichester [West Sussex] ; New York : Wiley, c1981.</t>
        </is>
      </c>
      <c r="M443" t="inlineStr">
        <is>
          <t>1981</t>
        </is>
      </c>
      <c r="O443" t="inlineStr">
        <is>
          <t>eng</t>
        </is>
      </c>
      <c r="P443" t="inlineStr">
        <is>
          <t>enk</t>
        </is>
      </c>
      <c r="R443" t="inlineStr">
        <is>
          <t xml:space="preserve">QW </t>
        </is>
      </c>
      <c r="S443" t="n">
        <v>2</v>
      </c>
      <c r="T443" t="n">
        <v>2</v>
      </c>
      <c r="U443" t="inlineStr">
        <is>
          <t>2005-04-16</t>
        </is>
      </c>
      <c r="V443" t="inlineStr">
        <is>
          <t>2005-04-16</t>
        </is>
      </c>
      <c r="W443" t="inlineStr">
        <is>
          <t>1988-02-09</t>
        </is>
      </c>
      <c r="X443" t="inlineStr">
        <is>
          <t>1988-02-09</t>
        </is>
      </c>
      <c r="Y443" t="n">
        <v>148</v>
      </c>
      <c r="Z443" t="n">
        <v>105</v>
      </c>
      <c r="AA443" t="n">
        <v>222</v>
      </c>
      <c r="AB443" t="n">
        <v>2</v>
      </c>
      <c r="AC443" t="n">
        <v>2</v>
      </c>
      <c r="AD443" t="n">
        <v>5</v>
      </c>
      <c r="AE443" t="n">
        <v>13</v>
      </c>
      <c r="AF443" t="n">
        <v>0</v>
      </c>
      <c r="AG443" t="n">
        <v>5</v>
      </c>
      <c r="AH443" t="n">
        <v>4</v>
      </c>
      <c r="AI443" t="n">
        <v>6</v>
      </c>
      <c r="AJ443" t="n">
        <v>2</v>
      </c>
      <c r="AK443" t="n">
        <v>7</v>
      </c>
      <c r="AL443" t="n">
        <v>1</v>
      </c>
      <c r="AM443" t="n">
        <v>1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HYPERLINK("http://catalog.hathitrust.org/Record/004421382","HathiTrust Record")</f>
        <v/>
      </c>
      <c r="AS443">
        <f>HYPERLINK("https://creighton-primo.hosted.exlibrisgroup.com/primo-explore/search?tab=default_tab&amp;search_scope=EVERYTHING&amp;vid=01CRU&amp;lang=en_US&amp;offset=0&amp;query=any,contains,991000976489702656","Catalog Record")</f>
        <v/>
      </c>
      <c r="AT443">
        <f>HYPERLINK("http://www.worldcat.org/oclc/8284716","WorldCat Record")</f>
        <v/>
      </c>
    </row>
    <row r="444">
      <c r="A444" t="inlineStr">
        <is>
          <t>No</t>
        </is>
      </c>
      <c r="B444" t="inlineStr">
        <is>
          <t>QW 630 C748m 1976</t>
        </is>
      </c>
      <c r="C444" t="inlineStr">
        <is>
          <t>0                      QW 0630000C  748m        1976</t>
        </is>
      </c>
      <c r="D444" t="inlineStr">
        <is>
          <t>Mycotoxins in human and animal health : proceedings of a conference ... conducted by United States-Japan Cooperative Programs on Natural Resources, Panel on Toxic Micro-Organisms, in cooperation with the University of Maryland University College Conference and Institutes Division / edited by Joseph V. Rodricks, Clifford W. Hesseltine, Myron A. Mehlman.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Conference on Mycotoxins in Human and Animal Health (1976 : University of Maryland, College Park)</t>
        </is>
      </c>
      <c r="L444" t="inlineStr">
        <is>
          <t>-- Park Forest South, Ill. : Pathotox Publishers, 1977.</t>
        </is>
      </c>
      <c r="M444" t="inlineStr">
        <is>
          <t>1977</t>
        </is>
      </c>
      <c r="O444" t="inlineStr">
        <is>
          <t>eng</t>
        </is>
      </c>
      <c r="P444" t="inlineStr">
        <is>
          <t>ilu</t>
        </is>
      </c>
      <c r="R444" t="inlineStr">
        <is>
          <t xml:space="preserve">QW </t>
        </is>
      </c>
      <c r="S444" t="n">
        <v>3</v>
      </c>
      <c r="T444" t="n">
        <v>3</v>
      </c>
      <c r="U444" t="inlineStr">
        <is>
          <t>2002-10-27</t>
        </is>
      </c>
      <c r="V444" t="inlineStr">
        <is>
          <t>2002-10-27</t>
        </is>
      </c>
      <c r="W444" t="inlineStr">
        <is>
          <t>1988-02-09</t>
        </is>
      </c>
      <c r="X444" t="inlineStr">
        <is>
          <t>1988-02-09</t>
        </is>
      </c>
      <c r="Y444" t="n">
        <v>216</v>
      </c>
      <c r="Z444" t="n">
        <v>163</v>
      </c>
      <c r="AA444" t="n">
        <v>164</v>
      </c>
      <c r="AB444" t="n">
        <v>3</v>
      </c>
      <c r="AC444" t="n">
        <v>3</v>
      </c>
      <c r="AD444" t="n">
        <v>5</v>
      </c>
      <c r="AE444" t="n">
        <v>5</v>
      </c>
      <c r="AF444" t="n">
        <v>0</v>
      </c>
      <c r="AG444" t="n">
        <v>0</v>
      </c>
      <c r="AH444" t="n">
        <v>1</v>
      </c>
      <c r="AI444" t="n">
        <v>1</v>
      </c>
      <c r="AJ444" t="n">
        <v>2</v>
      </c>
      <c r="AK444" t="n">
        <v>2</v>
      </c>
      <c r="AL444" t="n">
        <v>2</v>
      </c>
      <c r="AM444" t="n">
        <v>2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HYPERLINK("http://catalog.hathitrust.org/Record/000137210","HathiTrust Record")</f>
        <v/>
      </c>
      <c r="AS444">
        <f>HYPERLINK("https://creighton-primo.hosted.exlibrisgroup.com/primo-explore/search?tab=default_tab&amp;search_scope=EVERYTHING&amp;vid=01CRU&amp;lang=en_US&amp;offset=0&amp;query=any,contains,991000976529702656","Catalog Record")</f>
        <v/>
      </c>
      <c r="AT444">
        <f>HYPERLINK("http://www.worldcat.org/oclc/3892980","WorldCat Record")</f>
        <v/>
      </c>
    </row>
    <row r="445">
      <c r="A445" t="inlineStr">
        <is>
          <t>No</t>
        </is>
      </c>
      <c r="B445" t="inlineStr">
        <is>
          <t>QW 630 M486 1976</t>
        </is>
      </c>
      <c r="C445" t="inlineStr">
        <is>
          <t>0                      QW 0630000M  486         1976</t>
        </is>
      </c>
      <c r="D445" t="inlineStr">
        <is>
          <t>Mechanisms in bacterial toxinology / [edited by] Alan W. Bernheimer.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New York : Wiley, c1976.</t>
        </is>
      </c>
      <c r="M445" t="inlineStr">
        <is>
          <t>1976</t>
        </is>
      </c>
      <c r="O445" t="inlineStr">
        <is>
          <t>eng</t>
        </is>
      </c>
      <c r="P445" t="inlineStr">
        <is>
          <t>nyu</t>
        </is>
      </c>
      <c r="Q445" t="inlineStr">
        <is>
          <t>A Wiley medical publication</t>
        </is>
      </c>
      <c r="R445" t="inlineStr">
        <is>
          <t xml:space="preserve">QW </t>
        </is>
      </c>
      <c r="S445" t="n">
        <v>5</v>
      </c>
      <c r="T445" t="n">
        <v>5</v>
      </c>
      <c r="U445" t="inlineStr">
        <is>
          <t>1991-04-25</t>
        </is>
      </c>
      <c r="V445" t="inlineStr">
        <is>
          <t>1991-04-25</t>
        </is>
      </c>
      <c r="W445" t="inlineStr">
        <is>
          <t>1988-03-03</t>
        </is>
      </c>
      <c r="X445" t="inlineStr">
        <is>
          <t>1988-03-03</t>
        </is>
      </c>
      <c r="Y445" t="n">
        <v>243</v>
      </c>
      <c r="Z445" t="n">
        <v>181</v>
      </c>
      <c r="AA445" t="n">
        <v>183</v>
      </c>
      <c r="AB445" t="n">
        <v>1</v>
      </c>
      <c r="AC445" t="n">
        <v>1</v>
      </c>
      <c r="AD445" t="n">
        <v>4</v>
      </c>
      <c r="AE445" t="n">
        <v>4</v>
      </c>
      <c r="AF445" t="n">
        <v>2</v>
      </c>
      <c r="AG445" t="n">
        <v>2</v>
      </c>
      <c r="AH445" t="n">
        <v>1</v>
      </c>
      <c r="AI445" t="n">
        <v>1</v>
      </c>
      <c r="AJ445" t="n">
        <v>4</v>
      </c>
      <c r="AK445" t="n">
        <v>4</v>
      </c>
      <c r="AL445" t="n">
        <v>0</v>
      </c>
      <c r="AM445" t="n">
        <v>0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HYPERLINK("http://catalog.hathitrust.org/Record/000728152","HathiTrust Record")</f>
        <v/>
      </c>
      <c r="AS445">
        <f>HYPERLINK("https://creighton-primo.hosted.exlibrisgroup.com/primo-explore/search?tab=default_tab&amp;search_scope=EVERYTHING&amp;vid=01CRU&amp;lang=en_US&amp;offset=0&amp;query=any,contains,991000976589702656","Catalog Record")</f>
        <v/>
      </c>
      <c r="AT445">
        <f>HYPERLINK("http://www.worldcat.org/oclc/2091664","WorldCat Record")</f>
        <v/>
      </c>
    </row>
    <row r="446">
      <c r="A446" t="inlineStr">
        <is>
          <t>No</t>
        </is>
      </c>
      <c r="B446" t="inlineStr">
        <is>
          <t>QW 630 M626</t>
        </is>
      </c>
      <c r="C446" t="inlineStr">
        <is>
          <t>0                      QW 0630000M  626</t>
        </is>
      </c>
      <c r="D446" t="inlineStr">
        <is>
          <t>Microbial toxins / Edited by Samuel J. Ajl ... [et al.].</t>
        </is>
      </c>
      <c r="E446" t="inlineStr">
        <is>
          <t>V. 6</t>
        </is>
      </c>
      <c r="F446" t="inlineStr">
        <is>
          <t>Yes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New York : Academic Press, 1970-</t>
        </is>
      </c>
      <c r="M446" t="inlineStr">
        <is>
          <t>1970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QW </t>
        </is>
      </c>
      <c r="S446" t="n">
        <v>0</v>
      </c>
      <c r="T446" t="n">
        <v>16</v>
      </c>
      <c r="V446" t="inlineStr">
        <is>
          <t>1994-09-12</t>
        </is>
      </c>
      <c r="W446" t="inlineStr">
        <is>
          <t>1988-03-01</t>
        </is>
      </c>
      <c r="X446" t="inlineStr">
        <is>
          <t>1988-03-01</t>
        </is>
      </c>
      <c r="Y446" t="n">
        <v>553</v>
      </c>
      <c r="Z446" t="n">
        <v>438</v>
      </c>
      <c r="AA446" t="n">
        <v>440</v>
      </c>
      <c r="AB446" t="n">
        <v>3</v>
      </c>
      <c r="AC446" t="n">
        <v>3</v>
      </c>
      <c r="AD446" t="n">
        <v>14</v>
      </c>
      <c r="AE446" t="n">
        <v>14</v>
      </c>
      <c r="AF446" t="n">
        <v>3</v>
      </c>
      <c r="AG446" t="n">
        <v>3</v>
      </c>
      <c r="AH446" t="n">
        <v>4</v>
      </c>
      <c r="AI446" t="n">
        <v>4</v>
      </c>
      <c r="AJ446" t="n">
        <v>9</v>
      </c>
      <c r="AK446" t="n">
        <v>9</v>
      </c>
      <c r="AL446" t="n">
        <v>2</v>
      </c>
      <c r="AM446" t="n">
        <v>2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HYPERLINK("http://catalog.hathitrust.org/Record/001555637","HathiTrust Record")</f>
        <v/>
      </c>
      <c r="AS446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6">
        <f>HYPERLINK("http://www.worldcat.org/oclc/77896","WorldCat Record")</f>
        <v/>
      </c>
    </row>
    <row r="447">
      <c r="A447" t="inlineStr">
        <is>
          <t>No</t>
        </is>
      </c>
      <c r="B447" t="inlineStr">
        <is>
          <t>QW 630 M626</t>
        </is>
      </c>
      <c r="C447" t="inlineStr">
        <is>
          <t>0                      QW 0630000M  626</t>
        </is>
      </c>
      <c r="D447" t="inlineStr">
        <is>
          <t>Microbial toxins / Edited by Samuel J. Ajl ... [et al.].</t>
        </is>
      </c>
      <c r="E447" t="inlineStr">
        <is>
          <t>V. 2A</t>
        </is>
      </c>
      <c r="F447" t="inlineStr">
        <is>
          <t>Yes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New York : Academic Press, 1970-</t>
        </is>
      </c>
      <c r="M447" t="inlineStr">
        <is>
          <t>1970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QW </t>
        </is>
      </c>
      <c r="S447" t="n">
        <v>5</v>
      </c>
      <c r="T447" t="n">
        <v>16</v>
      </c>
      <c r="U447" t="inlineStr">
        <is>
          <t>1991-04-25</t>
        </is>
      </c>
      <c r="V447" t="inlineStr">
        <is>
          <t>1994-09-12</t>
        </is>
      </c>
      <c r="W447" t="inlineStr">
        <is>
          <t>1988-03-01</t>
        </is>
      </c>
      <c r="X447" t="inlineStr">
        <is>
          <t>1988-03-01</t>
        </is>
      </c>
      <c r="Y447" t="n">
        <v>553</v>
      </c>
      <c r="Z447" t="n">
        <v>438</v>
      </c>
      <c r="AA447" t="n">
        <v>440</v>
      </c>
      <c r="AB447" t="n">
        <v>3</v>
      </c>
      <c r="AC447" t="n">
        <v>3</v>
      </c>
      <c r="AD447" t="n">
        <v>14</v>
      </c>
      <c r="AE447" t="n">
        <v>14</v>
      </c>
      <c r="AF447" t="n">
        <v>3</v>
      </c>
      <c r="AG447" t="n">
        <v>3</v>
      </c>
      <c r="AH447" t="n">
        <v>4</v>
      </c>
      <c r="AI447" t="n">
        <v>4</v>
      </c>
      <c r="AJ447" t="n">
        <v>9</v>
      </c>
      <c r="AK447" t="n">
        <v>9</v>
      </c>
      <c r="AL447" t="n">
        <v>2</v>
      </c>
      <c r="AM447" t="n">
        <v>2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HYPERLINK("http://catalog.hathitrust.org/Record/001555637","HathiTrust Record")</f>
        <v/>
      </c>
      <c r="AS447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7">
        <f>HYPERLINK("http://www.worldcat.org/oclc/77896","WorldCat Record")</f>
        <v/>
      </c>
    </row>
    <row r="448">
      <c r="A448" t="inlineStr">
        <is>
          <t>No</t>
        </is>
      </c>
      <c r="B448" t="inlineStr">
        <is>
          <t>QW 630 M626</t>
        </is>
      </c>
      <c r="C448" t="inlineStr">
        <is>
          <t>0                      QW 0630000M  626</t>
        </is>
      </c>
      <c r="D448" t="inlineStr">
        <is>
          <t>Microbial toxins / Edited by Samuel J. Ajl ... [et al.].</t>
        </is>
      </c>
      <c r="E448" t="inlineStr">
        <is>
          <t>V. 7</t>
        </is>
      </c>
      <c r="F448" t="inlineStr">
        <is>
          <t>Yes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L448" t="inlineStr">
        <is>
          <t>New York : Academic Press, 1970-</t>
        </is>
      </c>
      <c r="M448" t="inlineStr">
        <is>
          <t>1970</t>
        </is>
      </c>
      <c r="O448" t="inlineStr">
        <is>
          <t>eng</t>
        </is>
      </c>
      <c r="P448" t="inlineStr">
        <is>
          <t>nyu</t>
        </is>
      </c>
      <c r="R448" t="inlineStr">
        <is>
          <t xml:space="preserve">QW </t>
        </is>
      </c>
      <c r="S448" t="n">
        <v>0</v>
      </c>
      <c r="T448" t="n">
        <v>16</v>
      </c>
      <c r="V448" t="inlineStr">
        <is>
          <t>1994-09-12</t>
        </is>
      </c>
      <c r="W448" t="inlineStr">
        <is>
          <t>1988-03-01</t>
        </is>
      </c>
      <c r="X448" t="inlineStr">
        <is>
          <t>1988-03-01</t>
        </is>
      </c>
      <c r="Y448" t="n">
        <v>553</v>
      </c>
      <c r="Z448" t="n">
        <v>438</v>
      </c>
      <c r="AA448" t="n">
        <v>440</v>
      </c>
      <c r="AB448" t="n">
        <v>3</v>
      </c>
      <c r="AC448" t="n">
        <v>3</v>
      </c>
      <c r="AD448" t="n">
        <v>14</v>
      </c>
      <c r="AE448" t="n">
        <v>14</v>
      </c>
      <c r="AF448" t="n">
        <v>3</v>
      </c>
      <c r="AG448" t="n">
        <v>3</v>
      </c>
      <c r="AH448" t="n">
        <v>4</v>
      </c>
      <c r="AI448" t="n">
        <v>4</v>
      </c>
      <c r="AJ448" t="n">
        <v>9</v>
      </c>
      <c r="AK448" t="n">
        <v>9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HYPERLINK("http://catalog.hathitrust.org/Record/001555637","HathiTrust Record")</f>
        <v/>
      </c>
      <c r="AS448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8">
        <f>HYPERLINK("http://www.worldcat.org/oclc/77896","WorldCat Record")</f>
        <v/>
      </c>
    </row>
    <row r="449">
      <c r="A449" t="inlineStr">
        <is>
          <t>No</t>
        </is>
      </c>
      <c r="B449" t="inlineStr">
        <is>
          <t>QW 630 M626</t>
        </is>
      </c>
      <c r="C449" t="inlineStr">
        <is>
          <t>0                      QW 0630000M  626</t>
        </is>
      </c>
      <c r="D449" t="inlineStr">
        <is>
          <t>Microbial toxins / Edited by Samuel J. Ajl ... [et al.].</t>
        </is>
      </c>
      <c r="E449" t="inlineStr">
        <is>
          <t>V. 5</t>
        </is>
      </c>
      <c r="F449" t="inlineStr">
        <is>
          <t>Yes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New York : Academic Press, 1970-</t>
        </is>
      </c>
      <c r="M449" t="inlineStr">
        <is>
          <t>1970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QW </t>
        </is>
      </c>
      <c r="S449" t="n">
        <v>1</v>
      </c>
      <c r="T449" t="n">
        <v>16</v>
      </c>
      <c r="V449" t="inlineStr">
        <is>
          <t>1994-09-12</t>
        </is>
      </c>
      <c r="W449" t="inlineStr">
        <is>
          <t>1988-03-01</t>
        </is>
      </c>
      <c r="X449" t="inlineStr">
        <is>
          <t>1988-03-01</t>
        </is>
      </c>
      <c r="Y449" t="n">
        <v>553</v>
      </c>
      <c r="Z449" t="n">
        <v>438</v>
      </c>
      <c r="AA449" t="n">
        <v>440</v>
      </c>
      <c r="AB449" t="n">
        <v>3</v>
      </c>
      <c r="AC449" t="n">
        <v>3</v>
      </c>
      <c r="AD449" t="n">
        <v>14</v>
      </c>
      <c r="AE449" t="n">
        <v>14</v>
      </c>
      <c r="AF449" t="n">
        <v>3</v>
      </c>
      <c r="AG449" t="n">
        <v>3</v>
      </c>
      <c r="AH449" t="n">
        <v>4</v>
      </c>
      <c r="AI449" t="n">
        <v>4</v>
      </c>
      <c r="AJ449" t="n">
        <v>9</v>
      </c>
      <c r="AK449" t="n">
        <v>9</v>
      </c>
      <c r="AL449" t="n">
        <v>2</v>
      </c>
      <c r="AM449" t="n">
        <v>2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HYPERLINK("http://catalog.hathitrust.org/Record/001555637","HathiTrust Record")</f>
        <v/>
      </c>
      <c r="AS449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9">
        <f>HYPERLINK("http://www.worldcat.org/oclc/77896","WorldCat Record")</f>
        <v/>
      </c>
    </row>
    <row r="450">
      <c r="A450" t="inlineStr">
        <is>
          <t>No</t>
        </is>
      </c>
      <c r="B450" t="inlineStr">
        <is>
          <t>QW 630 M626</t>
        </is>
      </c>
      <c r="C450" t="inlineStr">
        <is>
          <t>0                      QW 0630000M  626</t>
        </is>
      </c>
      <c r="D450" t="inlineStr">
        <is>
          <t>Microbial toxins / Edited by Samuel J. Ajl ... [et al.].</t>
        </is>
      </c>
      <c r="E450" t="inlineStr">
        <is>
          <t>V. 8</t>
        </is>
      </c>
      <c r="F450" t="inlineStr">
        <is>
          <t>Yes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L450" t="inlineStr">
        <is>
          <t>New York : Academic Press, 1970-</t>
        </is>
      </c>
      <c r="M450" t="inlineStr">
        <is>
          <t>1970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QW </t>
        </is>
      </c>
      <c r="S450" t="n">
        <v>1</v>
      </c>
      <c r="T450" t="n">
        <v>16</v>
      </c>
      <c r="U450" t="inlineStr">
        <is>
          <t>1989-03-07</t>
        </is>
      </c>
      <c r="V450" t="inlineStr">
        <is>
          <t>1994-09-12</t>
        </is>
      </c>
      <c r="W450" t="inlineStr">
        <is>
          <t>1988-03-01</t>
        </is>
      </c>
      <c r="X450" t="inlineStr">
        <is>
          <t>1988-03-01</t>
        </is>
      </c>
      <c r="Y450" t="n">
        <v>553</v>
      </c>
      <c r="Z450" t="n">
        <v>438</v>
      </c>
      <c r="AA450" t="n">
        <v>440</v>
      </c>
      <c r="AB450" t="n">
        <v>3</v>
      </c>
      <c r="AC450" t="n">
        <v>3</v>
      </c>
      <c r="AD450" t="n">
        <v>14</v>
      </c>
      <c r="AE450" t="n">
        <v>14</v>
      </c>
      <c r="AF450" t="n">
        <v>3</v>
      </c>
      <c r="AG450" t="n">
        <v>3</v>
      </c>
      <c r="AH450" t="n">
        <v>4</v>
      </c>
      <c r="AI450" t="n">
        <v>4</v>
      </c>
      <c r="AJ450" t="n">
        <v>9</v>
      </c>
      <c r="AK450" t="n">
        <v>9</v>
      </c>
      <c r="AL450" t="n">
        <v>2</v>
      </c>
      <c r="AM450" t="n">
        <v>2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HYPERLINK("http://catalog.hathitrust.org/Record/001555637","HathiTrust Record")</f>
        <v/>
      </c>
      <c r="AS450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0">
        <f>HYPERLINK("http://www.worldcat.org/oclc/77896","WorldCat Record")</f>
        <v/>
      </c>
    </row>
    <row r="451">
      <c r="A451" t="inlineStr">
        <is>
          <t>No</t>
        </is>
      </c>
      <c r="B451" t="inlineStr">
        <is>
          <t>QW 630 M626</t>
        </is>
      </c>
      <c r="C451" t="inlineStr">
        <is>
          <t>0                      QW 0630000M  626</t>
        </is>
      </c>
      <c r="D451" t="inlineStr">
        <is>
          <t>Microbial toxins / Edited by Samuel J. Ajl ... [et al.].</t>
        </is>
      </c>
      <c r="E451" t="inlineStr">
        <is>
          <t>V. 1</t>
        </is>
      </c>
      <c r="F451" t="inlineStr">
        <is>
          <t>Yes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L451" t="inlineStr">
        <is>
          <t>New York : Academic Press, 1970-</t>
        </is>
      </c>
      <c r="M451" t="inlineStr">
        <is>
          <t>1970</t>
        </is>
      </c>
      <c r="O451" t="inlineStr">
        <is>
          <t>eng</t>
        </is>
      </c>
      <c r="P451" t="inlineStr">
        <is>
          <t>nyu</t>
        </is>
      </c>
      <c r="R451" t="inlineStr">
        <is>
          <t xml:space="preserve">QW </t>
        </is>
      </c>
      <c r="S451" t="n">
        <v>6</v>
      </c>
      <c r="T451" t="n">
        <v>16</v>
      </c>
      <c r="U451" t="inlineStr">
        <is>
          <t>1994-09-12</t>
        </is>
      </c>
      <c r="V451" t="inlineStr">
        <is>
          <t>1994-09-12</t>
        </is>
      </c>
      <c r="W451" t="inlineStr">
        <is>
          <t>1988-03-01</t>
        </is>
      </c>
      <c r="X451" t="inlineStr">
        <is>
          <t>1988-03-01</t>
        </is>
      </c>
      <c r="Y451" t="n">
        <v>553</v>
      </c>
      <c r="Z451" t="n">
        <v>438</v>
      </c>
      <c r="AA451" t="n">
        <v>440</v>
      </c>
      <c r="AB451" t="n">
        <v>3</v>
      </c>
      <c r="AC451" t="n">
        <v>3</v>
      </c>
      <c r="AD451" t="n">
        <v>14</v>
      </c>
      <c r="AE451" t="n">
        <v>14</v>
      </c>
      <c r="AF451" t="n">
        <v>3</v>
      </c>
      <c r="AG451" t="n">
        <v>3</v>
      </c>
      <c r="AH451" t="n">
        <v>4</v>
      </c>
      <c r="AI451" t="n">
        <v>4</v>
      </c>
      <c r="AJ451" t="n">
        <v>9</v>
      </c>
      <c r="AK451" t="n">
        <v>9</v>
      </c>
      <c r="AL451" t="n">
        <v>2</v>
      </c>
      <c r="AM451" t="n">
        <v>2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HYPERLINK("http://catalog.hathitrust.org/Record/001555637","HathiTrust Record")</f>
        <v/>
      </c>
      <c r="AS451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1">
        <f>HYPERLINK("http://www.worldcat.org/oclc/77896","WorldCat Record")</f>
        <v/>
      </c>
    </row>
    <row r="452">
      <c r="A452" t="inlineStr">
        <is>
          <t>No</t>
        </is>
      </c>
      <c r="B452" t="inlineStr">
        <is>
          <t>QW 630 M626</t>
        </is>
      </c>
      <c r="C452" t="inlineStr">
        <is>
          <t>0                      QW 0630000M  626</t>
        </is>
      </c>
      <c r="D452" t="inlineStr">
        <is>
          <t>Microbial toxins / Edited by Samuel J. Ajl ... [et al.].</t>
        </is>
      </c>
      <c r="E452" t="inlineStr">
        <is>
          <t>V. 3</t>
        </is>
      </c>
      <c r="F452" t="inlineStr">
        <is>
          <t>Yes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L452" t="inlineStr">
        <is>
          <t>New York : Academic Press, 1970-</t>
        </is>
      </c>
      <c r="M452" t="inlineStr">
        <is>
          <t>1970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QW </t>
        </is>
      </c>
      <c r="S452" t="n">
        <v>3</v>
      </c>
      <c r="T452" t="n">
        <v>16</v>
      </c>
      <c r="V452" t="inlineStr">
        <is>
          <t>1994-09-12</t>
        </is>
      </c>
      <c r="W452" t="inlineStr">
        <is>
          <t>1988-03-01</t>
        </is>
      </c>
      <c r="X452" t="inlineStr">
        <is>
          <t>1988-03-01</t>
        </is>
      </c>
      <c r="Y452" t="n">
        <v>553</v>
      </c>
      <c r="Z452" t="n">
        <v>438</v>
      </c>
      <c r="AA452" t="n">
        <v>440</v>
      </c>
      <c r="AB452" t="n">
        <v>3</v>
      </c>
      <c r="AC452" t="n">
        <v>3</v>
      </c>
      <c r="AD452" t="n">
        <v>14</v>
      </c>
      <c r="AE452" t="n">
        <v>14</v>
      </c>
      <c r="AF452" t="n">
        <v>3</v>
      </c>
      <c r="AG452" t="n">
        <v>3</v>
      </c>
      <c r="AH452" t="n">
        <v>4</v>
      </c>
      <c r="AI452" t="n">
        <v>4</v>
      </c>
      <c r="AJ452" t="n">
        <v>9</v>
      </c>
      <c r="AK452" t="n">
        <v>9</v>
      </c>
      <c r="AL452" t="n">
        <v>2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Yes</t>
        </is>
      </c>
      <c r="AR452">
        <f>HYPERLINK("http://catalog.hathitrust.org/Record/001555637","HathiTrust Record")</f>
        <v/>
      </c>
      <c r="AS452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2">
        <f>HYPERLINK("http://www.worldcat.org/oclc/77896","WorldCat Record")</f>
        <v/>
      </c>
    </row>
    <row r="453">
      <c r="A453" t="inlineStr">
        <is>
          <t>No</t>
        </is>
      </c>
      <c r="B453" t="inlineStr">
        <is>
          <t>QW 630 M626</t>
        </is>
      </c>
      <c r="C453" t="inlineStr">
        <is>
          <t>0                      QW 0630000M  626</t>
        </is>
      </c>
      <c r="D453" t="inlineStr">
        <is>
          <t>Microbial toxins / Edited by Samuel J. Ajl ... [et al.].</t>
        </is>
      </c>
      <c r="E453" t="inlineStr">
        <is>
          <t>V. 4</t>
        </is>
      </c>
      <c r="F453" t="inlineStr">
        <is>
          <t>Yes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New York : Academic Press, 1970-</t>
        </is>
      </c>
      <c r="M453" t="inlineStr">
        <is>
          <t>1970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QW </t>
        </is>
      </c>
      <c r="S453" t="n">
        <v>0</v>
      </c>
      <c r="T453" t="n">
        <v>16</v>
      </c>
      <c r="V453" t="inlineStr">
        <is>
          <t>1994-09-12</t>
        </is>
      </c>
      <c r="W453" t="inlineStr">
        <is>
          <t>1988-03-01</t>
        </is>
      </c>
      <c r="X453" t="inlineStr">
        <is>
          <t>1988-03-01</t>
        </is>
      </c>
      <c r="Y453" t="n">
        <v>553</v>
      </c>
      <c r="Z453" t="n">
        <v>438</v>
      </c>
      <c r="AA453" t="n">
        <v>440</v>
      </c>
      <c r="AB453" t="n">
        <v>3</v>
      </c>
      <c r="AC453" t="n">
        <v>3</v>
      </c>
      <c r="AD453" t="n">
        <v>14</v>
      </c>
      <c r="AE453" t="n">
        <v>14</v>
      </c>
      <c r="AF453" t="n">
        <v>3</v>
      </c>
      <c r="AG453" t="n">
        <v>3</v>
      </c>
      <c r="AH453" t="n">
        <v>4</v>
      </c>
      <c r="AI453" t="n">
        <v>4</v>
      </c>
      <c r="AJ453" t="n">
        <v>9</v>
      </c>
      <c r="AK453" t="n">
        <v>9</v>
      </c>
      <c r="AL453" t="n">
        <v>2</v>
      </c>
      <c r="AM453" t="n">
        <v>2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HYPERLINK("http://catalog.hathitrust.org/Record/001555637","HathiTrust Record")</f>
        <v/>
      </c>
      <c r="AS453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3">
        <f>HYPERLINK("http://www.worldcat.org/oclc/77896","WorldCat Record")</f>
        <v/>
      </c>
    </row>
    <row r="454">
      <c r="A454" t="inlineStr">
        <is>
          <t>No</t>
        </is>
      </c>
      <c r="B454" t="inlineStr">
        <is>
          <t>QW 630 N494 1985</t>
        </is>
      </c>
      <c r="C454" t="inlineStr">
        <is>
          <t>0                      QW 0630000N  494         1985</t>
        </is>
      </c>
      <c r="D454" t="inlineStr">
        <is>
          <t>Neurotoxicity of industrial and commercial chemicals / editor, John L. O'Donoghue.</t>
        </is>
      </c>
      <c r="E454" t="inlineStr">
        <is>
          <t>V. 1</t>
        </is>
      </c>
      <c r="F454" t="inlineStr">
        <is>
          <t>Yes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Boca Raton, Fla. : CRC Press, c1985.</t>
        </is>
      </c>
      <c r="M454" t="inlineStr">
        <is>
          <t>1985</t>
        </is>
      </c>
      <c r="O454" t="inlineStr">
        <is>
          <t>eng</t>
        </is>
      </c>
      <c r="P454" t="inlineStr">
        <is>
          <t>flu</t>
        </is>
      </c>
      <c r="R454" t="inlineStr">
        <is>
          <t xml:space="preserve">QW </t>
        </is>
      </c>
      <c r="S454" t="n">
        <v>5</v>
      </c>
      <c r="T454" t="n">
        <v>10</v>
      </c>
      <c r="U454" t="inlineStr">
        <is>
          <t>1997-11-26</t>
        </is>
      </c>
      <c r="V454" t="inlineStr">
        <is>
          <t>1997-11-26</t>
        </is>
      </c>
      <c r="W454" t="inlineStr">
        <is>
          <t>1988-02-09</t>
        </is>
      </c>
      <c r="X454" t="inlineStr">
        <is>
          <t>1988-02-09</t>
        </is>
      </c>
      <c r="Y454" t="n">
        <v>213</v>
      </c>
      <c r="Z454" t="n">
        <v>171</v>
      </c>
      <c r="AA454" t="n">
        <v>171</v>
      </c>
      <c r="AB454" t="n">
        <v>2</v>
      </c>
      <c r="AC454" t="n">
        <v>2</v>
      </c>
      <c r="AD454" t="n">
        <v>3</v>
      </c>
      <c r="AE454" t="n">
        <v>3</v>
      </c>
      <c r="AF454" t="n">
        <v>0</v>
      </c>
      <c r="AG454" t="n">
        <v>0</v>
      </c>
      <c r="AH454" t="n">
        <v>1</v>
      </c>
      <c r="AI454" t="n">
        <v>1</v>
      </c>
      <c r="AJ454" t="n">
        <v>2</v>
      </c>
      <c r="AK454" t="n">
        <v>2</v>
      </c>
      <c r="AL454" t="n">
        <v>1</v>
      </c>
      <c r="AM454" t="n">
        <v>1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HYPERLINK("http://catalog.hathitrust.org/Record/000340821","HathiTrust Record")</f>
        <v/>
      </c>
      <c r="AS454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T454">
        <f>HYPERLINK("http://www.worldcat.org/oclc/10483513","WorldCat Record")</f>
        <v/>
      </c>
    </row>
    <row r="455">
      <c r="A455" t="inlineStr">
        <is>
          <t>No</t>
        </is>
      </c>
      <c r="B455" t="inlineStr">
        <is>
          <t>QW 630 N494 1985</t>
        </is>
      </c>
      <c r="C455" t="inlineStr">
        <is>
          <t>0                      QW 0630000N  494         1985</t>
        </is>
      </c>
      <c r="D455" t="inlineStr">
        <is>
          <t>Neurotoxicity of industrial and commercial chemicals / editor, John L. O'Donoghue.</t>
        </is>
      </c>
      <c r="E455" t="inlineStr">
        <is>
          <t>V. 2</t>
        </is>
      </c>
      <c r="F455" t="inlineStr">
        <is>
          <t>Yes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L455" t="inlineStr">
        <is>
          <t>Boca Raton, Fla. : CRC Press, c1985.</t>
        </is>
      </c>
      <c r="M455" t="inlineStr">
        <is>
          <t>1985</t>
        </is>
      </c>
      <c r="O455" t="inlineStr">
        <is>
          <t>eng</t>
        </is>
      </c>
      <c r="P455" t="inlineStr">
        <is>
          <t>flu</t>
        </is>
      </c>
      <c r="R455" t="inlineStr">
        <is>
          <t xml:space="preserve">QW </t>
        </is>
      </c>
      <c r="S455" t="n">
        <v>5</v>
      </c>
      <c r="T455" t="n">
        <v>10</v>
      </c>
      <c r="U455" t="inlineStr">
        <is>
          <t>1997-11-26</t>
        </is>
      </c>
      <c r="V455" t="inlineStr">
        <is>
          <t>1997-11-26</t>
        </is>
      </c>
      <c r="W455" t="inlineStr">
        <is>
          <t>1988-02-09</t>
        </is>
      </c>
      <c r="X455" t="inlineStr">
        <is>
          <t>1988-02-09</t>
        </is>
      </c>
      <c r="Y455" t="n">
        <v>213</v>
      </c>
      <c r="Z455" t="n">
        <v>171</v>
      </c>
      <c r="AA455" t="n">
        <v>171</v>
      </c>
      <c r="AB455" t="n">
        <v>2</v>
      </c>
      <c r="AC455" t="n">
        <v>2</v>
      </c>
      <c r="AD455" t="n">
        <v>3</v>
      </c>
      <c r="AE455" t="n">
        <v>3</v>
      </c>
      <c r="AF455" t="n">
        <v>0</v>
      </c>
      <c r="AG455" t="n">
        <v>0</v>
      </c>
      <c r="AH455" t="n">
        <v>1</v>
      </c>
      <c r="AI455" t="n">
        <v>1</v>
      </c>
      <c r="AJ455" t="n">
        <v>2</v>
      </c>
      <c r="AK455" t="n">
        <v>2</v>
      </c>
      <c r="AL455" t="n">
        <v>1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HYPERLINK("http://catalog.hathitrust.org/Record/000340821","HathiTrust Record")</f>
        <v/>
      </c>
      <c r="AS455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T455">
        <f>HYPERLINK("http://www.worldcat.org/oclc/10483513","WorldCat Record")</f>
        <v/>
      </c>
    </row>
    <row r="456">
      <c r="A456" t="inlineStr">
        <is>
          <t>No</t>
        </is>
      </c>
      <c r="B456" t="inlineStr">
        <is>
          <t>QW 680 A188 1993</t>
        </is>
      </c>
      <c r="C456" t="inlineStr">
        <is>
          <t>0                      QW 0680000A  188         1993</t>
        </is>
      </c>
      <c r="D456" t="inlineStr">
        <is>
          <t>Activators and inhibitors of complement / edited by R.B. Sim.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Dordrecht ; Boston : Kluwer Academic Publishers, c1993.</t>
        </is>
      </c>
      <c r="M456" t="inlineStr">
        <is>
          <t>1993</t>
        </is>
      </c>
      <c r="O456" t="inlineStr">
        <is>
          <t>eng</t>
        </is>
      </c>
      <c r="P456" t="inlineStr">
        <is>
          <t xml:space="preserve">ne </t>
        </is>
      </c>
      <c r="R456" t="inlineStr">
        <is>
          <t xml:space="preserve">QW </t>
        </is>
      </c>
      <c r="S456" t="n">
        <v>3</v>
      </c>
      <c r="T456" t="n">
        <v>3</v>
      </c>
      <c r="U456" t="inlineStr">
        <is>
          <t>1993-09-02</t>
        </is>
      </c>
      <c r="V456" t="inlineStr">
        <is>
          <t>1993-09-02</t>
        </is>
      </c>
      <c r="W456" t="inlineStr">
        <is>
          <t>1993-08-31</t>
        </is>
      </c>
      <c r="X456" t="inlineStr">
        <is>
          <t>1993-08-31</t>
        </is>
      </c>
      <c r="Y456" t="n">
        <v>78</v>
      </c>
      <c r="Z456" t="n">
        <v>58</v>
      </c>
      <c r="AA456" t="n">
        <v>82</v>
      </c>
      <c r="AB456" t="n">
        <v>1</v>
      </c>
      <c r="AC456" t="n">
        <v>1</v>
      </c>
      <c r="AD456" t="n">
        <v>1</v>
      </c>
      <c r="AE456" t="n">
        <v>2</v>
      </c>
      <c r="AF456" t="n">
        <v>0</v>
      </c>
      <c r="AG456" t="n">
        <v>1</v>
      </c>
      <c r="AH456" t="n">
        <v>1</v>
      </c>
      <c r="AI456" t="n">
        <v>1</v>
      </c>
      <c r="AJ456" t="n">
        <v>0</v>
      </c>
      <c r="AK456" t="n">
        <v>1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HYPERLINK("http://catalog.hathitrust.org/Record/002606083","HathiTrust Record")</f>
        <v/>
      </c>
      <c r="AS456">
        <f>HYPERLINK("https://creighton-primo.hosted.exlibrisgroup.com/primo-explore/search?tab=default_tab&amp;search_scope=EVERYTHING&amp;vid=01CRU&amp;lang=en_US&amp;offset=0&amp;query=any,contains,991001511089702656","Catalog Record")</f>
        <v/>
      </c>
      <c r="AT456">
        <f>HYPERLINK("http://www.worldcat.org/oclc/25872396","WorldCat Record")</f>
        <v/>
      </c>
    </row>
    <row r="457">
      <c r="A457" t="inlineStr">
        <is>
          <t>No</t>
        </is>
      </c>
      <c r="B457" t="inlineStr">
        <is>
          <t>QW 690 AD636 1982 v.1</t>
        </is>
      </c>
      <c r="C457" t="inlineStr">
        <is>
          <t>0                      QW 0690000AD 636         1982                                        v.1</t>
        </is>
      </c>
      <c r="D457" t="inlineStr">
        <is>
          <t>Phagocytic cells / editors, John I. Gallin, Anthony S. Fauci.</t>
        </is>
      </c>
      <c r="E457" t="inlineStr">
        <is>
          <t>V.1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L457" t="inlineStr">
        <is>
          <t>New York : Raven Press, c1982.</t>
        </is>
      </c>
      <c r="M457" t="inlineStr">
        <is>
          <t>1982</t>
        </is>
      </c>
      <c r="O457" t="inlineStr">
        <is>
          <t>eng</t>
        </is>
      </c>
      <c r="P457" t="inlineStr">
        <is>
          <t>xxu</t>
        </is>
      </c>
      <c r="Q457" t="inlineStr">
        <is>
          <t>Advances in host defense mechanisms ; v. 1</t>
        </is>
      </c>
      <c r="R457" t="inlineStr">
        <is>
          <t xml:space="preserve">QW </t>
        </is>
      </c>
      <c r="S457" t="n">
        <v>4</v>
      </c>
      <c r="T457" t="n">
        <v>4</v>
      </c>
      <c r="U457" t="inlineStr">
        <is>
          <t>1989-04-26</t>
        </is>
      </c>
      <c r="V457" t="inlineStr">
        <is>
          <t>1989-04-26</t>
        </is>
      </c>
      <c r="W457" t="inlineStr">
        <is>
          <t>1988-02-09</t>
        </is>
      </c>
      <c r="X457" t="inlineStr">
        <is>
          <t>1988-02-09</t>
        </is>
      </c>
      <c r="Y457" t="n">
        <v>224</v>
      </c>
      <c r="Z457" t="n">
        <v>171</v>
      </c>
      <c r="AA457" t="n">
        <v>173</v>
      </c>
      <c r="AB457" t="n">
        <v>2</v>
      </c>
      <c r="AC457" t="n">
        <v>2</v>
      </c>
      <c r="AD457" t="n">
        <v>7</v>
      </c>
      <c r="AE457" t="n">
        <v>7</v>
      </c>
      <c r="AF457" t="n">
        <v>1</v>
      </c>
      <c r="AG457" t="n">
        <v>1</v>
      </c>
      <c r="AH457" t="n">
        <v>5</v>
      </c>
      <c r="AI457" t="n">
        <v>5</v>
      </c>
      <c r="AJ457" t="n">
        <v>2</v>
      </c>
      <c r="AK457" t="n">
        <v>2</v>
      </c>
      <c r="AL457" t="n">
        <v>1</v>
      </c>
      <c r="AM457" t="n">
        <v>1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HYPERLINK("http://catalog.hathitrust.org/Record/000237506","HathiTrust Record")</f>
        <v/>
      </c>
      <c r="AS457">
        <f>HYPERLINK("https://creighton-primo.hosted.exlibrisgroup.com/primo-explore/search?tab=default_tab&amp;search_scope=EVERYTHING&amp;vid=01CRU&amp;lang=en_US&amp;offset=0&amp;query=any,contains,991000976669702656","Catalog Record")</f>
        <v/>
      </c>
      <c r="AT457">
        <f>HYPERLINK("http://www.worldcat.org/oclc/8171782","WorldCat Record")</f>
        <v/>
      </c>
    </row>
    <row r="458">
      <c r="A458" t="inlineStr">
        <is>
          <t>No</t>
        </is>
      </c>
      <c r="B458" t="inlineStr">
        <is>
          <t>QW 690 AD636 1985 v.5</t>
        </is>
      </c>
      <c r="C458" t="inlineStr">
        <is>
          <t>0                      QW 0690000AD 636         1985                                        v.5</t>
        </is>
      </c>
      <c r="D458" t="inlineStr">
        <is>
          <t>Acquired immunodeficiency syndrome (AIDS) / editors, John I. Gallin, Anthony S. Fauci.</t>
        </is>
      </c>
      <c r="E458" t="inlineStr">
        <is>
          <t>V.5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L458" t="inlineStr">
        <is>
          <t>New York : Raven Press, c1985.</t>
        </is>
      </c>
      <c r="M458" t="inlineStr">
        <is>
          <t>1985</t>
        </is>
      </c>
      <c r="O458" t="inlineStr">
        <is>
          <t>eng</t>
        </is>
      </c>
      <c r="P458" t="inlineStr">
        <is>
          <t>xxu</t>
        </is>
      </c>
      <c r="Q458" t="inlineStr">
        <is>
          <t>Advances in host defense mechanisms ; v. 5</t>
        </is>
      </c>
      <c r="R458" t="inlineStr">
        <is>
          <t xml:space="preserve">QW </t>
        </is>
      </c>
      <c r="S458" t="n">
        <v>4</v>
      </c>
      <c r="T458" t="n">
        <v>4</v>
      </c>
      <c r="U458" t="inlineStr">
        <is>
          <t>1989-10-11</t>
        </is>
      </c>
      <c r="V458" t="inlineStr">
        <is>
          <t>1989-10-11</t>
        </is>
      </c>
      <c r="W458" t="inlineStr">
        <is>
          <t>1988-02-09</t>
        </is>
      </c>
      <c r="X458" t="inlineStr">
        <is>
          <t>1988-02-09</t>
        </is>
      </c>
      <c r="Y458" t="n">
        <v>239</v>
      </c>
      <c r="Z458" t="n">
        <v>180</v>
      </c>
      <c r="AA458" t="n">
        <v>182</v>
      </c>
      <c r="AB458" t="n">
        <v>1</v>
      </c>
      <c r="AC458" t="n">
        <v>1</v>
      </c>
      <c r="AD458" t="n">
        <v>1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1</v>
      </c>
      <c r="AO458" t="n">
        <v>1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HYPERLINK("http://catalog.hathitrust.org/Record/000344924","HathiTrust Record")</f>
        <v/>
      </c>
      <c r="AS458">
        <f>HYPERLINK("https://creighton-primo.hosted.exlibrisgroup.com/primo-explore/search?tab=default_tab&amp;search_scope=EVERYTHING&amp;vid=01CRU&amp;lang=en_US&amp;offset=0&amp;query=any,contains,991000976929702656","Catalog Record")</f>
        <v/>
      </c>
      <c r="AT458">
        <f>HYPERLINK("http://www.worldcat.org/oclc/11623198","WorldCat Record")</f>
        <v/>
      </c>
    </row>
    <row r="459">
      <c r="A459" t="inlineStr">
        <is>
          <t>No</t>
        </is>
      </c>
      <c r="B459" t="inlineStr">
        <is>
          <t>QW 690 C311m 1973</t>
        </is>
      </c>
      <c r="C459" t="inlineStr">
        <is>
          <t>0                      QW 0690000C  311m        1973</t>
        </is>
      </c>
      <c r="D459" t="inlineStr">
        <is>
          <t>The macrophage : a review of ultrastructure and function / Ian Carr.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Carr, Ian, MD, Ph D, FRCPath, FRCPC.</t>
        </is>
      </c>
      <c r="L459" t="inlineStr">
        <is>
          <t>London, New York : Academic Press, 1973.</t>
        </is>
      </c>
      <c r="M459" t="inlineStr">
        <is>
          <t>1973</t>
        </is>
      </c>
      <c r="O459" t="inlineStr">
        <is>
          <t>eng</t>
        </is>
      </c>
      <c r="P459" t="inlineStr">
        <is>
          <t>enk</t>
        </is>
      </c>
      <c r="R459" t="inlineStr">
        <is>
          <t xml:space="preserve">QW </t>
        </is>
      </c>
      <c r="S459" t="n">
        <v>8</v>
      </c>
      <c r="T459" t="n">
        <v>8</v>
      </c>
      <c r="U459" t="inlineStr">
        <is>
          <t>2006-07-23</t>
        </is>
      </c>
      <c r="V459" t="inlineStr">
        <is>
          <t>2006-07-23</t>
        </is>
      </c>
      <c r="W459" t="inlineStr">
        <is>
          <t>1988-03-24</t>
        </is>
      </c>
      <c r="X459" t="inlineStr">
        <is>
          <t>1988-03-24</t>
        </is>
      </c>
      <c r="Y459" t="n">
        <v>317</v>
      </c>
      <c r="Z459" t="n">
        <v>204</v>
      </c>
      <c r="AA459" t="n">
        <v>211</v>
      </c>
      <c r="AB459" t="n">
        <v>2</v>
      </c>
      <c r="AC459" t="n">
        <v>2</v>
      </c>
      <c r="AD459" t="n">
        <v>6</v>
      </c>
      <c r="AE459" t="n">
        <v>6</v>
      </c>
      <c r="AF459" t="n">
        <v>1</v>
      </c>
      <c r="AG459" t="n">
        <v>1</v>
      </c>
      <c r="AH459" t="n">
        <v>1</v>
      </c>
      <c r="AI459" t="n">
        <v>1</v>
      </c>
      <c r="AJ459" t="n">
        <v>3</v>
      </c>
      <c r="AK459" t="n">
        <v>3</v>
      </c>
      <c r="AL459" t="n">
        <v>1</v>
      </c>
      <c r="AM459" t="n">
        <v>1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HYPERLINK("http://catalog.hathitrust.org/Record/001556650","HathiTrust Record")</f>
        <v/>
      </c>
      <c r="AS459">
        <f>HYPERLINK("https://creighton-primo.hosted.exlibrisgroup.com/primo-explore/search?tab=default_tab&amp;search_scope=EVERYTHING&amp;vid=01CRU&amp;lang=en_US&amp;offset=0&amp;query=any,contains,991000976999702656","Catalog Record")</f>
        <v/>
      </c>
      <c r="AT459">
        <f>HYPERLINK("http://www.worldcat.org/oclc/897415","WorldCat Record")</f>
        <v/>
      </c>
    </row>
    <row r="460">
      <c r="A460" t="inlineStr">
        <is>
          <t>No</t>
        </is>
      </c>
      <c r="B460" t="inlineStr">
        <is>
          <t>QW 690 I61p 1977</t>
        </is>
      </c>
      <c r="C460" t="inlineStr">
        <is>
          <t>0                      QW 0690000I  61p         1977</t>
        </is>
      </c>
      <c r="D460" t="inlineStr">
        <is>
          <t>Phagocytosis, its physiology and pathology / edited by Yoshiyuki Kokubun, Noboru Kobayashi.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International Symposium on Phagocytosis (1977 : Tokyo, Japan)</t>
        </is>
      </c>
      <c r="L460" t="inlineStr">
        <is>
          <t>Baltimore : University Park Press, c1979.</t>
        </is>
      </c>
      <c r="M460" t="inlineStr">
        <is>
          <t>1979</t>
        </is>
      </c>
      <c r="O460" t="inlineStr">
        <is>
          <t>eng</t>
        </is>
      </c>
      <c r="P460" t="inlineStr">
        <is>
          <t>mdu</t>
        </is>
      </c>
      <c r="R460" t="inlineStr">
        <is>
          <t xml:space="preserve">QW </t>
        </is>
      </c>
      <c r="S460" t="n">
        <v>4</v>
      </c>
      <c r="T460" t="n">
        <v>4</v>
      </c>
      <c r="U460" t="inlineStr">
        <is>
          <t>1989-04-26</t>
        </is>
      </c>
      <c r="V460" t="inlineStr">
        <is>
          <t>1989-04-26</t>
        </is>
      </c>
      <c r="W460" t="inlineStr">
        <is>
          <t>1988-01-29</t>
        </is>
      </c>
      <c r="X460" t="inlineStr">
        <is>
          <t>1988-01-29</t>
        </is>
      </c>
      <c r="Y460" t="n">
        <v>144</v>
      </c>
      <c r="Z460" t="n">
        <v>113</v>
      </c>
      <c r="AA460" t="n">
        <v>115</v>
      </c>
      <c r="AB460" t="n">
        <v>1</v>
      </c>
      <c r="AC460" t="n">
        <v>1</v>
      </c>
      <c r="AD460" t="n">
        <v>3</v>
      </c>
      <c r="AE460" t="n">
        <v>3</v>
      </c>
      <c r="AF460" t="n">
        <v>1</v>
      </c>
      <c r="AG460" t="n">
        <v>1</v>
      </c>
      <c r="AH460" t="n">
        <v>1</v>
      </c>
      <c r="AI460" t="n">
        <v>1</v>
      </c>
      <c r="AJ460" t="n">
        <v>2</v>
      </c>
      <c r="AK460" t="n">
        <v>2</v>
      </c>
      <c r="AL460" t="n">
        <v>0</v>
      </c>
      <c r="AM460" t="n">
        <v>0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HYPERLINK("http://catalog.hathitrust.org/Record/000017640","HathiTrust Record")</f>
        <v/>
      </c>
      <c r="AS460">
        <f>HYPERLINK("https://creighton-primo.hosted.exlibrisgroup.com/primo-explore/search?tab=default_tab&amp;search_scope=EVERYTHING&amp;vid=01CRU&amp;lang=en_US&amp;offset=0&amp;query=any,contains,991001109329702656","Catalog Record")</f>
        <v/>
      </c>
      <c r="AT460">
        <f>HYPERLINK("http://www.worldcat.org/oclc/4591309","WorldCat Record")</f>
        <v/>
      </c>
    </row>
    <row r="461">
      <c r="A461" t="inlineStr">
        <is>
          <t>No</t>
        </is>
      </c>
      <c r="B461" t="inlineStr">
        <is>
          <t>QW 690 V543m 1972</t>
        </is>
      </c>
      <c r="C461" t="inlineStr">
        <is>
          <t>0                      QW 0690000V  543m        1972</t>
        </is>
      </c>
      <c r="D461" t="inlineStr">
        <is>
          <t>The macrophage / B. Vernon-Roberts.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Vernon-Roberts, B.</t>
        </is>
      </c>
      <c r="L461" t="inlineStr">
        <is>
          <t>Cambridge [Eng.] : University Press, 1972.</t>
        </is>
      </c>
      <c r="M461" t="inlineStr">
        <is>
          <t>1972</t>
        </is>
      </c>
      <c r="O461" t="inlineStr">
        <is>
          <t>eng</t>
        </is>
      </c>
      <c r="P461" t="inlineStr">
        <is>
          <t>enk</t>
        </is>
      </c>
      <c r="Q461" t="inlineStr">
        <is>
          <t>Biological structure and function ; 2</t>
        </is>
      </c>
      <c r="R461" t="inlineStr">
        <is>
          <t xml:space="preserve">QW </t>
        </is>
      </c>
      <c r="S461" t="n">
        <v>1</v>
      </c>
      <c r="T461" t="n">
        <v>1</v>
      </c>
      <c r="U461" t="inlineStr">
        <is>
          <t>1993-07-29</t>
        </is>
      </c>
      <c r="V461" t="inlineStr">
        <is>
          <t>1993-07-29</t>
        </is>
      </c>
      <c r="W461" t="inlineStr">
        <is>
          <t>1988-03-25</t>
        </is>
      </c>
      <c r="X461" t="inlineStr">
        <is>
          <t>1988-03-25</t>
        </is>
      </c>
      <c r="Y461" t="n">
        <v>346</v>
      </c>
      <c r="Z461" t="n">
        <v>240</v>
      </c>
      <c r="AA461" t="n">
        <v>245</v>
      </c>
      <c r="AB461" t="n">
        <v>2</v>
      </c>
      <c r="AC461" t="n">
        <v>2</v>
      </c>
      <c r="AD461" t="n">
        <v>8</v>
      </c>
      <c r="AE461" t="n">
        <v>8</v>
      </c>
      <c r="AF461" t="n">
        <v>1</v>
      </c>
      <c r="AG461" t="n">
        <v>1</v>
      </c>
      <c r="AH461" t="n">
        <v>3</v>
      </c>
      <c r="AI461" t="n">
        <v>3</v>
      </c>
      <c r="AJ461" t="n">
        <v>5</v>
      </c>
      <c r="AK461" t="n">
        <v>5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HYPERLINK("https://creighton-primo.hosted.exlibrisgroup.com/primo-explore/search?tab=default_tab&amp;search_scope=EVERYTHING&amp;vid=01CRU&amp;lang=en_US&amp;offset=0&amp;query=any,contains,991000977059702656","Catalog Record")</f>
        <v/>
      </c>
      <c r="AT461">
        <f>HYPERLINK("http://www.worldcat.org/oclc/447572","WorldCat Record")</f>
        <v/>
      </c>
    </row>
    <row r="462">
      <c r="A462" t="inlineStr">
        <is>
          <t>No</t>
        </is>
      </c>
      <c r="B462" t="inlineStr">
        <is>
          <t>QW 700 I435 1992</t>
        </is>
      </c>
      <c r="C462" t="inlineStr">
        <is>
          <t>0                      QW 0700000I  435         1992</t>
        </is>
      </c>
      <c r="D462" t="inlineStr">
        <is>
          <t>Infections in immunocompromised infants and children / edited by Christian C. Patrick.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New York : Churchill Livingstone, c1992.</t>
        </is>
      </c>
      <c r="M462" t="inlineStr">
        <is>
          <t>1992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QW </t>
        </is>
      </c>
      <c r="S462" t="n">
        <v>7</v>
      </c>
      <c r="T462" t="n">
        <v>7</v>
      </c>
      <c r="U462" t="inlineStr">
        <is>
          <t>2000-11-06</t>
        </is>
      </c>
      <c r="V462" t="inlineStr">
        <is>
          <t>2000-11-06</t>
        </is>
      </c>
      <c r="W462" t="inlineStr">
        <is>
          <t>1993-12-06</t>
        </is>
      </c>
      <c r="X462" t="inlineStr">
        <is>
          <t>1993-12-06</t>
        </is>
      </c>
      <c r="Y462" t="n">
        <v>145</v>
      </c>
      <c r="Z462" t="n">
        <v>98</v>
      </c>
      <c r="AA462" t="n">
        <v>103</v>
      </c>
      <c r="AB462" t="n">
        <v>1</v>
      </c>
      <c r="AC462" t="n">
        <v>1</v>
      </c>
      <c r="AD462" t="n">
        <v>1</v>
      </c>
      <c r="AE462" t="n">
        <v>1</v>
      </c>
      <c r="AF462" t="n">
        <v>0</v>
      </c>
      <c r="AG462" t="n">
        <v>0</v>
      </c>
      <c r="AH462" t="n">
        <v>1</v>
      </c>
      <c r="AI462" t="n">
        <v>1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HYPERLINK("https://creighton-primo.hosted.exlibrisgroup.com/primo-explore/search?tab=default_tab&amp;search_scope=EVERYTHING&amp;vid=01CRU&amp;lang=en_US&amp;offset=0&amp;query=any,contains,991000550289702656","Catalog Record")</f>
        <v/>
      </c>
      <c r="AT462">
        <f>HYPERLINK("http://www.worldcat.org/oclc/25554679","WorldCat Record")</f>
        <v/>
      </c>
    </row>
    <row r="463">
      <c r="A463" t="inlineStr">
        <is>
          <t>No</t>
        </is>
      </c>
      <c r="B463" t="inlineStr">
        <is>
          <t>QW 700 K91 1981</t>
        </is>
      </c>
      <c r="C463" t="inlineStr">
        <is>
          <t>0                      QW 0700000K  91          1981</t>
        </is>
      </c>
      <c r="D463" t="inlineStr">
        <is>
          <t>The restless tide : the persistent challenge of the microbial world / Richard M. Krause.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Krause, Richard M., 1925-2015.</t>
        </is>
      </c>
      <c r="L463" t="inlineStr">
        <is>
          <t>Washington, D.C. : National Foundation for Infectious Diseases, c1981.</t>
        </is>
      </c>
      <c r="M463" t="inlineStr">
        <is>
          <t>1981</t>
        </is>
      </c>
      <c r="O463" t="inlineStr">
        <is>
          <t>eng</t>
        </is>
      </c>
      <c r="P463" t="inlineStr">
        <is>
          <t>dcu</t>
        </is>
      </c>
      <c r="R463" t="inlineStr">
        <is>
          <t xml:space="preserve">QW </t>
        </is>
      </c>
      <c r="S463" t="n">
        <v>2</v>
      </c>
      <c r="T463" t="n">
        <v>2</v>
      </c>
      <c r="U463" t="inlineStr">
        <is>
          <t>1993-07-05</t>
        </is>
      </c>
      <c r="V463" t="inlineStr">
        <is>
          <t>1993-07-05</t>
        </is>
      </c>
      <c r="W463" t="inlineStr">
        <is>
          <t>1988-02-09</t>
        </is>
      </c>
      <c r="X463" t="inlineStr">
        <is>
          <t>1988-02-09</t>
        </is>
      </c>
      <c r="Y463" t="n">
        <v>161</v>
      </c>
      <c r="Z463" t="n">
        <v>157</v>
      </c>
      <c r="AA463" t="n">
        <v>165</v>
      </c>
      <c r="AB463" t="n">
        <v>1</v>
      </c>
      <c r="AC463" t="n">
        <v>1</v>
      </c>
      <c r="AD463" t="n">
        <v>3</v>
      </c>
      <c r="AE463" t="n">
        <v>3</v>
      </c>
      <c r="AF463" t="n">
        <v>1</v>
      </c>
      <c r="AG463" t="n">
        <v>1</v>
      </c>
      <c r="AH463" t="n">
        <v>1</v>
      </c>
      <c r="AI463" t="n">
        <v>1</v>
      </c>
      <c r="AJ463" t="n">
        <v>1</v>
      </c>
      <c r="AK463" t="n">
        <v>1</v>
      </c>
      <c r="AL463" t="n">
        <v>0</v>
      </c>
      <c r="AM463" t="n">
        <v>0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HYPERLINK("http://catalog.hathitrust.org/Record/000147056","HathiTrust Record")</f>
        <v/>
      </c>
      <c r="AS463">
        <f>HYPERLINK("https://creighton-primo.hosted.exlibrisgroup.com/primo-explore/search?tab=default_tab&amp;search_scope=EVERYTHING&amp;vid=01CRU&amp;lang=en_US&amp;offset=0&amp;query=any,contains,991000977099702656","Catalog Record")</f>
        <v/>
      </c>
      <c r="AT463">
        <f>HYPERLINK("http://www.worldcat.org/oclc/8315916","WorldCat Record")</f>
        <v/>
      </c>
    </row>
    <row r="464">
      <c r="A464" t="inlineStr">
        <is>
          <t>No</t>
        </is>
      </c>
      <c r="B464" t="inlineStr">
        <is>
          <t>QW 800 B6156 1986</t>
        </is>
      </c>
      <c r="C464" t="inlineStr">
        <is>
          <t>0                      QW 0800000B  6156        1986</t>
        </is>
      </c>
      <c r="D464" t="inlineStr">
        <is>
          <t>The Biology of the interferon system 1986 : proceedings of the 1986 ISIR-TNO meeting on the interferon system, 7-12 September 1986, Dipoli Congress Center, Espoo, Finland / edited by K. Cantell, H. Schellekens.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Dordrecht ; Boston : Nijhoff Publishers, 1987.</t>
        </is>
      </c>
      <c r="M464" t="inlineStr">
        <is>
          <t>1987</t>
        </is>
      </c>
      <c r="O464" t="inlineStr">
        <is>
          <t>eng</t>
        </is>
      </c>
      <c r="P464" t="inlineStr">
        <is>
          <t xml:space="preserve">ne </t>
        </is>
      </c>
      <c r="R464" t="inlineStr">
        <is>
          <t xml:space="preserve">QW </t>
        </is>
      </c>
      <c r="S464" t="n">
        <v>2</v>
      </c>
      <c r="T464" t="n">
        <v>2</v>
      </c>
      <c r="U464" t="inlineStr">
        <is>
          <t>1999-10-03</t>
        </is>
      </c>
      <c r="V464" t="inlineStr">
        <is>
          <t>1999-10-03</t>
        </is>
      </c>
      <c r="W464" t="inlineStr">
        <is>
          <t>1988-02-09</t>
        </is>
      </c>
      <c r="X464" t="inlineStr">
        <is>
          <t>1988-02-09</t>
        </is>
      </c>
      <c r="Y464" t="n">
        <v>105</v>
      </c>
      <c r="Z464" t="n">
        <v>81</v>
      </c>
      <c r="AA464" t="n">
        <v>106</v>
      </c>
      <c r="AB464" t="n">
        <v>1</v>
      </c>
      <c r="AC464" t="n">
        <v>1</v>
      </c>
      <c r="AD464" t="n">
        <v>2</v>
      </c>
      <c r="AE464" t="n">
        <v>3</v>
      </c>
      <c r="AF464" t="n">
        <v>0</v>
      </c>
      <c r="AG464" t="n">
        <v>1</v>
      </c>
      <c r="AH464" t="n">
        <v>1</v>
      </c>
      <c r="AI464" t="n">
        <v>1</v>
      </c>
      <c r="AJ464" t="n">
        <v>1</v>
      </c>
      <c r="AK464" t="n">
        <v>2</v>
      </c>
      <c r="AL464" t="n">
        <v>0</v>
      </c>
      <c r="AM464" t="n">
        <v>0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HYPERLINK("http://catalog.hathitrust.org/Record/006247958","HathiTrust Record")</f>
        <v/>
      </c>
      <c r="AS464">
        <f>HYPERLINK("https://creighton-primo.hosted.exlibrisgroup.com/primo-explore/search?tab=default_tab&amp;search_scope=EVERYTHING&amp;vid=01CRU&amp;lang=en_US&amp;offset=0&amp;query=any,contains,991001266739702656","Catalog Record")</f>
        <v/>
      </c>
      <c r="AT464">
        <f>HYPERLINK("http://www.worldcat.org/oclc/15016409","WorldCat Record")</f>
        <v/>
      </c>
    </row>
    <row r="465">
      <c r="A465" t="inlineStr">
        <is>
          <t>No</t>
        </is>
      </c>
      <c r="B465" t="inlineStr">
        <is>
          <t>QW 800 I32 1982</t>
        </is>
      </c>
      <c r="C465" t="inlineStr">
        <is>
          <t>0                      QW 0800000I  32          1982</t>
        </is>
      </c>
      <c r="D465" t="inlineStr">
        <is>
          <t>Immunization in clinical practice : a useful guideline to vaccines, sera, and immune globulins in clinical practice / edited by Vincent A. Fulginiti ... [et al.].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L465" t="inlineStr">
        <is>
          <t>Philadelphia : Lippincott, c1982.</t>
        </is>
      </c>
      <c r="M465" t="inlineStr">
        <is>
          <t>1982</t>
        </is>
      </c>
      <c r="O465" t="inlineStr">
        <is>
          <t>eng</t>
        </is>
      </c>
      <c r="P465" t="inlineStr">
        <is>
          <t>xxu</t>
        </is>
      </c>
      <c r="R465" t="inlineStr">
        <is>
          <t xml:space="preserve">QW </t>
        </is>
      </c>
      <c r="S465" t="n">
        <v>4</v>
      </c>
      <c r="T465" t="n">
        <v>4</v>
      </c>
      <c r="U465" t="inlineStr">
        <is>
          <t>2006-10-03</t>
        </is>
      </c>
      <c r="V465" t="inlineStr">
        <is>
          <t>2006-10-03</t>
        </is>
      </c>
      <c r="W465" t="inlineStr">
        <is>
          <t>1988-02-09</t>
        </is>
      </c>
      <c r="X465" t="inlineStr">
        <is>
          <t>1988-02-09</t>
        </is>
      </c>
      <c r="Y465" t="n">
        <v>145</v>
      </c>
      <c r="Z465" t="n">
        <v>115</v>
      </c>
      <c r="AA465" t="n">
        <v>122</v>
      </c>
      <c r="AB465" t="n">
        <v>1</v>
      </c>
      <c r="AC465" t="n">
        <v>1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HYPERLINK("http://catalog.hathitrust.org/Record/000269740","HathiTrust Record")</f>
        <v/>
      </c>
      <c r="AS465">
        <f>HYPERLINK("https://creighton-primo.hosted.exlibrisgroup.com/primo-explore/search?tab=default_tab&amp;search_scope=EVERYTHING&amp;vid=01CRU&amp;lang=en_US&amp;offset=0&amp;query=any,contains,991000977219702656","Catalog Record")</f>
        <v/>
      </c>
      <c r="AT465">
        <f>HYPERLINK("http://www.worldcat.org/oclc/7577294","WorldCat Record")</f>
        <v/>
      </c>
    </row>
    <row r="466">
      <c r="A466" t="inlineStr">
        <is>
          <t>No</t>
        </is>
      </c>
      <c r="B466" t="inlineStr">
        <is>
          <t>QW 800 J29i 1988</t>
        </is>
      </c>
      <c r="C466" t="inlineStr">
        <is>
          <t>0                      QW 0800000J  29i         1988</t>
        </is>
      </c>
      <c r="D466" t="inlineStr">
        <is>
          <t>Immunization : the reality behind the myth / Walene James ; foreword by Robert S. Mendelsohn.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James, Walene.</t>
        </is>
      </c>
      <c r="L466" t="inlineStr">
        <is>
          <t>South Hadley, Mass. : Bergin &amp; Garvey, c1988.</t>
        </is>
      </c>
      <c r="M466" t="inlineStr">
        <is>
          <t>1988</t>
        </is>
      </c>
      <c r="O466" t="inlineStr">
        <is>
          <t>eng</t>
        </is>
      </c>
      <c r="P466" t="inlineStr">
        <is>
          <t>mau</t>
        </is>
      </c>
      <c r="R466" t="inlineStr">
        <is>
          <t xml:space="preserve">QW </t>
        </is>
      </c>
      <c r="S466" t="n">
        <v>6</v>
      </c>
      <c r="T466" t="n">
        <v>6</v>
      </c>
      <c r="U466" t="inlineStr">
        <is>
          <t>1998-05-12</t>
        </is>
      </c>
      <c r="V466" t="inlineStr">
        <is>
          <t>1998-05-12</t>
        </is>
      </c>
      <c r="W466" t="inlineStr">
        <is>
          <t>1992-04-02</t>
        </is>
      </c>
      <c r="X466" t="inlineStr">
        <is>
          <t>1992-04-02</t>
        </is>
      </c>
      <c r="Y466" t="n">
        <v>204</v>
      </c>
      <c r="Z466" t="n">
        <v>174</v>
      </c>
      <c r="AA466" t="n">
        <v>279</v>
      </c>
      <c r="AB466" t="n">
        <v>1</v>
      </c>
      <c r="AC466" t="n">
        <v>1</v>
      </c>
      <c r="AD466" t="n">
        <v>2</v>
      </c>
      <c r="AE466" t="n">
        <v>2</v>
      </c>
      <c r="AF466" t="n">
        <v>1</v>
      </c>
      <c r="AG466" t="n">
        <v>1</v>
      </c>
      <c r="AH466" t="n">
        <v>1</v>
      </c>
      <c r="AI466" t="n">
        <v>1</v>
      </c>
      <c r="AJ466" t="n">
        <v>2</v>
      </c>
      <c r="AK466" t="n">
        <v>2</v>
      </c>
      <c r="AL466" t="n">
        <v>0</v>
      </c>
      <c r="AM466" t="n">
        <v>0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HYPERLINK("http://catalog.hathitrust.org/Record/000905312","HathiTrust Record")</f>
        <v/>
      </c>
      <c r="AS466">
        <f>HYPERLINK("https://creighton-primo.hosted.exlibrisgroup.com/primo-explore/search?tab=default_tab&amp;search_scope=EVERYTHING&amp;vid=01CRU&amp;lang=en_US&amp;offset=0&amp;query=any,contains,991001299449702656","Catalog Record")</f>
        <v/>
      </c>
      <c r="AT466">
        <f>HYPERLINK("http://www.worldcat.org/oclc/17547956","WorldCat Record")</f>
        <v/>
      </c>
    </row>
    <row r="467">
      <c r="A467" t="inlineStr">
        <is>
          <t>No</t>
        </is>
      </c>
      <c r="B467" t="inlineStr">
        <is>
          <t>QW 805 B298v 1994</t>
        </is>
      </c>
      <c r="C467" t="inlineStr">
        <is>
          <t>0                      QW 0805000B  298v        1994</t>
        </is>
      </c>
      <c r="D467" t="inlineStr">
        <is>
          <t>Vaccines and world health : science, policy, and practice / Paul F. Basch.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Basch, Paul F. (Paul Frederick), 1933-2001.</t>
        </is>
      </c>
      <c r="L467" t="inlineStr">
        <is>
          <t>New York : Oxford University Press, c1994.</t>
        </is>
      </c>
      <c r="M467" t="inlineStr">
        <is>
          <t>1994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QW </t>
        </is>
      </c>
      <c r="S467" t="n">
        <v>8</v>
      </c>
      <c r="T467" t="n">
        <v>8</v>
      </c>
      <c r="U467" t="inlineStr">
        <is>
          <t>2006-11-24</t>
        </is>
      </c>
      <c r="V467" t="inlineStr">
        <is>
          <t>2006-11-24</t>
        </is>
      </c>
      <c r="W467" t="inlineStr">
        <is>
          <t>1993-12-15</t>
        </is>
      </c>
      <c r="X467" t="inlineStr">
        <is>
          <t>1993-12-15</t>
        </is>
      </c>
      <c r="Y467" t="n">
        <v>248</v>
      </c>
      <c r="Z467" t="n">
        <v>194</v>
      </c>
      <c r="AA467" t="n">
        <v>194</v>
      </c>
      <c r="AB467" t="n">
        <v>3</v>
      </c>
      <c r="AC467" t="n">
        <v>3</v>
      </c>
      <c r="AD467" t="n">
        <v>5</v>
      </c>
      <c r="AE467" t="n">
        <v>5</v>
      </c>
      <c r="AF467" t="n">
        <v>1</v>
      </c>
      <c r="AG467" t="n">
        <v>1</v>
      </c>
      <c r="AH467" t="n">
        <v>1</v>
      </c>
      <c r="AI467" t="n">
        <v>1</v>
      </c>
      <c r="AJ467" t="n">
        <v>1</v>
      </c>
      <c r="AK467" t="n">
        <v>1</v>
      </c>
      <c r="AL467" t="n">
        <v>2</v>
      </c>
      <c r="AM467" t="n">
        <v>2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HYPERLINK("https://creighton-primo.hosted.exlibrisgroup.com/primo-explore/search?tab=default_tab&amp;search_scope=EVERYTHING&amp;vid=01CRU&amp;lang=en_US&amp;offset=0&amp;query=any,contains,991000647249702656","Catalog Record")</f>
        <v/>
      </c>
      <c r="AT467">
        <f>HYPERLINK("http://www.worldcat.org/oclc/28678598","WorldCat Record")</f>
        <v/>
      </c>
    </row>
    <row r="468">
      <c r="A468" t="inlineStr">
        <is>
          <t>No</t>
        </is>
      </c>
      <c r="B468" t="inlineStr">
        <is>
          <t>QW 805 M942 1996</t>
        </is>
      </c>
      <c r="C468" t="inlineStr">
        <is>
          <t>0                      QW 0805000M  942         1996</t>
        </is>
      </c>
      <c r="D468" t="inlineStr">
        <is>
          <t>Mucosal vaccines / edited by Hiroshi Kiyono, Pearay L. Ogra, Jerry R. McGhee.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L468" t="inlineStr">
        <is>
          <t>San Diego : Academic Press, c1996.</t>
        </is>
      </c>
      <c r="M468" t="inlineStr">
        <is>
          <t>1996</t>
        </is>
      </c>
      <c r="O468" t="inlineStr">
        <is>
          <t>eng</t>
        </is>
      </c>
      <c r="P468" t="inlineStr">
        <is>
          <t>cau</t>
        </is>
      </c>
      <c r="R468" t="inlineStr">
        <is>
          <t xml:space="preserve">QW </t>
        </is>
      </c>
      <c r="S468" t="n">
        <v>3</v>
      </c>
      <c r="T468" t="n">
        <v>3</v>
      </c>
      <c r="U468" t="inlineStr">
        <is>
          <t>1997-06-03</t>
        </is>
      </c>
      <c r="V468" t="inlineStr">
        <is>
          <t>1997-06-03</t>
        </is>
      </c>
      <c r="W468" t="inlineStr">
        <is>
          <t>1997-06-03</t>
        </is>
      </c>
      <c r="X468" t="inlineStr">
        <is>
          <t>1997-06-03</t>
        </is>
      </c>
      <c r="Y468" t="n">
        <v>161</v>
      </c>
      <c r="Z468" t="n">
        <v>112</v>
      </c>
      <c r="AA468" t="n">
        <v>207</v>
      </c>
      <c r="AB468" t="n">
        <v>2</v>
      </c>
      <c r="AC468" t="n">
        <v>4</v>
      </c>
      <c r="AD468" t="n">
        <v>4</v>
      </c>
      <c r="AE468" t="n">
        <v>8</v>
      </c>
      <c r="AF468" t="n">
        <v>1</v>
      </c>
      <c r="AG468" t="n">
        <v>2</v>
      </c>
      <c r="AH468" t="n">
        <v>1</v>
      </c>
      <c r="AI468" t="n">
        <v>2</v>
      </c>
      <c r="AJ468" t="n">
        <v>2</v>
      </c>
      <c r="AK468" t="n">
        <v>2</v>
      </c>
      <c r="AL468" t="n">
        <v>1</v>
      </c>
      <c r="AM468" t="n">
        <v>3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HYPERLINK("http://catalog.hathitrust.org/Record/003108414","HathiTrust Record")</f>
        <v/>
      </c>
      <c r="AS468">
        <f>HYPERLINK("https://creighton-primo.hosted.exlibrisgroup.com/primo-explore/search?tab=default_tab&amp;search_scope=EVERYTHING&amp;vid=01CRU&amp;lang=en_US&amp;offset=0&amp;query=any,contains,991001243849702656","Catalog Record")</f>
        <v/>
      </c>
      <c r="AT468">
        <f>HYPERLINK("http://www.worldcat.org/oclc/34721864","WorldCat Record")</f>
        <v/>
      </c>
    </row>
    <row r="469">
      <c r="A469" t="inlineStr">
        <is>
          <t>No</t>
        </is>
      </c>
      <c r="B469" t="inlineStr">
        <is>
          <t>QW 805 N532 1976</t>
        </is>
      </c>
      <c r="C469" t="inlineStr">
        <is>
          <t>0                      QW 0805000N  532         1976</t>
        </is>
      </c>
      <c r="D469" t="inlineStr">
        <is>
          <t>New trends and developments in vaccines / edited by A. Voller, H.. Friedman.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Baltimore : University Park Press, c1978.</t>
        </is>
      </c>
      <c r="M469" t="inlineStr">
        <is>
          <t>1978</t>
        </is>
      </c>
      <c r="O469" t="inlineStr">
        <is>
          <t>eng</t>
        </is>
      </c>
      <c r="P469" t="inlineStr">
        <is>
          <t>mdu</t>
        </is>
      </c>
      <c r="R469" t="inlineStr">
        <is>
          <t xml:space="preserve">QW </t>
        </is>
      </c>
      <c r="S469" t="n">
        <v>5</v>
      </c>
      <c r="T469" t="n">
        <v>5</v>
      </c>
      <c r="U469" t="inlineStr">
        <is>
          <t>2005-03-29</t>
        </is>
      </c>
      <c r="V469" t="inlineStr">
        <is>
          <t>2005-03-29</t>
        </is>
      </c>
      <c r="W469" t="inlineStr">
        <is>
          <t>1987-12-28</t>
        </is>
      </c>
      <c r="X469" t="inlineStr">
        <is>
          <t>1987-12-28</t>
        </is>
      </c>
      <c r="Y469" t="n">
        <v>142</v>
      </c>
      <c r="Z469" t="n">
        <v>117</v>
      </c>
      <c r="AA469" t="n">
        <v>145</v>
      </c>
      <c r="AB469" t="n">
        <v>1</v>
      </c>
      <c r="AC469" t="n">
        <v>1</v>
      </c>
      <c r="AD469" t="n">
        <v>4</v>
      </c>
      <c r="AE469" t="n">
        <v>5</v>
      </c>
      <c r="AF469" t="n">
        <v>4</v>
      </c>
      <c r="AG469" t="n">
        <v>5</v>
      </c>
      <c r="AH469" t="n">
        <v>2</v>
      </c>
      <c r="AI469" t="n">
        <v>2</v>
      </c>
      <c r="AJ469" t="n">
        <v>1</v>
      </c>
      <c r="AK469" t="n">
        <v>2</v>
      </c>
      <c r="AL469" t="n">
        <v>0</v>
      </c>
      <c r="AM469" t="n">
        <v>0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HYPERLINK("http://catalog.hathitrust.org/Record/000135406","HathiTrust Record")</f>
        <v/>
      </c>
      <c r="AS469">
        <f>HYPERLINK("https://creighton-primo.hosted.exlibrisgroup.com/primo-explore/search?tab=default_tab&amp;search_scope=EVERYTHING&amp;vid=01CRU&amp;lang=en_US&amp;offset=0&amp;query=any,contains,991000977269702656","Catalog Record")</f>
        <v/>
      </c>
      <c r="AT469">
        <f>HYPERLINK("http://www.worldcat.org/oclc/3844173","WorldCat Record")</f>
        <v/>
      </c>
    </row>
    <row r="470">
      <c r="A470" t="inlineStr">
        <is>
          <t>No</t>
        </is>
      </c>
      <c r="B470" t="inlineStr">
        <is>
          <t>QW805 N9378 2004</t>
        </is>
      </c>
      <c r="C470" t="inlineStr">
        <is>
          <t>0                      QW 0805000N  9378        2004</t>
        </is>
      </c>
      <c r="D470" t="inlineStr">
        <is>
          <t>Novel vaccination strategies / edited by Stefan H.E. Kaufmann.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L470" t="inlineStr">
        <is>
          <t>Weinheim : Wiley-VCH, c2004.</t>
        </is>
      </c>
      <c r="M470" t="inlineStr">
        <is>
          <t>2004</t>
        </is>
      </c>
      <c r="O470" t="inlineStr">
        <is>
          <t>eng</t>
        </is>
      </c>
      <c r="P470" t="inlineStr">
        <is>
          <t xml:space="preserve">gw </t>
        </is>
      </c>
      <c r="R470" t="inlineStr">
        <is>
          <t xml:space="preserve">QW </t>
        </is>
      </c>
      <c r="S470" t="n">
        <v>1</v>
      </c>
      <c r="T470" t="n">
        <v>1</v>
      </c>
      <c r="U470" t="inlineStr">
        <is>
          <t>2008-05-19</t>
        </is>
      </c>
      <c r="V470" t="inlineStr">
        <is>
          <t>2008-05-19</t>
        </is>
      </c>
      <c r="W470" t="inlineStr">
        <is>
          <t>2005-03-22</t>
        </is>
      </c>
      <c r="X470" t="inlineStr">
        <is>
          <t>2005-03-22</t>
        </is>
      </c>
      <c r="Y470" t="n">
        <v>116</v>
      </c>
      <c r="Z470" t="n">
        <v>60</v>
      </c>
      <c r="AA470" t="n">
        <v>166</v>
      </c>
      <c r="AB470" t="n">
        <v>1</v>
      </c>
      <c r="AC470" t="n">
        <v>2</v>
      </c>
      <c r="AD470" t="n">
        <v>1</v>
      </c>
      <c r="AE470" t="n">
        <v>4</v>
      </c>
      <c r="AF470" t="n">
        <v>1</v>
      </c>
      <c r="AG470" t="n">
        <v>2</v>
      </c>
      <c r="AH470" t="n">
        <v>0</v>
      </c>
      <c r="AI470" t="n">
        <v>0</v>
      </c>
      <c r="AJ470" t="n">
        <v>0</v>
      </c>
      <c r="AK470" t="n">
        <v>1</v>
      </c>
      <c r="AL470" t="n">
        <v>0</v>
      </c>
      <c r="AM470" t="n">
        <v>1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HYPERLINK("http://catalog.hathitrust.org/Record/004376900","HathiTrust Record")</f>
        <v/>
      </c>
      <c r="AS470">
        <f>HYPERLINK("https://creighton-primo.hosted.exlibrisgroup.com/primo-explore/search?tab=default_tab&amp;search_scope=EVERYTHING&amp;vid=01CRU&amp;lang=en_US&amp;offset=0&amp;query=any,contains,991000433789702656","Catalog Record")</f>
        <v/>
      </c>
      <c r="AT470">
        <f>HYPERLINK("http://www.worldcat.org/oclc/52746661","WorldCat Record")</f>
        <v/>
      </c>
    </row>
    <row r="471">
      <c r="A471" t="inlineStr">
        <is>
          <t>No</t>
        </is>
      </c>
      <c r="B471" t="inlineStr">
        <is>
          <t>QW 805 V1163 1999</t>
        </is>
      </c>
      <c r="C471" t="inlineStr">
        <is>
          <t>0                      QW 0805000V  1163        1999</t>
        </is>
      </c>
      <c r="D471" t="inlineStr">
        <is>
          <t>Vaccines / [edited by] Stanley A. Plotkin, Walter A. Orenstein.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Yes</t>
        </is>
      </c>
      <c r="J471" t="inlineStr">
        <is>
          <t>1</t>
        </is>
      </c>
      <c r="L471" t="inlineStr">
        <is>
          <t>Philadelphia : W.B. Saunders Co., c1999.</t>
        </is>
      </c>
      <c r="M471" t="inlineStr">
        <is>
          <t>1999</t>
        </is>
      </c>
      <c r="N471" t="inlineStr">
        <is>
          <t>3rd ed.</t>
        </is>
      </c>
      <c r="O471" t="inlineStr">
        <is>
          <t>eng</t>
        </is>
      </c>
      <c r="P471" t="inlineStr">
        <is>
          <t>pau</t>
        </is>
      </c>
      <c r="R471" t="inlineStr">
        <is>
          <t xml:space="preserve">QW </t>
        </is>
      </c>
      <c r="S471" t="n">
        <v>6</v>
      </c>
      <c r="T471" t="n">
        <v>6</v>
      </c>
      <c r="U471" t="inlineStr">
        <is>
          <t>2000-06-10</t>
        </is>
      </c>
      <c r="V471" t="inlineStr">
        <is>
          <t>2000-06-10</t>
        </is>
      </c>
      <c r="W471" t="inlineStr">
        <is>
          <t>1999-09-24</t>
        </is>
      </c>
      <c r="X471" t="inlineStr">
        <is>
          <t>1999-09-24</t>
        </is>
      </c>
      <c r="Y471" t="n">
        <v>269</v>
      </c>
      <c r="Z471" t="n">
        <v>202</v>
      </c>
      <c r="AA471" t="n">
        <v>673</v>
      </c>
      <c r="AB471" t="n">
        <v>1</v>
      </c>
      <c r="AC471" t="n">
        <v>3</v>
      </c>
      <c r="AD471" t="n">
        <v>4</v>
      </c>
      <c r="AE471" t="n">
        <v>18</v>
      </c>
      <c r="AF471" t="n">
        <v>2</v>
      </c>
      <c r="AG471" t="n">
        <v>6</v>
      </c>
      <c r="AH471" t="n">
        <v>2</v>
      </c>
      <c r="AI471" t="n">
        <v>3</v>
      </c>
      <c r="AJ471" t="n">
        <v>0</v>
      </c>
      <c r="AK471" t="n">
        <v>8</v>
      </c>
      <c r="AL471" t="n">
        <v>0</v>
      </c>
      <c r="AM471" t="n">
        <v>2</v>
      </c>
      <c r="AN471" t="n">
        <v>0</v>
      </c>
      <c r="AO471" t="n">
        <v>0</v>
      </c>
      <c r="AP471" t="inlineStr">
        <is>
          <t>No</t>
        </is>
      </c>
      <c r="AQ471" t="inlineStr">
        <is>
          <t>No</t>
        </is>
      </c>
      <c r="AS471">
        <f>HYPERLINK("https://creighton-primo.hosted.exlibrisgroup.com/primo-explore/search?tab=default_tab&amp;search_scope=EVERYTHING&amp;vid=01CRU&amp;lang=en_US&amp;offset=0&amp;query=any,contains,991000595609702656","Catalog Record")</f>
        <v/>
      </c>
      <c r="AT471">
        <f>HYPERLINK("http://www.worldcat.org/oclc/40075804","WorldCat Record")</f>
        <v/>
      </c>
    </row>
    <row r="472">
      <c r="A472" t="inlineStr">
        <is>
          <t>No</t>
        </is>
      </c>
      <c r="B472" t="inlineStr">
        <is>
          <t>QW805 V1163 2004</t>
        </is>
      </c>
      <c r="C472" t="inlineStr">
        <is>
          <t>0                      QW 0805000V  1163        2004</t>
        </is>
      </c>
      <c r="D472" t="inlineStr">
        <is>
          <t>Vaccines / [edited by] Stanley A. Plotkin, Walter A. Orenstein ; with assistance of Paul A. Offit.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Yes</t>
        </is>
      </c>
      <c r="J472" t="inlineStr">
        <is>
          <t>1</t>
        </is>
      </c>
      <c r="L472" t="inlineStr">
        <is>
          <t>Philadelphia, Pa. : Saunders, c2004.</t>
        </is>
      </c>
      <c r="M472" t="inlineStr">
        <is>
          <t>2004</t>
        </is>
      </c>
      <c r="N472" t="inlineStr">
        <is>
          <t>4th ed.</t>
        </is>
      </c>
      <c r="O472" t="inlineStr">
        <is>
          <t>eng</t>
        </is>
      </c>
      <c r="P472" t="inlineStr">
        <is>
          <t>pau</t>
        </is>
      </c>
      <c r="R472" t="inlineStr">
        <is>
          <t xml:space="preserve">QW </t>
        </is>
      </c>
      <c r="S472" t="n">
        <v>4</v>
      </c>
      <c r="T472" t="n">
        <v>4</v>
      </c>
      <c r="U472" t="inlineStr">
        <is>
          <t>2008-05-19</t>
        </is>
      </c>
      <c r="V472" t="inlineStr">
        <is>
          <t>2008-05-19</t>
        </is>
      </c>
      <c r="W472" t="inlineStr">
        <is>
          <t>2004-01-08</t>
        </is>
      </c>
      <c r="X472" t="inlineStr">
        <is>
          <t>2004-01-08</t>
        </is>
      </c>
      <c r="Y472" t="n">
        <v>275</v>
      </c>
      <c r="Z472" t="n">
        <v>202</v>
      </c>
      <c r="AA472" t="n">
        <v>673</v>
      </c>
      <c r="AB472" t="n">
        <v>1</v>
      </c>
      <c r="AC472" t="n">
        <v>3</v>
      </c>
      <c r="AD472" t="n">
        <v>8</v>
      </c>
      <c r="AE472" t="n">
        <v>18</v>
      </c>
      <c r="AF472" t="n">
        <v>3</v>
      </c>
      <c r="AG472" t="n">
        <v>6</v>
      </c>
      <c r="AH472" t="n">
        <v>2</v>
      </c>
      <c r="AI472" t="n">
        <v>3</v>
      </c>
      <c r="AJ472" t="n">
        <v>4</v>
      </c>
      <c r="AK472" t="n">
        <v>8</v>
      </c>
      <c r="AL472" t="n">
        <v>0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HYPERLINK("https://creighton-primo.hosted.exlibrisgroup.com/primo-explore/search?tab=default_tab&amp;search_scope=EVERYTHING&amp;vid=01CRU&amp;lang=en_US&amp;offset=0&amp;query=any,contains,991000363459702656","Catalog Record")</f>
        <v/>
      </c>
      <c r="AT472">
        <f>HYPERLINK("http://www.worldcat.org/oclc/51811284","WorldCat Record")</f>
        <v/>
      </c>
    </row>
    <row r="473">
      <c r="A473" t="inlineStr">
        <is>
          <t>No</t>
        </is>
      </c>
      <c r="B473" t="inlineStr">
        <is>
          <t>QW 900 G586a 1962</t>
        </is>
      </c>
      <c r="C473" t="inlineStr">
        <is>
          <t>0                      QW 0900000G  586a        1962</t>
        </is>
      </c>
      <c r="D473" t="inlineStr">
        <is>
          <t>Allergy and anaphylaxis as metabolic error / Z.Z. Godlowski.</t>
        </is>
      </c>
      <c r="E473" t="inlineStr">
        <is>
          <t>V. 2</t>
        </is>
      </c>
      <c r="F473" t="inlineStr">
        <is>
          <t>Yes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Godlowski, Zbigniew Z., 1910-</t>
        </is>
      </c>
      <c r="L473" t="inlineStr">
        <is>
          <t>Chicago : Immuno-Metabolic Press, c1962.</t>
        </is>
      </c>
      <c r="M473" t="inlineStr">
        <is>
          <t>1962</t>
        </is>
      </c>
      <c r="O473" t="inlineStr">
        <is>
          <t>eng</t>
        </is>
      </c>
      <c r="P473" t="inlineStr">
        <is>
          <t>ilu</t>
        </is>
      </c>
      <c r="R473" t="inlineStr">
        <is>
          <t xml:space="preserve">QW </t>
        </is>
      </c>
      <c r="S473" t="n">
        <v>2</v>
      </c>
      <c r="T473" t="n">
        <v>4</v>
      </c>
      <c r="U473" t="inlineStr">
        <is>
          <t>1997-10-11</t>
        </is>
      </c>
      <c r="V473" t="inlineStr">
        <is>
          <t>1997-10-18</t>
        </is>
      </c>
      <c r="W473" t="inlineStr">
        <is>
          <t>1988-02-09</t>
        </is>
      </c>
      <c r="X473" t="inlineStr">
        <is>
          <t>1988-02-09</t>
        </is>
      </c>
      <c r="Y473" t="n">
        <v>64</v>
      </c>
      <c r="Z473" t="n">
        <v>52</v>
      </c>
      <c r="AA473" t="n">
        <v>53</v>
      </c>
      <c r="AB473" t="n">
        <v>2</v>
      </c>
      <c r="AC473" t="n">
        <v>2</v>
      </c>
      <c r="AD473" t="n">
        <v>2</v>
      </c>
      <c r="AE473" t="n">
        <v>2</v>
      </c>
      <c r="AF473" t="n">
        <v>0</v>
      </c>
      <c r="AG473" t="n">
        <v>0</v>
      </c>
      <c r="AH473" t="n">
        <v>1</v>
      </c>
      <c r="AI473" t="n">
        <v>1</v>
      </c>
      <c r="AJ473" t="n">
        <v>1</v>
      </c>
      <c r="AK473" t="n">
        <v>1</v>
      </c>
      <c r="AL473" t="n">
        <v>1</v>
      </c>
      <c r="AM473" t="n">
        <v>1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HYPERLINK("http://catalog.hathitrust.org/Record/000261507","HathiTrust Record")</f>
        <v/>
      </c>
      <c r="AS473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T473">
        <f>HYPERLINK("http://www.worldcat.org/oclc/2360443","WorldCat Record")</f>
        <v/>
      </c>
    </row>
    <row r="474">
      <c r="A474" t="inlineStr">
        <is>
          <t>No</t>
        </is>
      </c>
      <c r="B474" t="inlineStr">
        <is>
          <t>QW 900 G586a 1962</t>
        </is>
      </c>
      <c r="C474" t="inlineStr">
        <is>
          <t>0                      QW 0900000G  586a        1962</t>
        </is>
      </c>
      <c r="D474" t="inlineStr">
        <is>
          <t>Allergy and anaphylaxis as metabolic error / Z.Z. Godlowski.</t>
        </is>
      </c>
      <c r="E474" t="inlineStr">
        <is>
          <t>V. 1</t>
        </is>
      </c>
      <c r="F474" t="inlineStr">
        <is>
          <t>Yes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Godlowski, Zbigniew Z., 1910-</t>
        </is>
      </c>
      <c r="L474" t="inlineStr">
        <is>
          <t>Chicago : Immuno-Metabolic Press, c1962.</t>
        </is>
      </c>
      <c r="M474" t="inlineStr">
        <is>
          <t>1962</t>
        </is>
      </c>
      <c r="O474" t="inlineStr">
        <is>
          <t>eng</t>
        </is>
      </c>
      <c r="P474" t="inlineStr">
        <is>
          <t>ilu</t>
        </is>
      </c>
      <c r="R474" t="inlineStr">
        <is>
          <t xml:space="preserve">QW </t>
        </is>
      </c>
      <c r="S474" t="n">
        <v>2</v>
      </c>
      <c r="T474" t="n">
        <v>4</v>
      </c>
      <c r="U474" t="inlineStr">
        <is>
          <t>1997-10-18</t>
        </is>
      </c>
      <c r="V474" t="inlineStr">
        <is>
          <t>1997-10-18</t>
        </is>
      </c>
      <c r="W474" t="inlineStr">
        <is>
          <t>1988-02-09</t>
        </is>
      </c>
      <c r="X474" t="inlineStr">
        <is>
          <t>1988-02-09</t>
        </is>
      </c>
      <c r="Y474" t="n">
        <v>64</v>
      </c>
      <c r="Z474" t="n">
        <v>52</v>
      </c>
      <c r="AA474" t="n">
        <v>53</v>
      </c>
      <c r="AB474" t="n">
        <v>2</v>
      </c>
      <c r="AC474" t="n">
        <v>2</v>
      </c>
      <c r="AD474" t="n">
        <v>2</v>
      </c>
      <c r="AE474" t="n">
        <v>2</v>
      </c>
      <c r="AF474" t="n">
        <v>0</v>
      </c>
      <c r="AG474" t="n">
        <v>0</v>
      </c>
      <c r="AH474" t="n">
        <v>1</v>
      </c>
      <c r="AI474" t="n">
        <v>1</v>
      </c>
      <c r="AJ474" t="n">
        <v>1</v>
      </c>
      <c r="AK474" t="n">
        <v>1</v>
      </c>
      <c r="AL474" t="n">
        <v>1</v>
      </c>
      <c r="AM474" t="n">
        <v>1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HYPERLINK("http://catalog.hathitrust.org/Record/000261507","HathiTrust Record")</f>
        <v/>
      </c>
      <c r="AS474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T474">
        <f>HYPERLINK("http://www.worldcat.org/oclc/2360443","WorldCat Record")</f>
        <v/>
      </c>
    </row>
    <row r="475">
      <c r="A475" t="inlineStr">
        <is>
          <t>No</t>
        </is>
      </c>
      <c r="B475" t="inlineStr">
        <is>
          <t>QW900 I24 2002</t>
        </is>
      </c>
      <c r="C475" t="inlineStr">
        <is>
          <t>0                      QW 0900000I  24          2002</t>
        </is>
      </c>
      <c r="D475" t="inlineStr">
        <is>
          <t>IgE and anti-IgE therapy in asthma and allergic disease / edited by Robert B. Fick, Jr., Paula M. Jardieu.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New York : Marcel Dekker, c2002.</t>
        </is>
      </c>
      <c r="M475" t="inlineStr">
        <is>
          <t>2002</t>
        </is>
      </c>
      <c r="O475" t="inlineStr">
        <is>
          <t>eng</t>
        </is>
      </c>
      <c r="P475" t="inlineStr">
        <is>
          <t>nyu</t>
        </is>
      </c>
      <c r="Q475" t="inlineStr">
        <is>
          <t>Lung biology in health and disease ; v. 164</t>
        </is>
      </c>
      <c r="R475" t="inlineStr">
        <is>
          <t xml:space="preserve">QW </t>
        </is>
      </c>
      <c r="S475" t="n">
        <v>3</v>
      </c>
      <c r="T475" t="n">
        <v>3</v>
      </c>
      <c r="U475" t="inlineStr">
        <is>
          <t>2005-01-31</t>
        </is>
      </c>
      <c r="V475" t="inlineStr">
        <is>
          <t>2005-01-31</t>
        </is>
      </c>
      <c r="W475" t="inlineStr">
        <is>
          <t>2003-06-12</t>
        </is>
      </c>
      <c r="X475" t="inlineStr">
        <is>
          <t>2003-06-12</t>
        </is>
      </c>
      <c r="Y475" t="n">
        <v>100</v>
      </c>
      <c r="Z475" t="n">
        <v>70</v>
      </c>
      <c r="AA475" t="n">
        <v>105</v>
      </c>
      <c r="AB475" t="n">
        <v>1</v>
      </c>
      <c r="AC475" t="n">
        <v>1</v>
      </c>
      <c r="AD475" t="n">
        <v>3</v>
      </c>
      <c r="AE475" t="n">
        <v>3</v>
      </c>
      <c r="AF475" t="n">
        <v>0</v>
      </c>
      <c r="AG475" t="n">
        <v>0</v>
      </c>
      <c r="AH475" t="n">
        <v>1</v>
      </c>
      <c r="AI475" t="n">
        <v>1</v>
      </c>
      <c r="AJ475" t="n">
        <v>2</v>
      </c>
      <c r="AK475" t="n">
        <v>2</v>
      </c>
      <c r="AL475" t="n">
        <v>0</v>
      </c>
      <c r="AM475" t="n">
        <v>0</v>
      </c>
      <c r="AN475" t="n">
        <v>0</v>
      </c>
      <c r="AO475" t="n">
        <v>0</v>
      </c>
      <c r="AP475" t="inlineStr">
        <is>
          <t>No</t>
        </is>
      </c>
      <c r="AQ475" t="inlineStr">
        <is>
          <t>No</t>
        </is>
      </c>
      <c r="AS475">
        <f>HYPERLINK("https://creighton-primo.hosted.exlibrisgroup.com/primo-explore/search?tab=default_tab&amp;search_scope=EVERYTHING&amp;vid=01CRU&amp;lang=en_US&amp;offset=0&amp;query=any,contains,991000350629702656","Catalog Record")</f>
        <v/>
      </c>
      <c r="AT475">
        <f>HYPERLINK("http://www.worldcat.org/oclc/48958620","WorldCat Record")</f>
        <v/>
      </c>
    </row>
    <row r="476">
      <c r="A476" t="inlineStr">
        <is>
          <t>No</t>
        </is>
      </c>
      <c r="B476" t="inlineStr">
        <is>
          <t>QW 940 I335 1994</t>
        </is>
      </c>
      <c r="C476" t="inlineStr">
        <is>
          <t>0                      QW 0940000I  335         1994</t>
        </is>
      </c>
      <c r="D476" t="inlineStr">
        <is>
          <t>Immunopharmacology of lymphocytes / edited by Marek Rola-Pleszczynski.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L476" t="inlineStr">
        <is>
          <t>London ; San Diego : Academic Press, c1994.</t>
        </is>
      </c>
      <c r="M476" t="inlineStr">
        <is>
          <t>1994</t>
        </is>
      </c>
      <c r="O476" t="inlineStr">
        <is>
          <t>eng</t>
        </is>
      </c>
      <c r="P476" t="inlineStr">
        <is>
          <t>enk</t>
        </is>
      </c>
      <c r="Q476" t="inlineStr">
        <is>
          <t>Handbook of immunopharmacology. Cells and mediators</t>
        </is>
      </c>
      <c r="R476" t="inlineStr">
        <is>
          <t xml:space="preserve">QW </t>
        </is>
      </c>
      <c r="S476" t="n">
        <v>2</v>
      </c>
      <c r="T476" t="n">
        <v>2</v>
      </c>
      <c r="U476" t="inlineStr">
        <is>
          <t>1996-03-08</t>
        </is>
      </c>
      <c r="V476" t="inlineStr">
        <is>
          <t>1996-03-08</t>
        </is>
      </c>
      <c r="W476" t="inlineStr">
        <is>
          <t>1995-02-20</t>
        </is>
      </c>
      <c r="X476" t="inlineStr">
        <is>
          <t>1995-02-20</t>
        </is>
      </c>
      <c r="Y476" t="n">
        <v>115</v>
      </c>
      <c r="Z476" t="n">
        <v>72</v>
      </c>
      <c r="AA476" t="n">
        <v>77</v>
      </c>
      <c r="AB476" t="n">
        <v>1</v>
      </c>
      <c r="AC476" t="n">
        <v>1</v>
      </c>
      <c r="AD476" t="n">
        <v>3</v>
      </c>
      <c r="AE476" t="n">
        <v>3</v>
      </c>
      <c r="AF476" t="n">
        <v>0</v>
      </c>
      <c r="AG476" t="n">
        <v>0</v>
      </c>
      <c r="AH476" t="n">
        <v>2</v>
      </c>
      <c r="AI476" t="n">
        <v>2</v>
      </c>
      <c r="AJ476" t="n">
        <v>1</v>
      </c>
      <c r="AK476" t="n">
        <v>1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HYPERLINK("http://catalog.hathitrust.org/Record/002914602","HathiTrust Record")</f>
        <v/>
      </c>
      <c r="AS476">
        <f>HYPERLINK("https://creighton-primo.hosted.exlibrisgroup.com/primo-explore/search?tab=default_tab&amp;search_scope=EVERYTHING&amp;vid=01CRU&amp;lang=en_US&amp;offset=0&amp;query=any,contains,991001396509702656","Catalog Record")</f>
        <v/>
      </c>
      <c r="AT476">
        <f>HYPERLINK("http://www.worldcat.org/oclc/31249362","WorldCat Record")</f>
        <v/>
      </c>
    </row>
    <row r="477">
      <c r="A477" t="inlineStr">
        <is>
          <t>No</t>
        </is>
      </c>
      <c r="B477" t="inlineStr">
        <is>
          <t>QW 940 T355 1989</t>
        </is>
      </c>
      <c r="C477" t="inlineStr">
        <is>
          <t>0                      QW 0940000T  355         1989</t>
        </is>
      </c>
      <c r="D477" t="inlineStr">
        <is>
          <t>Textbook of immunopharmacology / edited by M. Maureen Dale, John C. Foreman.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Yes</t>
        </is>
      </c>
      <c r="J477" t="inlineStr">
        <is>
          <t>0</t>
        </is>
      </c>
      <c r="L477" t="inlineStr">
        <is>
          <t>Oxford ; Boston : Blackwell Scientific Publications ; Chicago, Ill. : Distributors, USA, Year Book Medical Publishers, c1989.</t>
        </is>
      </c>
      <c r="M477" t="inlineStr">
        <is>
          <t>1989</t>
        </is>
      </c>
      <c r="N477" t="inlineStr">
        <is>
          <t>2nd ed.</t>
        </is>
      </c>
      <c r="O477" t="inlineStr">
        <is>
          <t>eng</t>
        </is>
      </c>
      <c r="P477" t="inlineStr">
        <is>
          <t>enk</t>
        </is>
      </c>
      <c r="R477" t="inlineStr">
        <is>
          <t xml:space="preserve">QW </t>
        </is>
      </c>
      <c r="S477" t="n">
        <v>17</v>
      </c>
      <c r="T477" t="n">
        <v>17</v>
      </c>
      <c r="U477" t="inlineStr">
        <is>
          <t>2002-10-04</t>
        </is>
      </c>
      <c r="V477" t="inlineStr">
        <is>
          <t>2002-10-04</t>
        </is>
      </c>
      <c r="W477" t="inlineStr">
        <is>
          <t>1990-01-17</t>
        </is>
      </c>
      <c r="X477" t="inlineStr">
        <is>
          <t>1990-01-17</t>
        </is>
      </c>
      <c r="Y477" t="n">
        <v>100</v>
      </c>
      <c r="Z477" t="n">
        <v>43</v>
      </c>
      <c r="AA477" t="n">
        <v>127</v>
      </c>
      <c r="AB477" t="n">
        <v>1</v>
      </c>
      <c r="AC477" t="n">
        <v>1</v>
      </c>
      <c r="AD477" t="n">
        <v>1</v>
      </c>
      <c r="AE477" t="n">
        <v>2</v>
      </c>
      <c r="AF477" t="n">
        <v>1</v>
      </c>
      <c r="AG477" t="n">
        <v>1</v>
      </c>
      <c r="AH477" t="n">
        <v>0</v>
      </c>
      <c r="AI477" t="n">
        <v>0</v>
      </c>
      <c r="AJ477" t="n">
        <v>0</v>
      </c>
      <c r="AK477" t="n">
        <v>1</v>
      </c>
      <c r="AL477" t="n">
        <v>0</v>
      </c>
      <c r="AM477" t="n">
        <v>0</v>
      </c>
      <c r="AN477" t="n">
        <v>0</v>
      </c>
      <c r="AO477" t="n">
        <v>0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HYPERLINK("https://creighton-primo.hosted.exlibrisgroup.com/primo-explore/search?tab=default_tab&amp;search_scope=EVERYTHING&amp;vid=01CRU&amp;lang=en_US&amp;offset=0&amp;query=any,contains,991001385359702656","Catalog Record")</f>
        <v/>
      </c>
      <c r="AT477">
        <f>HYPERLINK("http://www.worldcat.org/oclc/20897091","WorldCat Record")</f>
        <v/>
      </c>
    </row>
    <row r="478">
      <c r="A478" t="inlineStr">
        <is>
          <t>No</t>
        </is>
      </c>
      <c r="B478" t="inlineStr">
        <is>
          <t>QW 940 T355 1994</t>
        </is>
      </c>
      <c r="C478" t="inlineStr">
        <is>
          <t>0                      QW 0940000T  355         1994</t>
        </is>
      </c>
      <c r="D478" t="inlineStr">
        <is>
          <t>Textbook of immunopharmacology / edited by M. Maureen Dale, John C. Foreman, Tai-Ping D. Fan.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Yes</t>
        </is>
      </c>
      <c r="J478" t="inlineStr">
        <is>
          <t>0</t>
        </is>
      </c>
      <c r="L478" t="inlineStr">
        <is>
          <t>Oxford ; Boston : Blackwell Scientific Publications, c1994.</t>
        </is>
      </c>
      <c r="M478" t="inlineStr">
        <is>
          <t>1994</t>
        </is>
      </c>
      <c r="N478" t="inlineStr">
        <is>
          <t>3rd ed.</t>
        </is>
      </c>
      <c r="O478" t="inlineStr">
        <is>
          <t>eng</t>
        </is>
      </c>
      <c r="P478" t="inlineStr">
        <is>
          <t>enk</t>
        </is>
      </c>
      <c r="R478" t="inlineStr">
        <is>
          <t xml:space="preserve">QW </t>
        </is>
      </c>
      <c r="S478" t="n">
        <v>13</v>
      </c>
      <c r="T478" t="n">
        <v>13</v>
      </c>
      <c r="U478" t="inlineStr">
        <is>
          <t>2005-11-16</t>
        </is>
      </c>
      <c r="V478" t="inlineStr">
        <is>
          <t>2005-11-16</t>
        </is>
      </c>
      <c r="W478" t="inlineStr">
        <is>
          <t>1994-05-25</t>
        </is>
      </c>
      <c r="X478" t="inlineStr">
        <is>
          <t>1994-05-25</t>
        </is>
      </c>
      <c r="Y478" t="n">
        <v>127</v>
      </c>
      <c r="Z478" t="n">
        <v>64</v>
      </c>
      <c r="AA478" t="n">
        <v>127</v>
      </c>
      <c r="AB478" t="n">
        <v>1</v>
      </c>
      <c r="AC478" t="n">
        <v>1</v>
      </c>
      <c r="AD478" t="n">
        <v>0</v>
      </c>
      <c r="AE478" t="n">
        <v>2</v>
      </c>
      <c r="AF478" t="n">
        <v>0</v>
      </c>
      <c r="AG478" t="n">
        <v>1</v>
      </c>
      <c r="AH478" t="n">
        <v>0</v>
      </c>
      <c r="AI478" t="n">
        <v>0</v>
      </c>
      <c r="AJ478" t="n">
        <v>0</v>
      </c>
      <c r="AK478" t="n">
        <v>1</v>
      </c>
      <c r="AL478" t="n">
        <v>0</v>
      </c>
      <c r="AM478" t="n">
        <v>0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S478">
        <f>HYPERLINK("https://creighton-primo.hosted.exlibrisgroup.com/primo-explore/search?tab=default_tab&amp;search_scope=EVERYTHING&amp;vid=01CRU&amp;lang=en_US&amp;offset=0&amp;query=any,contains,991001195049702656","Catalog Record")</f>
        <v/>
      </c>
      <c r="AT478">
        <f>HYPERLINK("http://www.worldcat.org/oclc/27978556","WorldCat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