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B4FFF430-3338-4A40-B754-93501E8C4A3A}" xr6:coauthVersionLast="47" xr6:coauthVersionMax="47" xr10:uidLastSave="{00000000-0000-0000-0000-000000000000}"/>
  <bookViews>
    <workbookView xWindow="-28920" yWindow="-120" windowWidth="29040" windowHeight="15840" xr2:uid="{74D7C661-C285-4639-944B-B374061FAA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49" i="1" l="1"/>
  <c r="AU49" i="1"/>
  <c r="AT49" i="1"/>
  <c r="AV48" i="1"/>
  <c r="AU48" i="1"/>
  <c r="AV47" i="1"/>
  <c r="AU47" i="1"/>
  <c r="AT47" i="1"/>
  <c r="AV46" i="1"/>
  <c r="AU46" i="1"/>
  <c r="AT46" i="1"/>
  <c r="AV45" i="1"/>
  <c r="AU45" i="1"/>
  <c r="AT45" i="1"/>
  <c r="AV44" i="1"/>
  <c r="AU44" i="1"/>
  <c r="AT44" i="1"/>
  <c r="AV43" i="1"/>
  <c r="AU43" i="1"/>
  <c r="AV42" i="1"/>
  <c r="AU42" i="1"/>
  <c r="AT42" i="1"/>
  <c r="AV41" i="1"/>
  <c r="AU41" i="1"/>
  <c r="AT41" i="1"/>
  <c r="AV40" i="1"/>
  <c r="AU40" i="1"/>
  <c r="AT40" i="1"/>
  <c r="AV39" i="1"/>
  <c r="AU39" i="1"/>
  <c r="AV38" i="1"/>
  <c r="AU38" i="1"/>
  <c r="AV37" i="1"/>
  <c r="AU37" i="1"/>
  <c r="AT37" i="1"/>
  <c r="AV36" i="1"/>
  <c r="AU36" i="1"/>
  <c r="AV35" i="1"/>
  <c r="AU35" i="1"/>
  <c r="AV34" i="1"/>
  <c r="AU34" i="1"/>
  <c r="AV33" i="1"/>
  <c r="AU33" i="1"/>
  <c r="AV32" i="1"/>
  <c r="AU32" i="1"/>
  <c r="AV31" i="1"/>
  <c r="AU31" i="1"/>
  <c r="AT31" i="1"/>
  <c r="AV30" i="1"/>
  <c r="AU30" i="1"/>
  <c r="AT30" i="1"/>
  <c r="AV29" i="1"/>
  <c r="AU29" i="1"/>
  <c r="AT29" i="1"/>
  <c r="AV28" i="1"/>
  <c r="AU28" i="1"/>
  <c r="AT28" i="1"/>
  <c r="AV27" i="1"/>
  <c r="AU27" i="1"/>
  <c r="AT27" i="1"/>
  <c r="AV26" i="1"/>
  <c r="AU26" i="1"/>
  <c r="AV25" i="1"/>
  <c r="AU25" i="1"/>
  <c r="AT25" i="1"/>
  <c r="AV24" i="1"/>
  <c r="AU24" i="1"/>
  <c r="AT24" i="1"/>
  <c r="AV23" i="1"/>
  <c r="AU23" i="1"/>
  <c r="AT23" i="1"/>
  <c r="AV22" i="1"/>
  <c r="AU22" i="1"/>
  <c r="AT22" i="1"/>
  <c r="AV21" i="1"/>
  <c r="AU21" i="1"/>
  <c r="AV20" i="1"/>
  <c r="AU20" i="1"/>
  <c r="AT20" i="1"/>
  <c r="AV19" i="1"/>
  <c r="AU19" i="1"/>
  <c r="AT19" i="1"/>
  <c r="AV18" i="1"/>
  <c r="AU18" i="1"/>
  <c r="AT18" i="1"/>
  <c r="AV17" i="1"/>
  <c r="AU17" i="1"/>
  <c r="AV16" i="1"/>
  <c r="AU16" i="1"/>
  <c r="AT16" i="1"/>
  <c r="AV15" i="1"/>
  <c r="AU15" i="1"/>
  <c r="AV14" i="1"/>
  <c r="AU14" i="1"/>
  <c r="AT14" i="1"/>
  <c r="AV13" i="1"/>
  <c r="AU13" i="1"/>
  <c r="AT13" i="1"/>
  <c r="AV12" i="1"/>
  <c r="AU12" i="1"/>
  <c r="AT12" i="1"/>
  <c r="AV11" i="1"/>
  <c r="AU11" i="1"/>
  <c r="AT11" i="1"/>
  <c r="AV10" i="1"/>
  <c r="AU10" i="1"/>
  <c r="AT10" i="1"/>
  <c r="AV9" i="1"/>
  <c r="AU9" i="1"/>
  <c r="AV8" i="1"/>
  <c r="AU8" i="1"/>
  <c r="AT8" i="1"/>
  <c r="AV7" i="1"/>
  <c r="AU7" i="1"/>
  <c r="AT7" i="1"/>
  <c r="AV6" i="1"/>
  <c r="AU6" i="1"/>
  <c r="AV5" i="1"/>
  <c r="AU5" i="1"/>
  <c r="AT5" i="1"/>
  <c r="AV4" i="1"/>
  <c r="AU4" i="1"/>
  <c r="AT4" i="1"/>
  <c r="AV3" i="1"/>
  <c r="AU3" i="1"/>
  <c r="AT3" i="1"/>
  <c r="AV2" i="1"/>
  <c r="AU2" i="1"/>
  <c r="AT2" i="1"/>
</calcChain>
</file>

<file path=xl/sharedStrings.xml><?xml version="1.0" encoding="utf-8"?>
<sst xmlns="http://schemas.openxmlformats.org/spreadsheetml/2006/main" count="1583" uniqueCount="733">
  <si>
    <t>Collection Code</t>
  </si>
  <si>
    <t>Location Code</t>
  </si>
  <si>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</si>
  <si>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</si>
  <si>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</si>
  <si>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</si>
  <si>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</si>
  <si>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</si>
  <si>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</si>
  <si>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</si>
  <si>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</si>
  <si>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</si>
  <si>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</si>
  <si>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</si>
  <si>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</si>
  <si>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</si>
  <si>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</si>
  <si>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</si>
  <si>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</si>
  <si>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</si>
  <si>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</si>
  <si>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</si>
  <si>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</si>
  <si>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</si>
  <si>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</si>
  <si>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</si>
  <si>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</si>
  <si>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</si>
  <si>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</si>
  <si>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</si>
  <si>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</si>
  <si>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</si>
  <si>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</si>
  <si>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</si>
  <si>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</si>
  <si>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</si>
  <si>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</si>
  <si>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</si>
  <si>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</si>
  <si>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</si>
  <si>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</si>
  <si>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</si>
  <si>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</si>
  <si>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</si>
  <si>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</si>
  <si>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</si>
  <si>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</si>
  <si>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</si>
  <si>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</si>
  <si>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</si>
  <si>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</si>
  <si>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</si>
  <si>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</si>
  <si>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</si>
  <si>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</si>
  <si>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</si>
  <si>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</si>
  <si>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CURAL</t>
  </si>
  <si>
    <t>SHELVES</t>
  </si>
  <si>
    <t>BC101 .B84</t>
  </si>
  <si>
    <t>0                      BC 0101000B  84</t>
  </si>
  <si>
    <t>Elementary modern logic / [by] Paul L. Brown and Walter E. Stuermann.</t>
  </si>
  <si>
    <t>No</t>
  </si>
  <si>
    <t>1</t>
  </si>
  <si>
    <t>0</t>
  </si>
  <si>
    <t>Brown, Paul Llewellyn, 1920-</t>
  </si>
  <si>
    <t>New York : Ronald Press Co., [1965]</t>
  </si>
  <si>
    <t>1965</t>
  </si>
  <si>
    <t>eng</t>
  </si>
  <si>
    <t xml:space="preserve">xx </t>
  </si>
  <si>
    <t xml:space="preserve">BC </t>
  </si>
  <si>
    <t>1993-09-27</t>
  </si>
  <si>
    <t>1990-07-16</t>
  </si>
  <si>
    <t>Yes</t>
  </si>
  <si>
    <t>2348744:eng</t>
  </si>
  <si>
    <t>1516395</t>
  </si>
  <si>
    <t>991003795349702656</t>
  </si>
  <si>
    <t>2262061010002656</t>
  </si>
  <si>
    <t>BOOK</t>
  </si>
  <si>
    <t>32285000189141</t>
  </si>
  <si>
    <t>893258876</t>
  </si>
  <si>
    <t>BC108 .B17 1957</t>
  </si>
  <si>
    <t>0                      BC 0108000B  17          1957</t>
  </si>
  <si>
    <t>Introduction to logic.</t>
  </si>
  <si>
    <t>Bachhuber, Andrew H.</t>
  </si>
  <si>
    <t>New York : Appleton-Century-Crofts, [1957]</t>
  </si>
  <si>
    <t>1957</t>
  </si>
  <si>
    <t>2006-12-15</t>
  </si>
  <si>
    <t>1990-08-16</t>
  </si>
  <si>
    <t>2493591:eng</t>
  </si>
  <si>
    <t>1636545</t>
  </si>
  <si>
    <t>991003848939702656</t>
  </si>
  <si>
    <t>2255996230002656</t>
  </si>
  <si>
    <t>32285000255850</t>
  </si>
  <si>
    <t>893722120</t>
  </si>
  <si>
    <t>BC108 .C67</t>
  </si>
  <si>
    <t>0                      BC 0108000C  67</t>
  </si>
  <si>
    <t>An introduction to logic and scientific method / by Morris R. Cohen and Ernest Nagel.</t>
  </si>
  <si>
    <t>Cohen, Morris R. (Morris Raphael), 1880-1947.</t>
  </si>
  <si>
    <t>New York : Harcourt, Brace and company, [c1934]</t>
  </si>
  <si>
    <t>1934</t>
  </si>
  <si>
    <t>nyu</t>
  </si>
  <si>
    <t>2004-06-10</t>
  </si>
  <si>
    <t>828471:eng</t>
  </si>
  <si>
    <t>166297</t>
  </si>
  <si>
    <t>991000941619702656</t>
  </si>
  <si>
    <t>2271308720002656</t>
  </si>
  <si>
    <t>32285000255942</t>
  </si>
  <si>
    <t>893534366</t>
  </si>
  <si>
    <t>BC108 .C7</t>
  </si>
  <si>
    <t>0                      BC 0108000C  7</t>
  </si>
  <si>
    <t>A brief text-book of logic and mental philosophy.</t>
  </si>
  <si>
    <t>Coppens, Charles, 1835-1920.</t>
  </si>
  <si>
    <t>New York : Schwartz, Kirwin &amp; Fauss, [1891]</t>
  </si>
  <si>
    <t>1891</t>
  </si>
  <si>
    <t>1994-11-07</t>
  </si>
  <si>
    <t>14972729:eng</t>
  </si>
  <si>
    <t>33204800</t>
  </si>
  <si>
    <t>991004226199702656</t>
  </si>
  <si>
    <t>2256857910002656</t>
  </si>
  <si>
    <t>32285000255983</t>
  </si>
  <si>
    <t>893318954</t>
  </si>
  <si>
    <t>BC108 .O35</t>
  </si>
  <si>
    <t>0                      BC 0108000O  35</t>
  </si>
  <si>
    <t>Logic, the art of defining and reasoning.</t>
  </si>
  <si>
    <t>Oesterle, John A.</t>
  </si>
  <si>
    <t>New York : Prentice-Hall, 1952.</t>
  </si>
  <si>
    <t>1952</t>
  </si>
  <si>
    <t>2009-05-26</t>
  </si>
  <si>
    <t>2242804:eng</t>
  </si>
  <si>
    <t>1346778</t>
  </si>
  <si>
    <t>991003708479702656</t>
  </si>
  <si>
    <t>2258275660002656</t>
  </si>
  <si>
    <t>32285000256676</t>
  </si>
  <si>
    <t>893806115</t>
  </si>
  <si>
    <t>BC128 .H85 1971</t>
  </si>
  <si>
    <t>0                      BC 0128000H  85          1971</t>
  </si>
  <si>
    <t>Metalogic : an introduction to the metatheory of standard first order logic.</t>
  </si>
  <si>
    <t>Hunter, Geoffrey.</t>
  </si>
  <si>
    <t>Berkeley : University of California Press, 1971.</t>
  </si>
  <si>
    <t>1971</t>
  </si>
  <si>
    <t>cau</t>
  </si>
  <si>
    <t>2001-04-11</t>
  </si>
  <si>
    <t>1990-11-28</t>
  </si>
  <si>
    <t>885157:eng</t>
  </si>
  <si>
    <t>139234</t>
  </si>
  <si>
    <t>991000801809702656</t>
  </si>
  <si>
    <t>2260951890002656</t>
  </si>
  <si>
    <t>9780520018228</t>
  </si>
  <si>
    <t>32285000435080</t>
  </si>
  <si>
    <t>893327599</t>
  </si>
  <si>
    <t>BC135 .A5 1971</t>
  </si>
  <si>
    <t>0                      BC 0135000A  5           1971</t>
  </si>
  <si>
    <t>An introduction to Wittgenstein's Tractatus / [by] G.E.M. Anscombe.</t>
  </si>
  <si>
    <t>Anscombe, G. E. M. (Gertrude Elizabeth Margaret)</t>
  </si>
  <si>
    <t>Philadelphia : University of Pennsylvania Press, [1971]</t>
  </si>
  <si>
    <t>pau</t>
  </si>
  <si>
    <t>Pennsylvania paperback 1019.</t>
  </si>
  <si>
    <t>2007-11-14</t>
  </si>
  <si>
    <t>1990-03-01</t>
  </si>
  <si>
    <t>1916383:eng</t>
  </si>
  <si>
    <t>32769974</t>
  </si>
  <si>
    <t>991003438599702656</t>
  </si>
  <si>
    <t>2257864000002656</t>
  </si>
  <si>
    <t>32285000042761</t>
  </si>
  <si>
    <t>893611040</t>
  </si>
  <si>
    <t>BC135 .B7 1958</t>
  </si>
  <si>
    <t>0                      BC 0135000B  7           1958</t>
  </si>
  <si>
    <t>An investigation of the laws of thought : on which are founded the mathematical theories of logic and probabilities / by George Boole.</t>
  </si>
  <si>
    <t>Boole, George, 1815-1864.</t>
  </si>
  <si>
    <t>New York : Dover Publications, inc., [1958]</t>
  </si>
  <si>
    <t>1958</t>
  </si>
  <si>
    <t>2010-06-21</t>
  </si>
  <si>
    <t>495143:eng</t>
  </si>
  <si>
    <t>2757758</t>
  </si>
  <si>
    <t>991004233799702656</t>
  </si>
  <si>
    <t>2261215990002656</t>
  </si>
  <si>
    <t>32285000435155</t>
  </si>
  <si>
    <t>893349769</t>
  </si>
  <si>
    <t>BC135 .Q46 1965</t>
  </si>
  <si>
    <t>0                      BC 0135000Q  46          1965</t>
  </si>
  <si>
    <t>Elementary logic.</t>
  </si>
  <si>
    <t>Quine, W. V. (Willard Van Orman)</t>
  </si>
  <si>
    <t>New York : Harper &amp; Row, [1965]</t>
  </si>
  <si>
    <t>Rev. ed.</t>
  </si>
  <si>
    <t>Harper torchbooks. The science library, TB577J</t>
  </si>
  <si>
    <t>2003-06-16</t>
  </si>
  <si>
    <t>1991-02-21</t>
  </si>
  <si>
    <t>259116:eng</t>
  </si>
  <si>
    <t>1017699</t>
  </si>
  <si>
    <t>991003474199702656</t>
  </si>
  <si>
    <t>2259042930002656</t>
  </si>
  <si>
    <t>32285000435353</t>
  </si>
  <si>
    <t>893868445</t>
  </si>
  <si>
    <t>BC135 A5</t>
  </si>
  <si>
    <t>0                      BC 0135000A  5</t>
  </si>
  <si>
    <t>An introduction to Wittgenstein's Tractatus.</t>
  </si>
  <si>
    <t>London : Hutchinson University Library, [1959]</t>
  </si>
  <si>
    <t>1959</t>
  </si>
  <si>
    <t>Hutchinson University Library. Philosophy</t>
  </si>
  <si>
    <t>3056095</t>
  </si>
  <si>
    <t>991004329769702656</t>
  </si>
  <si>
    <t>2265365320002656</t>
  </si>
  <si>
    <t>32285000435098</t>
  </si>
  <si>
    <t>893806937</t>
  </si>
  <si>
    <t>BC135.W52 S8</t>
  </si>
  <si>
    <t>0                      BC 0135000W  52                 S  8</t>
  </si>
  <si>
    <t>Wittgenstein's Tractatus : a critical exposition of its main lines of thought.</t>
  </si>
  <si>
    <t>Stenius, Erik.</t>
  </si>
  <si>
    <t>Ithaca, N.Y. : Cornell University Press, 1964, c1960.</t>
  </si>
  <si>
    <t>1960</t>
  </si>
  <si>
    <t>1995-01-31</t>
  </si>
  <si>
    <t>2550133:eng</t>
  </si>
  <si>
    <t>372945</t>
  </si>
  <si>
    <t>991002567759702656</t>
  </si>
  <si>
    <t>2261608660002656</t>
  </si>
  <si>
    <t>32285000435650</t>
  </si>
  <si>
    <t>893316989</t>
  </si>
  <si>
    <t>BC141 .K55</t>
  </si>
  <si>
    <t>0                      BC 0141000K  55</t>
  </si>
  <si>
    <t>Probability and induction.</t>
  </si>
  <si>
    <t>Kneale, W. C. (William Calvert)</t>
  </si>
  <si>
    <t>Oxford : Clarendon Press, 1949.</t>
  </si>
  <si>
    <t>1949</t>
  </si>
  <si>
    <t>enk</t>
  </si>
  <si>
    <t>1998-08-28</t>
  </si>
  <si>
    <t>48545417:eng</t>
  </si>
  <si>
    <t>907671</t>
  </si>
  <si>
    <t>991003371469702656</t>
  </si>
  <si>
    <t>2258445750002656</t>
  </si>
  <si>
    <t>32285000435775</t>
  </si>
  <si>
    <t>893422517</t>
  </si>
  <si>
    <t>BC141 .K9</t>
  </si>
  <si>
    <t>0                      BC 0141000K  9</t>
  </si>
  <si>
    <t>Probability and the logic of rational belief.</t>
  </si>
  <si>
    <t>Kyburg, Henry Ely, 1928-</t>
  </si>
  <si>
    <t>Middletown, Conn. : Wesleyan University Press, [1961]</t>
  </si>
  <si>
    <t>1961</t>
  </si>
  <si>
    <t>[1st ed.].</t>
  </si>
  <si>
    <t>ctu</t>
  </si>
  <si>
    <t>2009-04-16</t>
  </si>
  <si>
    <t>1455588:eng</t>
  </si>
  <si>
    <t>373252</t>
  </si>
  <si>
    <t>991002569149702656</t>
  </si>
  <si>
    <t>2260999710002656</t>
  </si>
  <si>
    <t>32285000435783</t>
  </si>
  <si>
    <t>893798733</t>
  </si>
  <si>
    <t>BC15 .K55</t>
  </si>
  <si>
    <t>0                      BC 0015000K  55</t>
  </si>
  <si>
    <t>The development of logic / by William Kneale and Martha Kneale.</t>
  </si>
  <si>
    <t>Oxford, [Eng.] : Clarendon Press, 1962.</t>
  </si>
  <si>
    <t>1962</t>
  </si>
  <si>
    <t>2005-04-29</t>
  </si>
  <si>
    <t>1991-03-06</t>
  </si>
  <si>
    <t>180667:eng</t>
  </si>
  <si>
    <t>373178</t>
  </si>
  <si>
    <t>991002568699702656</t>
  </si>
  <si>
    <t>2261153040002656</t>
  </si>
  <si>
    <t>32285000526649</t>
  </si>
  <si>
    <t>893898932</t>
  </si>
  <si>
    <t>BC161.T4 N48 1992</t>
  </si>
  <si>
    <t>0                      BC 0161000T  4                  N  48          1992</t>
  </si>
  <si>
    <t>Inductive reasoning in the secondary classroom / by Gloria A. Neubert and James B. Binko.</t>
  </si>
  <si>
    <t>Neubert, Gloria A.</t>
  </si>
  <si>
    <t>Washington, D.C. : NEA Professional Library, National Education Association, c1992.</t>
  </si>
  <si>
    <t>1991</t>
  </si>
  <si>
    <t>dcu</t>
  </si>
  <si>
    <t>NEA aspects of learning</t>
  </si>
  <si>
    <t>1994-07-12</t>
  </si>
  <si>
    <t>1992-03-17</t>
  </si>
  <si>
    <t>1075999:eng</t>
  </si>
  <si>
    <t>22887924</t>
  </si>
  <si>
    <t>991001820049702656</t>
  </si>
  <si>
    <t>2268700480002656</t>
  </si>
  <si>
    <t>9780810630109</t>
  </si>
  <si>
    <t>32285001000479</t>
  </si>
  <si>
    <t>893346813</t>
  </si>
  <si>
    <t>BC171 .M24</t>
  </si>
  <si>
    <t>0                      BC 0171000M  24</t>
  </si>
  <si>
    <t>Truth, probability and paradox : studies in philosophical logic / [by] J. L. Mackie.</t>
  </si>
  <si>
    <t>Mackie, J. L. (John Leslie)</t>
  </si>
  <si>
    <t>Oxford : Clarendon Press, 1973.</t>
  </si>
  <si>
    <t>1973</t>
  </si>
  <si>
    <t>Clarendon library of logic and philosophy</t>
  </si>
  <si>
    <t>198957841:eng</t>
  </si>
  <si>
    <t>606019</t>
  </si>
  <si>
    <t>991003045329702656</t>
  </si>
  <si>
    <t>2263928140002656</t>
  </si>
  <si>
    <t>9780198244028</t>
  </si>
  <si>
    <t>32285000435890</t>
  </si>
  <si>
    <t>893598214</t>
  </si>
  <si>
    <t>BC175 .B813 1966</t>
  </si>
  <si>
    <t>0                      BC 0175000B  813         1966</t>
  </si>
  <si>
    <t>Sophisms on meaning and truth / [by] John Buridan. Translated and with an introd. by Theodore Kermit Scott.</t>
  </si>
  <si>
    <t>Buridan, Jean, 1300-1358.</t>
  </si>
  <si>
    <t>New York : Appleton-Century-Crofts, [1966]</t>
  </si>
  <si>
    <t>1966</t>
  </si>
  <si>
    <t>Century philosophy sourcebooks</t>
  </si>
  <si>
    <t>1999-02-14</t>
  </si>
  <si>
    <t>320385216:eng</t>
  </si>
  <si>
    <t>902125</t>
  </si>
  <si>
    <t>991003366269702656</t>
  </si>
  <si>
    <t>2262484900002656</t>
  </si>
  <si>
    <t>32285000435940</t>
  </si>
  <si>
    <t>893610975</t>
  </si>
  <si>
    <t>BC175 .H3 1970</t>
  </si>
  <si>
    <t>0                      BC 0175000H  3           1970</t>
  </si>
  <si>
    <t>Fallacies / by C. L. Hamblin.</t>
  </si>
  <si>
    <t>Hamblin, C. L. (Charles Leonard), 1922-1985.</t>
  </si>
  <si>
    <t>[London] : Methuen, [1970]</t>
  </si>
  <si>
    <t>1970</t>
  </si>
  <si>
    <t>2001-12-11</t>
  </si>
  <si>
    <t>5090549587:eng</t>
  </si>
  <si>
    <t>77094</t>
  </si>
  <si>
    <t>991000452749702656</t>
  </si>
  <si>
    <t>2256738200002656</t>
  </si>
  <si>
    <t>9780416145700</t>
  </si>
  <si>
    <t>32285000435965</t>
  </si>
  <si>
    <t>893327298</t>
  </si>
  <si>
    <t>BC177 .C66 1981</t>
  </si>
  <si>
    <t>0                      BC 0177000C  66          1981</t>
  </si>
  <si>
    <t>Reason and decision / Edited by the faculty of the Dept. of Philosophy, Bowling Green State University, John Ahrens ... [et al.] ; principal editors, Michael Bradie and Kenneth Sayre.</t>
  </si>
  <si>
    <t>Conference on Reason and Decision (1981 : Bowling Green State University)</t>
  </si>
  <si>
    <t>Bowling Green, Ohio : Applied Philosophy Program, Bowling Green State University, c1982.</t>
  </si>
  <si>
    <t>1982</t>
  </si>
  <si>
    <t>ohu</t>
  </si>
  <si>
    <t>Bowling Green studies in applied philosophy ; v. 3</t>
  </si>
  <si>
    <t>2004-12-08</t>
  </si>
  <si>
    <t>427489574:eng</t>
  </si>
  <si>
    <t>8650525</t>
  </si>
  <si>
    <t>991000040679702656</t>
  </si>
  <si>
    <t>2272419700002656</t>
  </si>
  <si>
    <t>9780935756043</t>
  </si>
  <si>
    <t>32285000435999</t>
  </si>
  <si>
    <t>893339206</t>
  </si>
  <si>
    <t>BC177 .G6</t>
  </si>
  <si>
    <t>0                      BC 0177000G  6</t>
  </si>
  <si>
    <t>The logic of choice; an investigation of the concepts of rule and rationality.</t>
  </si>
  <si>
    <t>Gottlieb, Gidon.</t>
  </si>
  <si>
    <t>New York, Macmillan [1968]</t>
  </si>
  <si>
    <t>1968</t>
  </si>
  <si>
    <t>1991-11-23</t>
  </si>
  <si>
    <t>1991-08-12</t>
  </si>
  <si>
    <t>1480410:eng</t>
  </si>
  <si>
    <t>435984</t>
  </si>
  <si>
    <t>991001638429702656</t>
  </si>
  <si>
    <t>2269316100002656</t>
  </si>
  <si>
    <t>32285000436021</t>
  </si>
  <si>
    <t>893872651</t>
  </si>
  <si>
    <t>BC177 .P38413</t>
  </si>
  <si>
    <t>0                      BC 0177000P  38413</t>
  </si>
  <si>
    <t>The realm of rhetoric / Ch. Perelman ; translated by William Kluback ; introduction by Carroll C. Arnold.</t>
  </si>
  <si>
    <t>Perelman, Chaïm.</t>
  </si>
  <si>
    <t>Notre Dame, Ind. : University of Notre Dame Press, c1982.</t>
  </si>
  <si>
    <t>inu</t>
  </si>
  <si>
    <t>2004-01-20</t>
  </si>
  <si>
    <t>1991-03-07</t>
  </si>
  <si>
    <t>5090393790:eng</t>
  </si>
  <si>
    <t>8249544</t>
  </si>
  <si>
    <t>991005223199702656</t>
  </si>
  <si>
    <t>2261554070002656</t>
  </si>
  <si>
    <t>9780268016043</t>
  </si>
  <si>
    <t>32285000546423</t>
  </si>
  <si>
    <t>893536482</t>
  </si>
  <si>
    <t>BC177 .P4</t>
  </si>
  <si>
    <t>0                      BC 0177000P  4</t>
  </si>
  <si>
    <t>The new rhetoric : a treatise on argumentation / [by] Ch. Perelman and L. Olbrechts-Tyteca. Translated by John Wilkinson and Purcell Weaver.</t>
  </si>
  <si>
    <t>Notre Dame, [Ind.] : University of Notre Dame Press, [1969]</t>
  </si>
  <si>
    <t>1969</t>
  </si>
  <si>
    <t>2009-04-05</t>
  </si>
  <si>
    <t>1991-08-06</t>
  </si>
  <si>
    <t>4494889307:eng</t>
  </si>
  <si>
    <t>21425</t>
  </si>
  <si>
    <t>991001812779702656</t>
  </si>
  <si>
    <t>2261501170002656</t>
  </si>
  <si>
    <t>32285000546431</t>
  </si>
  <si>
    <t>893803930</t>
  </si>
  <si>
    <t>BC177 .W347 1989</t>
  </si>
  <si>
    <t>0                      BC 0177000W  347         1989</t>
  </si>
  <si>
    <t>Philosophical finesse : studies in the art of rational persuasion / Martin Warner.</t>
  </si>
  <si>
    <t>Warner, Martin.</t>
  </si>
  <si>
    <t>Oxford [England] : Clarendon Press ; New York : Oxford University Press, 1989.</t>
  </si>
  <si>
    <t>1989</t>
  </si>
  <si>
    <t>1999-11-08</t>
  </si>
  <si>
    <t>1990-02-16</t>
  </si>
  <si>
    <t>836752462:eng</t>
  </si>
  <si>
    <t>18833514</t>
  </si>
  <si>
    <t>991001402869702656</t>
  </si>
  <si>
    <t>2256410400002656</t>
  </si>
  <si>
    <t>9780198244554</t>
  </si>
  <si>
    <t>32285000039106</t>
  </si>
  <si>
    <t>893885283</t>
  </si>
  <si>
    <t>BC181 .P75 1988</t>
  </si>
  <si>
    <t>0                      BC 0181000P  75          1988</t>
  </si>
  <si>
    <t>Propositions and attitudes / edited by Nathan Salmon and Scott Soames.</t>
  </si>
  <si>
    <t>Oxford ; New York : Oxford University Press, 1988.</t>
  </si>
  <si>
    <t>1988</t>
  </si>
  <si>
    <t>Oxford readings in philosophy</t>
  </si>
  <si>
    <t>2007-12-07</t>
  </si>
  <si>
    <t>1994-05-06</t>
  </si>
  <si>
    <t>350177540:eng</t>
  </si>
  <si>
    <t>17765049</t>
  </si>
  <si>
    <t>991001259459702656</t>
  </si>
  <si>
    <t>2255046250002656</t>
  </si>
  <si>
    <t>9780198750925</t>
  </si>
  <si>
    <t>32285001878635</t>
  </si>
  <si>
    <t>893250098</t>
  </si>
  <si>
    <t>BC199.M6 C47</t>
  </si>
  <si>
    <t>0                      BC 0199000M  6                  C  47</t>
  </si>
  <si>
    <t>Modal logic : an introduction / Brian F. Chellas.</t>
  </si>
  <si>
    <t>Chellas, Brian F.</t>
  </si>
  <si>
    <t>Cambridge [Eng.] ; New York : Cambridge University Press, [1980]</t>
  </si>
  <si>
    <t>1980</t>
  </si>
  <si>
    <t>2010-03-19</t>
  </si>
  <si>
    <t>506028:eng</t>
  </si>
  <si>
    <t>4137417</t>
  </si>
  <si>
    <t>991004596149702656</t>
  </si>
  <si>
    <t>2257540050002656</t>
  </si>
  <si>
    <t>9780521224765</t>
  </si>
  <si>
    <t>32285000546779</t>
  </si>
  <si>
    <t>893526272</t>
  </si>
  <si>
    <t>BC199.M6 S59</t>
  </si>
  <si>
    <t>0                      BC 0199000M  6                  S  59</t>
  </si>
  <si>
    <t>Modal logic and its applications / [by] D. Paul Snyder.</t>
  </si>
  <si>
    <t>Snyder, D. Paul, 1933-</t>
  </si>
  <si>
    <t>New York : Van Nostrand Reinhold, [1971]</t>
  </si>
  <si>
    <t>2005-05-18</t>
  </si>
  <si>
    <t>1241637:eng</t>
  </si>
  <si>
    <t>120593</t>
  </si>
  <si>
    <t>991000678119702656</t>
  </si>
  <si>
    <t>2264117980002656</t>
  </si>
  <si>
    <t>32285000546811</t>
  </si>
  <si>
    <t>893327489</t>
  </si>
  <si>
    <t>BC199.N3 M33 1989</t>
  </si>
  <si>
    <t>0                      BC 0199000N  3                  M  33          1989</t>
  </si>
  <si>
    <t>The game of the name : introducing logic, language, and mind / Gregory McCulloch.</t>
  </si>
  <si>
    <t>McCulloch, Gregory.</t>
  </si>
  <si>
    <t>Oxford : Clarendon Press ; New York : Oxford University Press, 1989.</t>
  </si>
  <si>
    <t>2009-03-05</t>
  </si>
  <si>
    <t>836763758:eng</t>
  </si>
  <si>
    <t>18948579</t>
  </si>
  <si>
    <t>991005298809702656</t>
  </si>
  <si>
    <t>2271966540002656</t>
  </si>
  <si>
    <t>9780198750864</t>
  </si>
  <si>
    <t>32285005507867</t>
  </si>
  <si>
    <t>893701344</t>
  </si>
  <si>
    <t>BC199.P7 R39 1975b</t>
  </si>
  <si>
    <t>0                      BC 0199000P  7                  R  39          1975b</t>
  </si>
  <si>
    <t>A theory of possibility : a constructivistic and conceptualistic account of possible individuals and possible worlds / Nicholas Rescher.</t>
  </si>
  <si>
    <t>Rescher, Nicholas.</t>
  </si>
  <si>
    <t>[Pittsburgh] : University of Pittsburgh Press, 1975.</t>
  </si>
  <si>
    <t>1975</t>
  </si>
  <si>
    <t>2007-11-26</t>
  </si>
  <si>
    <t>4046109:eng</t>
  </si>
  <si>
    <t>2214803</t>
  </si>
  <si>
    <t>991004052479702656</t>
  </si>
  <si>
    <t>2255293550002656</t>
  </si>
  <si>
    <t>9780822911227</t>
  </si>
  <si>
    <t>32285000546837</t>
  </si>
  <si>
    <t>893259276</t>
  </si>
  <si>
    <t>BC34 .B6 1952b</t>
  </si>
  <si>
    <t>0                      BC 0034000B  6           1952b</t>
  </si>
  <si>
    <t>Medieval logic : an outline of its development from 1250 to c. 1400.</t>
  </si>
  <si>
    <t>Boehner, Philotheus.</t>
  </si>
  <si>
    <t>Chicago : University of Chicago Press, [1952]</t>
  </si>
  <si>
    <t>2007-04-30</t>
  </si>
  <si>
    <t>1455303:eng</t>
  </si>
  <si>
    <t>6170365</t>
  </si>
  <si>
    <t>991003673579702656</t>
  </si>
  <si>
    <t>2254790710002656</t>
  </si>
  <si>
    <t>32285000526706</t>
  </si>
  <si>
    <t>893531469</t>
  </si>
  <si>
    <t>BC34 .H45</t>
  </si>
  <si>
    <t>0                      BC 0034000H  45</t>
  </si>
  <si>
    <t>Medieval logic and metaphysics: a modern introduction [by] D. P. Henry.</t>
  </si>
  <si>
    <t>Henry, Desmond Paul.</t>
  </si>
  <si>
    <t>London, Hutchinson, 1972.</t>
  </si>
  <si>
    <t>1972</t>
  </si>
  <si>
    <t>Philosophy</t>
  </si>
  <si>
    <t>1994-04-09</t>
  </si>
  <si>
    <t>308953994:eng</t>
  </si>
  <si>
    <t>548975</t>
  </si>
  <si>
    <t>991002971019702656</t>
  </si>
  <si>
    <t>2265947550002656</t>
  </si>
  <si>
    <t>32285000526722</t>
  </si>
  <si>
    <t>893227514</t>
  </si>
  <si>
    <t>BC34 .R46</t>
  </si>
  <si>
    <t>0                      BC 0034000R  46</t>
  </si>
  <si>
    <t>Studies in the history of Arabic logic.</t>
  </si>
  <si>
    <t>[Pittsburgh] : University of Pittsburgh Press, 1963 [i.e. 1964]</t>
  </si>
  <si>
    <t>1964</t>
  </si>
  <si>
    <t>2009-02-20</t>
  </si>
  <si>
    <t>1929487:eng</t>
  </si>
  <si>
    <t>971570</t>
  </si>
  <si>
    <t>991003436139702656</t>
  </si>
  <si>
    <t>2259237950002656</t>
  </si>
  <si>
    <t>32285000526730</t>
  </si>
  <si>
    <t>893330297</t>
  </si>
  <si>
    <t>BC34 .S88 1989</t>
  </si>
  <si>
    <t>0                      BC 0034000S  88          1989</t>
  </si>
  <si>
    <t>Dialectic and its place in the development of medieval logic / Eleonore Stump.</t>
  </si>
  <si>
    <t>Stump, Eleonore, 1947-</t>
  </si>
  <si>
    <t>Ithaca, N.Y. : Cornell University Press, 1989.</t>
  </si>
  <si>
    <t>2004-10-24</t>
  </si>
  <si>
    <t>1991-03-14</t>
  </si>
  <si>
    <t>18336351:eng</t>
  </si>
  <si>
    <t>18715066</t>
  </si>
  <si>
    <t>991001384329702656</t>
  </si>
  <si>
    <t>2262940560002656</t>
  </si>
  <si>
    <t>9780801420368</t>
  </si>
  <si>
    <t>32285000511211</t>
  </si>
  <si>
    <t>893328098</t>
  </si>
  <si>
    <t>BC34 .V5813 1979</t>
  </si>
  <si>
    <t>0                      BC 0034000V  5813        1979</t>
  </si>
  <si>
    <t>In pseudodialecticos : a critical edition / Juan Luis Vives ; introduction, translation, and commentary by Charles Fantazzi.</t>
  </si>
  <si>
    <t>Vives, Juan Luis, 1492-1540.</t>
  </si>
  <si>
    <t>Leiden : Brill, c1979.</t>
  </si>
  <si>
    <t>1979</t>
  </si>
  <si>
    <t xml:space="preserve">ne </t>
  </si>
  <si>
    <t>Studies in medieval and Reformation thought ; v. 27</t>
  </si>
  <si>
    <t>1993-11-26</t>
  </si>
  <si>
    <t>4539446:eng</t>
  </si>
  <si>
    <t>12023858</t>
  </si>
  <si>
    <t>991004868129702656</t>
  </si>
  <si>
    <t>2264398430002656</t>
  </si>
  <si>
    <t>9789004059771</t>
  </si>
  <si>
    <t>32285000526763</t>
  </si>
  <si>
    <t>893606543</t>
  </si>
  <si>
    <t>BC38 .H6</t>
  </si>
  <si>
    <t>0                      BC 0038000H  6</t>
  </si>
  <si>
    <t>Logic and rhetoric in England, 1500-1700.</t>
  </si>
  <si>
    <t>Howell, Wilbur Samuel, 1904-</t>
  </si>
  <si>
    <t>Princeton, Princeton University Press, l956.</t>
  </si>
  <si>
    <t>1956</t>
  </si>
  <si>
    <t>nju</t>
  </si>
  <si>
    <t>2001-11-08</t>
  </si>
  <si>
    <t>1800537:eng</t>
  </si>
  <si>
    <t>1463236</t>
  </si>
  <si>
    <t>991003768219702656</t>
  </si>
  <si>
    <t>2258995290002656</t>
  </si>
  <si>
    <t>32285000526805</t>
  </si>
  <si>
    <t>893240579</t>
  </si>
  <si>
    <t>BC50 .G38</t>
  </si>
  <si>
    <t>0                      BC 0050000G  38</t>
  </si>
  <si>
    <t>Logic matters / [by] P. T. Geach.</t>
  </si>
  <si>
    <t>Geach, P. T. (Peter Thomas), 1916-2013.</t>
  </si>
  <si>
    <t>Oxford : Blackwell, 1972.</t>
  </si>
  <si>
    <t>2006-09-24</t>
  </si>
  <si>
    <t>501940:eng</t>
  </si>
  <si>
    <t>2722362</t>
  </si>
  <si>
    <t>991004224009702656</t>
  </si>
  <si>
    <t>2259206980002656</t>
  </si>
  <si>
    <t>9780631130109</t>
  </si>
  <si>
    <t>32285000526862</t>
  </si>
  <si>
    <t>893788438</t>
  </si>
  <si>
    <t>BC50 .H55</t>
  </si>
  <si>
    <t>0                      BC 0050000H  55</t>
  </si>
  <si>
    <t>The intentions of intentionality and other new models for modalities / Jaakko Hintikka.</t>
  </si>
  <si>
    <t>Hintikka, Jaakko, 1929-2015.</t>
  </si>
  <si>
    <t>Dordrecht ; Boston : D. Reidel Pub. Co., c1975.</t>
  </si>
  <si>
    <t>Synthese library ; v. 90</t>
  </si>
  <si>
    <t>2004-02-13</t>
  </si>
  <si>
    <t>1991-03-13</t>
  </si>
  <si>
    <t>2707071:eng</t>
  </si>
  <si>
    <t>1733545</t>
  </si>
  <si>
    <t>991003884159702656</t>
  </si>
  <si>
    <t>2256830570002656</t>
  </si>
  <si>
    <t>9789027705839</t>
  </si>
  <si>
    <t>32285000526870</t>
  </si>
  <si>
    <t>893441880</t>
  </si>
  <si>
    <t>BC50 .S82</t>
  </si>
  <si>
    <t>0                      BC 0050000S  82</t>
  </si>
  <si>
    <t>Studies in logical theory : essays / by James W. Cornman [and others].</t>
  </si>
  <si>
    <t>Oxford : Blackwell, 1968.</t>
  </si>
  <si>
    <t>American philosophical quarterly monograph series ; 2</t>
  </si>
  <si>
    <t>2003-09-30</t>
  </si>
  <si>
    <t>503013564:eng</t>
  </si>
  <si>
    <t>50082</t>
  </si>
  <si>
    <t>991000120799702656</t>
  </si>
  <si>
    <t>2256053990002656</t>
  </si>
  <si>
    <t>9780631114604</t>
  </si>
  <si>
    <t>32285000526904</t>
  </si>
  <si>
    <t>893620198</t>
  </si>
  <si>
    <t>BC51 .M37 1971</t>
  </si>
  <si>
    <t>0                      BC 0051000M  37          1971</t>
  </si>
  <si>
    <t>Logic, language, and metaphysics / [by] R. M. Martin.</t>
  </si>
  <si>
    <t>Martin, R. M. (Richard Milton), 1916-1985.</t>
  </si>
  <si>
    <t>New York : New York University Press, 1971.</t>
  </si>
  <si>
    <t>2008-04-30</t>
  </si>
  <si>
    <t>1270569:eng</t>
  </si>
  <si>
    <t>131957</t>
  </si>
  <si>
    <t>991000774429702656</t>
  </si>
  <si>
    <t>2256434990002656</t>
  </si>
  <si>
    <t>9780814753507</t>
  </si>
  <si>
    <t>32285000526961</t>
  </si>
  <si>
    <t>893351655</t>
  </si>
  <si>
    <t>BC51 .P88 1971</t>
  </si>
  <si>
    <t>0                      BC 0051000P  88          1971</t>
  </si>
  <si>
    <t>Philosophy of logic.</t>
  </si>
  <si>
    <t>Putnam, Hilary.</t>
  </si>
  <si>
    <t>New York : Harper &amp; Row, [1971]</t>
  </si>
  <si>
    <t>Harper essays in philosophy</t>
  </si>
  <si>
    <t>2008-03-31</t>
  </si>
  <si>
    <t>1333163:eng</t>
  </si>
  <si>
    <t>148212</t>
  </si>
  <si>
    <t>991000832289702656</t>
  </si>
  <si>
    <t>2260020470002656</t>
  </si>
  <si>
    <t>9780061360428</t>
  </si>
  <si>
    <t>32285000526987</t>
  </si>
  <si>
    <t>893333823</t>
  </si>
  <si>
    <t>BC57 .A85 1989</t>
  </si>
  <si>
    <t>0                      BC 0057000A  85          1989</t>
  </si>
  <si>
    <t>Philosophy without ambiguity : a logico-linguistic essay / Jay David Atlas.</t>
  </si>
  <si>
    <t>Atlas, Jay David.</t>
  </si>
  <si>
    <t>Oxford : Clarendon Press ; Oxford ; New York : Oxford University Press, 1989.</t>
  </si>
  <si>
    <t>1999-10-12</t>
  </si>
  <si>
    <t>1990-05-08</t>
  </si>
  <si>
    <t>836751258:eng</t>
  </si>
  <si>
    <t>18817251</t>
  </si>
  <si>
    <t>991001400779702656</t>
  </si>
  <si>
    <t>2268736590002656</t>
  </si>
  <si>
    <t>9780198244547</t>
  </si>
  <si>
    <t>32285000135417</t>
  </si>
  <si>
    <t>893256222</t>
  </si>
  <si>
    <t>BC60 .J5723</t>
  </si>
  <si>
    <t>0                      BC 0060000J  5723</t>
  </si>
  <si>
    <t>Outlines of formal logic.</t>
  </si>
  <si>
    <t>John of St. Thomas, 1589-1644.</t>
  </si>
  <si>
    <t>Milwaukee : Marquette University Press, 1955.</t>
  </si>
  <si>
    <t>1955</t>
  </si>
  <si>
    <t>wiu</t>
  </si>
  <si>
    <t>Mediaeval philosophical texts in translation ; no. 8</t>
  </si>
  <si>
    <t>2001-04-27</t>
  </si>
  <si>
    <t>151425083:eng</t>
  </si>
  <si>
    <t>566518</t>
  </si>
  <si>
    <t>991002998089702656</t>
  </si>
  <si>
    <t>2256310270002656</t>
  </si>
  <si>
    <t>9780874622089</t>
  </si>
  <si>
    <t>32285000527100</t>
  </si>
  <si>
    <t>893434543</t>
  </si>
  <si>
    <t>BC60 .L64 1988</t>
  </si>
  <si>
    <t>0                      BC 0060000L  64          1988</t>
  </si>
  <si>
    <t>Logic and the philosophy of language / editors, Norman Kretzmann, Eleonore Stump.</t>
  </si>
  <si>
    <t>Cambridge [Cambridgeshire] ; New York : Cambridge University Press, 1988.</t>
  </si>
  <si>
    <t>The Cambridge translations of medieval philosophical texts ; v. 1</t>
  </si>
  <si>
    <t>2005-02-19</t>
  </si>
  <si>
    <t>1990-04-02</t>
  </si>
  <si>
    <t>475718888:eng</t>
  </si>
  <si>
    <t>17105328</t>
  </si>
  <si>
    <t>991001178219702656</t>
  </si>
  <si>
    <t>2267206890002656</t>
  </si>
  <si>
    <t>9780521280631</t>
  </si>
  <si>
    <t>32285000092840</t>
  </si>
  <si>
    <t>893509448</t>
  </si>
  <si>
    <t>BC71 .R47</t>
  </si>
  <si>
    <t>0                      BC 0071000R  47</t>
  </si>
  <si>
    <t>Elementary logic / [by] Michael D. Resnik.</t>
  </si>
  <si>
    <t>Resnik, Michael D.</t>
  </si>
  <si>
    <t>New York : McGraw-Hill, [c1970]</t>
  </si>
  <si>
    <t>2000-09-07</t>
  </si>
  <si>
    <t>1991-03-26</t>
  </si>
  <si>
    <t>3901406409:eng</t>
  </si>
  <si>
    <t>45523</t>
  </si>
  <si>
    <t>991000103549702656</t>
  </si>
  <si>
    <t>2261499360002656</t>
  </si>
  <si>
    <t>32285000527639</t>
  </si>
  <si>
    <t>893224731</t>
  </si>
  <si>
    <t>BC71 .S53</t>
  </si>
  <si>
    <t>0                      BC 0071000S  53</t>
  </si>
  <si>
    <t>The scientific art of logic : an introduction to the principles of formal and material logic.</t>
  </si>
  <si>
    <t>Simmons, Edward Dwyer, 1924-</t>
  </si>
  <si>
    <t>Milwaukee : Bruce Pub. Co., [1961]</t>
  </si>
  <si>
    <t>Christian culture and philosophy series</t>
  </si>
  <si>
    <t>2005-09-01</t>
  </si>
  <si>
    <t>9002:eng</t>
  </si>
  <si>
    <t>1346565</t>
  </si>
  <si>
    <t>991003708229702656</t>
  </si>
  <si>
    <t>2258259880002656</t>
  </si>
  <si>
    <t>32285000527688</t>
  </si>
  <si>
    <t>893531507</t>
  </si>
  <si>
    <t>BC71 .V38</t>
  </si>
  <si>
    <t>0                      BC 0071000V  38</t>
  </si>
  <si>
    <t>Two logics : the conflict between classical and neo-analytic philosophy / [by] Henry B. Veatch.</t>
  </si>
  <si>
    <t>Veatch, Henry Babcock.</t>
  </si>
  <si>
    <t>Evanston : Northwestern University Press, 1969.</t>
  </si>
  <si>
    <t>ilu</t>
  </si>
  <si>
    <t>2004-09-27</t>
  </si>
  <si>
    <t>294034261:eng</t>
  </si>
  <si>
    <t>1006</t>
  </si>
  <si>
    <t>991005432239702656</t>
  </si>
  <si>
    <t>2271417340002656</t>
  </si>
  <si>
    <t>32285000527738</t>
  </si>
  <si>
    <t>893412889</t>
  </si>
  <si>
    <t>BC71 .W4</t>
  </si>
  <si>
    <t>0                      BC 0071000W  4</t>
  </si>
  <si>
    <t>An introduction to critical thinking : a beginner's text in logic.</t>
  </si>
  <si>
    <t>Werkmeister, W. H. (William Henry), 1901-1993.</t>
  </si>
  <si>
    <t>Lincoln, Neb. : Johnsen Pub. Co., [1948]</t>
  </si>
  <si>
    <t>1948</t>
  </si>
  <si>
    <t>nbu</t>
  </si>
  <si>
    <t>1357958:eng</t>
  </si>
  <si>
    <t>972105</t>
  </si>
  <si>
    <t>991003436579702656</t>
  </si>
  <si>
    <t>2258944390002656</t>
  </si>
  <si>
    <t>32285000527746</t>
  </si>
  <si>
    <t>893598579</t>
  </si>
  <si>
    <t>BC72 .I513 1969</t>
  </si>
  <si>
    <t>0                      BC 0072000I  513         1969</t>
  </si>
  <si>
    <t>The early growth of logic in the child : classification and seriation / by Bärbel Inhelder and Jean Piaget. Translated from the French by E. A. Lunzer and D. Papert.</t>
  </si>
  <si>
    <t>Inhelder, Bärbel.</t>
  </si>
  <si>
    <t>New York : W. W. Norton, [1969, c1964]</t>
  </si>
  <si>
    <t>1995-10-09</t>
  </si>
  <si>
    <t>1990-07-11</t>
  </si>
  <si>
    <t>8909177350:eng</t>
  </si>
  <si>
    <t>1023260</t>
  </si>
  <si>
    <t>991003477759702656</t>
  </si>
  <si>
    <t>2272007480002656</t>
  </si>
  <si>
    <t>32285000188895</t>
  </si>
  <si>
    <t>893410314</t>
  </si>
  <si>
    <t>BC91 .C6 1989</t>
  </si>
  <si>
    <t>0                      BC 0091000C  6           1989</t>
  </si>
  <si>
    <t>An introduction to the philosophy of induction and probability / L. Jonathan Cohen.</t>
  </si>
  <si>
    <t>Cohen, L. Jonathan (Laurence Jonathan)</t>
  </si>
  <si>
    <t>Oxford ; New York : Clarendon Press, 1989.</t>
  </si>
  <si>
    <t>1996-03-09</t>
  </si>
  <si>
    <t>17116980:eng</t>
  </si>
  <si>
    <t>18192464</t>
  </si>
  <si>
    <t>991001318569702656</t>
  </si>
  <si>
    <t>2269505580002656</t>
  </si>
  <si>
    <t>9780198750789</t>
  </si>
  <si>
    <t>32285000188986</t>
  </si>
  <si>
    <t>893334249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</si>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</sst>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4414E-E8DB-4E96-B63E-45441E716B66}">
  <dimension ref="A1:BF49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36.75" customHeight="1" x14ac:dyDescent="0.25"/>
  <cols>
    <col min="1" max="1" width="13.28515625" customWidth="1"/>
    <col min="2" max="3" width="0" hidden="1" customWidth="1"/>
    <col min="4" max="4" width="18.7109375" customWidth="1"/>
    <col min="5" max="5" width="0" hidden="1" customWidth="1"/>
    <col min="6" max="6" width="39.7109375" customWidth="1"/>
    <col min="8" max="12" width="0" hidden="1" customWidth="1"/>
    <col min="13" max="13" width="20.85546875" customWidth="1"/>
    <col min="14" max="14" width="18.85546875" customWidth="1"/>
    <col min="16" max="19" width="0" hidden="1" customWidth="1"/>
    <col min="22" max="28" width="0" hidden="1" customWidth="1"/>
    <col min="30" max="30" width="0" hidden="1" customWidth="1"/>
    <col min="32" max="32" width="0" hidden="1" customWidth="1"/>
    <col min="33" max="33" width="12.5703125" customWidth="1"/>
    <col min="34" max="43" width="0" hidden="1" customWidth="1"/>
    <col min="49" max="58" width="0" hidden="1" customWidth="1"/>
  </cols>
  <sheetData>
    <row r="1" spans="1:58" ht="36.75" customHeight="1" x14ac:dyDescent="0.25">
      <c r="A1" s="8" t="s">
        <v>732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</row>
    <row r="2" spans="1:58" ht="36.75" customHeight="1" x14ac:dyDescent="0.25">
      <c r="A2" s="7" t="s">
        <v>62</v>
      </c>
      <c r="B2" s="2" t="s">
        <v>57</v>
      </c>
      <c r="C2" s="2" t="s">
        <v>58</v>
      </c>
      <c r="D2" s="2" t="s">
        <v>59</v>
      </c>
      <c r="E2" s="2" t="s">
        <v>60</v>
      </c>
      <c r="F2" s="2" t="s">
        <v>61</v>
      </c>
      <c r="H2" s="3" t="s">
        <v>62</v>
      </c>
      <c r="I2" s="3" t="s">
        <v>63</v>
      </c>
      <c r="J2" s="3" t="s">
        <v>62</v>
      </c>
      <c r="K2" s="3" t="s">
        <v>62</v>
      </c>
      <c r="L2" s="3" t="s">
        <v>64</v>
      </c>
      <c r="M2" s="2" t="s">
        <v>65</v>
      </c>
      <c r="N2" s="2" t="s">
        <v>66</v>
      </c>
      <c r="O2" s="3" t="s">
        <v>67</v>
      </c>
      <c r="Q2" s="3" t="s">
        <v>68</v>
      </c>
      <c r="R2" s="3" t="s">
        <v>69</v>
      </c>
      <c r="T2" s="3" t="s">
        <v>70</v>
      </c>
      <c r="U2" s="4">
        <v>2</v>
      </c>
      <c r="V2" s="4">
        <v>2</v>
      </c>
      <c r="W2" s="5" t="s">
        <v>71</v>
      </c>
      <c r="X2" s="5" t="s">
        <v>71</v>
      </c>
      <c r="Y2" s="5" t="s">
        <v>72</v>
      </c>
      <c r="Z2" s="5" t="s">
        <v>72</v>
      </c>
      <c r="AA2" s="4">
        <v>170</v>
      </c>
      <c r="AB2" s="4">
        <v>145</v>
      </c>
      <c r="AC2" s="4">
        <v>147</v>
      </c>
      <c r="AD2" s="4">
        <v>2</v>
      </c>
      <c r="AE2" s="4">
        <v>2</v>
      </c>
      <c r="AF2" s="4">
        <v>10</v>
      </c>
      <c r="AG2" s="4">
        <v>10</v>
      </c>
      <c r="AH2" s="4">
        <v>4</v>
      </c>
      <c r="AI2" s="4">
        <v>4</v>
      </c>
      <c r="AJ2" s="4">
        <v>3</v>
      </c>
      <c r="AK2" s="4">
        <v>3</v>
      </c>
      <c r="AL2" s="4">
        <v>6</v>
      </c>
      <c r="AM2" s="4">
        <v>6</v>
      </c>
      <c r="AN2" s="4">
        <v>1</v>
      </c>
      <c r="AO2" s="4">
        <v>1</v>
      </c>
      <c r="AP2" s="4">
        <v>0</v>
      </c>
      <c r="AQ2" s="4">
        <v>0</v>
      </c>
      <c r="AR2" s="3" t="s">
        <v>62</v>
      </c>
      <c r="AS2" s="3" t="s">
        <v>73</v>
      </c>
      <c r="AT2" s="6" t="str">
        <f>HYPERLINK("http://catalog.hathitrust.org/Record/101870603","HathiTrust Record")</f>
        <v>HathiTrust Record</v>
      </c>
      <c r="AU2" s="6" t="str">
        <f>HYPERLINK("https://creighton-primo.hosted.exlibrisgroup.com/primo-explore/search?tab=default_tab&amp;search_scope=EVERYTHING&amp;vid=01CRU&amp;lang=en_US&amp;offset=0&amp;query=any,contains,991003795349702656","Catalog Record")</f>
        <v>Catalog Record</v>
      </c>
      <c r="AV2" s="6" t="str">
        <f>HYPERLINK("http://www.worldcat.org/oclc/1516395","WorldCat Record")</f>
        <v>WorldCat Record</v>
      </c>
      <c r="AW2" s="3" t="s">
        <v>74</v>
      </c>
      <c r="AX2" s="3" t="s">
        <v>75</v>
      </c>
      <c r="AY2" s="3" t="s">
        <v>76</v>
      </c>
      <c r="AZ2" s="3" t="s">
        <v>76</v>
      </c>
      <c r="BA2" s="3" t="s">
        <v>77</v>
      </c>
      <c r="BB2" s="3" t="s">
        <v>78</v>
      </c>
      <c r="BE2" s="3" t="s">
        <v>79</v>
      </c>
      <c r="BF2" s="3" t="s">
        <v>80</v>
      </c>
    </row>
    <row r="3" spans="1:58" ht="36.75" customHeight="1" x14ac:dyDescent="0.25">
      <c r="A3" s="7" t="s">
        <v>62</v>
      </c>
      <c r="B3" s="2" t="s">
        <v>57</v>
      </c>
      <c r="C3" s="2" t="s">
        <v>58</v>
      </c>
      <c r="D3" s="2" t="s">
        <v>81</v>
      </c>
      <c r="E3" s="2" t="s">
        <v>82</v>
      </c>
      <c r="F3" s="2" t="s">
        <v>83</v>
      </c>
      <c r="H3" s="3" t="s">
        <v>62</v>
      </c>
      <c r="I3" s="3" t="s">
        <v>63</v>
      </c>
      <c r="J3" s="3" t="s">
        <v>62</v>
      </c>
      <c r="K3" s="3" t="s">
        <v>62</v>
      </c>
      <c r="L3" s="3" t="s">
        <v>64</v>
      </c>
      <c r="M3" s="2" t="s">
        <v>84</v>
      </c>
      <c r="N3" s="2" t="s">
        <v>85</v>
      </c>
      <c r="O3" s="3" t="s">
        <v>86</v>
      </c>
      <c r="Q3" s="3" t="s">
        <v>68</v>
      </c>
      <c r="R3" s="3" t="s">
        <v>69</v>
      </c>
      <c r="T3" s="3" t="s">
        <v>70</v>
      </c>
      <c r="U3" s="4">
        <v>3</v>
      </c>
      <c r="V3" s="4">
        <v>3</v>
      </c>
      <c r="W3" s="5" t="s">
        <v>87</v>
      </c>
      <c r="X3" s="5" t="s">
        <v>87</v>
      </c>
      <c r="Y3" s="5" t="s">
        <v>88</v>
      </c>
      <c r="Z3" s="5" t="s">
        <v>88</v>
      </c>
      <c r="AA3" s="4">
        <v>211</v>
      </c>
      <c r="AB3" s="4">
        <v>172</v>
      </c>
      <c r="AC3" s="4">
        <v>181</v>
      </c>
      <c r="AD3" s="4">
        <v>1</v>
      </c>
      <c r="AE3" s="4">
        <v>1</v>
      </c>
      <c r="AF3" s="4">
        <v>23</v>
      </c>
      <c r="AG3" s="4">
        <v>23</v>
      </c>
      <c r="AH3" s="4">
        <v>8</v>
      </c>
      <c r="AI3" s="4">
        <v>8</v>
      </c>
      <c r="AJ3" s="4">
        <v>5</v>
      </c>
      <c r="AK3" s="4">
        <v>5</v>
      </c>
      <c r="AL3" s="4">
        <v>17</v>
      </c>
      <c r="AM3" s="4">
        <v>17</v>
      </c>
      <c r="AN3" s="4">
        <v>0</v>
      </c>
      <c r="AO3" s="4">
        <v>0</v>
      </c>
      <c r="AP3" s="4">
        <v>0</v>
      </c>
      <c r="AQ3" s="4">
        <v>0</v>
      </c>
      <c r="AR3" s="3" t="s">
        <v>62</v>
      </c>
      <c r="AS3" s="3" t="s">
        <v>73</v>
      </c>
      <c r="AT3" s="6" t="str">
        <f>HYPERLINK("http://catalog.hathitrust.org/Record/100894915","HathiTrust Record")</f>
        <v>HathiTrust Record</v>
      </c>
      <c r="AU3" s="6" t="str">
        <f>HYPERLINK("https://creighton-primo.hosted.exlibrisgroup.com/primo-explore/search?tab=default_tab&amp;search_scope=EVERYTHING&amp;vid=01CRU&amp;lang=en_US&amp;offset=0&amp;query=any,contains,991003848939702656","Catalog Record")</f>
        <v>Catalog Record</v>
      </c>
      <c r="AV3" s="6" t="str">
        <f>HYPERLINK("http://www.worldcat.org/oclc/1636545","WorldCat Record")</f>
        <v>WorldCat Record</v>
      </c>
      <c r="AW3" s="3" t="s">
        <v>89</v>
      </c>
      <c r="AX3" s="3" t="s">
        <v>90</v>
      </c>
      <c r="AY3" s="3" t="s">
        <v>91</v>
      </c>
      <c r="AZ3" s="3" t="s">
        <v>91</v>
      </c>
      <c r="BA3" s="3" t="s">
        <v>92</v>
      </c>
      <c r="BB3" s="3" t="s">
        <v>78</v>
      </c>
      <c r="BE3" s="3" t="s">
        <v>93</v>
      </c>
      <c r="BF3" s="3" t="s">
        <v>94</v>
      </c>
    </row>
    <row r="4" spans="1:58" ht="36.75" customHeight="1" x14ac:dyDescent="0.25">
      <c r="A4" s="7" t="s">
        <v>62</v>
      </c>
      <c r="B4" s="2" t="s">
        <v>57</v>
      </c>
      <c r="C4" s="2" t="s">
        <v>58</v>
      </c>
      <c r="D4" s="2" t="s">
        <v>95</v>
      </c>
      <c r="E4" s="2" t="s">
        <v>96</v>
      </c>
      <c r="F4" s="2" t="s">
        <v>97</v>
      </c>
      <c r="H4" s="3" t="s">
        <v>62</v>
      </c>
      <c r="I4" s="3" t="s">
        <v>63</v>
      </c>
      <c r="J4" s="3" t="s">
        <v>62</v>
      </c>
      <c r="K4" s="3" t="s">
        <v>62</v>
      </c>
      <c r="L4" s="3" t="s">
        <v>64</v>
      </c>
      <c r="M4" s="2" t="s">
        <v>98</v>
      </c>
      <c r="N4" s="2" t="s">
        <v>99</v>
      </c>
      <c r="O4" s="3" t="s">
        <v>100</v>
      </c>
      <c r="Q4" s="3" t="s">
        <v>68</v>
      </c>
      <c r="R4" s="3" t="s">
        <v>101</v>
      </c>
      <c r="T4" s="3" t="s">
        <v>70</v>
      </c>
      <c r="U4" s="4">
        <v>12</v>
      </c>
      <c r="V4" s="4">
        <v>12</v>
      </c>
      <c r="W4" s="5" t="s">
        <v>102</v>
      </c>
      <c r="X4" s="5" t="s">
        <v>102</v>
      </c>
      <c r="Y4" s="5" t="s">
        <v>88</v>
      </c>
      <c r="Z4" s="5" t="s">
        <v>88</v>
      </c>
      <c r="AA4" s="4">
        <v>1246</v>
      </c>
      <c r="AB4" s="4">
        <v>1092</v>
      </c>
      <c r="AC4" s="4">
        <v>1151</v>
      </c>
      <c r="AD4" s="4">
        <v>10</v>
      </c>
      <c r="AE4" s="4">
        <v>10</v>
      </c>
      <c r="AF4" s="4">
        <v>48</v>
      </c>
      <c r="AG4" s="4">
        <v>51</v>
      </c>
      <c r="AH4" s="4">
        <v>18</v>
      </c>
      <c r="AI4" s="4">
        <v>20</v>
      </c>
      <c r="AJ4" s="4">
        <v>9</v>
      </c>
      <c r="AK4" s="4">
        <v>9</v>
      </c>
      <c r="AL4" s="4">
        <v>23</v>
      </c>
      <c r="AM4" s="4">
        <v>24</v>
      </c>
      <c r="AN4" s="4">
        <v>8</v>
      </c>
      <c r="AO4" s="4">
        <v>8</v>
      </c>
      <c r="AP4" s="4">
        <v>2</v>
      </c>
      <c r="AQ4" s="4">
        <v>2</v>
      </c>
      <c r="AR4" s="3" t="s">
        <v>62</v>
      </c>
      <c r="AS4" s="3" t="s">
        <v>73</v>
      </c>
      <c r="AT4" s="6" t="str">
        <f>HYPERLINK("http://catalog.hathitrust.org/Record/001387416","HathiTrust Record")</f>
        <v>HathiTrust Record</v>
      </c>
      <c r="AU4" s="6" t="str">
        <f>HYPERLINK("https://creighton-primo.hosted.exlibrisgroup.com/primo-explore/search?tab=default_tab&amp;search_scope=EVERYTHING&amp;vid=01CRU&amp;lang=en_US&amp;offset=0&amp;query=any,contains,991000941619702656","Catalog Record")</f>
        <v>Catalog Record</v>
      </c>
      <c r="AV4" s="6" t="str">
        <f>HYPERLINK("http://www.worldcat.org/oclc/166297","WorldCat Record")</f>
        <v>WorldCat Record</v>
      </c>
      <c r="AW4" s="3" t="s">
        <v>103</v>
      </c>
      <c r="AX4" s="3" t="s">
        <v>104</v>
      </c>
      <c r="AY4" s="3" t="s">
        <v>105</v>
      </c>
      <c r="AZ4" s="3" t="s">
        <v>105</v>
      </c>
      <c r="BA4" s="3" t="s">
        <v>106</v>
      </c>
      <c r="BB4" s="3" t="s">
        <v>78</v>
      </c>
      <c r="BE4" s="3" t="s">
        <v>107</v>
      </c>
      <c r="BF4" s="3" t="s">
        <v>108</v>
      </c>
    </row>
    <row r="5" spans="1:58" ht="36.75" customHeight="1" x14ac:dyDescent="0.25">
      <c r="A5" s="7" t="s">
        <v>62</v>
      </c>
      <c r="B5" s="2" t="s">
        <v>57</v>
      </c>
      <c r="C5" s="2" t="s">
        <v>58</v>
      </c>
      <c r="D5" s="2" t="s">
        <v>109</v>
      </c>
      <c r="E5" s="2" t="s">
        <v>110</v>
      </c>
      <c r="F5" s="2" t="s">
        <v>111</v>
      </c>
      <c r="H5" s="3" t="s">
        <v>62</v>
      </c>
      <c r="I5" s="3" t="s">
        <v>63</v>
      </c>
      <c r="J5" s="3" t="s">
        <v>62</v>
      </c>
      <c r="K5" s="3" t="s">
        <v>62</v>
      </c>
      <c r="L5" s="3" t="s">
        <v>64</v>
      </c>
      <c r="M5" s="2" t="s">
        <v>112</v>
      </c>
      <c r="N5" s="2" t="s">
        <v>113</v>
      </c>
      <c r="O5" s="3" t="s">
        <v>114</v>
      </c>
      <c r="Q5" s="3" t="s">
        <v>68</v>
      </c>
      <c r="R5" s="3" t="s">
        <v>101</v>
      </c>
      <c r="T5" s="3" t="s">
        <v>70</v>
      </c>
      <c r="U5" s="4">
        <v>3</v>
      </c>
      <c r="V5" s="4">
        <v>3</v>
      </c>
      <c r="W5" s="5" t="s">
        <v>115</v>
      </c>
      <c r="X5" s="5" t="s">
        <v>115</v>
      </c>
      <c r="Y5" s="5" t="s">
        <v>88</v>
      </c>
      <c r="Z5" s="5" t="s">
        <v>88</v>
      </c>
      <c r="AA5" s="4">
        <v>105</v>
      </c>
      <c r="AB5" s="4">
        <v>90</v>
      </c>
      <c r="AC5" s="4">
        <v>221</v>
      </c>
      <c r="AD5" s="4">
        <v>2</v>
      </c>
      <c r="AE5" s="4">
        <v>4</v>
      </c>
      <c r="AF5" s="4">
        <v>20</v>
      </c>
      <c r="AG5" s="4">
        <v>27</v>
      </c>
      <c r="AH5" s="4">
        <v>6</v>
      </c>
      <c r="AI5" s="4">
        <v>9</v>
      </c>
      <c r="AJ5" s="4">
        <v>3</v>
      </c>
      <c r="AK5" s="4">
        <v>4</v>
      </c>
      <c r="AL5" s="4">
        <v>17</v>
      </c>
      <c r="AM5" s="4">
        <v>19</v>
      </c>
      <c r="AN5" s="4">
        <v>0</v>
      </c>
      <c r="AO5" s="4">
        <v>2</v>
      </c>
      <c r="AP5" s="4">
        <v>0</v>
      </c>
      <c r="AQ5" s="4">
        <v>0</v>
      </c>
      <c r="AR5" s="3" t="s">
        <v>73</v>
      </c>
      <c r="AS5" s="3" t="s">
        <v>62</v>
      </c>
      <c r="AT5" s="6" t="str">
        <f>HYPERLINK("http://catalog.hathitrust.org/Record/009259753","HathiTrust Record")</f>
        <v>HathiTrust Record</v>
      </c>
      <c r="AU5" s="6" t="str">
        <f>HYPERLINK("https://creighton-primo.hosted.exlibrisgroup.com/primo-explore/search?tab=default_tab&amp;search_scope=EVERYTHING&amp;vid=01CRU&amp;lang=en_US&amp;offset=0&amp;query=any,contains,991004226199702656","Catalog Record")</f>
        <v>Catalog Record</v>
      </c>
      <c r="AV5" s="6" t="str">
        <f>HYPERLINK("http://www.worldcat.org/oclc/33204800","WorldCat Record")</f>
        <v>WorldCat Record</v>
      </c>
      <c r="AW5" s="3" t="s">
        <v>116</v>
      </c>
      <c r="AX5" s="3" t="s">
        <v>117</v>
      </c>
      <c r="AY5" s="3" t="s">
        <v>118</v>
      </c>
      <c r="AZ5" s="3" t="s">
        <v>118</v>
      </c>
      <c r="BA5" s="3" t="s">
        <v>119</v>
      </c>
      <c r="BB5" s="3" t="s">
        <v>78</v>
      </c>
      <c r="BE5" s="3" t="s">
        <v>120</v>
      </c>
      <c r="BF5" s="3" t="s">
        <v>121</v>
      </c>
    </row>
    <row r="6" spans="1:58" ht="36.75" customHeight="1" x14ac:dyDescent="0.25">
      <c r="A6" s="7" t="s">
        <v>62</v>
      </c>
      <c r="B6" s="2" t="s">
        <v>57</v>
      </c>
      <c r="C6" s="2" t="s">
        <v>58</v>
      </c>
      <c r="D6" s="2" t="s">
        <v>122</v>
      </c>
      <c r="E6" s="2" t="s">
        <v>123</v>
      </c>
      <c r="F6" s="2" t="s">
        <v>124</v>
      </c>
      <c r="H6" s="3" t="s">
        <v>62</v>
      </c>
      <c r="I6" s="3" t="s">
        <v>63</v>
      </c>
      <c r="J6" s="3" t="s">
        <v>62</v>
      </c>
      <c r="K6" s="3" t="s">
        <v>62</v>
      </c>
      <c r="L6" s="3" t="s">
        <v>64</v>
      </c>
      <c r="M6" s="2" t="s">
        <v>125</v>
      </c>
      <c r="N6" s="2" t="s">
        <v>126</v>
      </c>
      <c r="O6" s="3" t="s">
        <v>127</v>
      </c>
      <c r="Q6" s="3" t="s">
        <v>68</v>
      </c>
      <c r="R6" s="3" t="s">
        <v>69</v>
      </c>
      <c r="T6" s="3" t="s">
        <v>70</v>
      </c>
      <c r="U6" s="4">
        <v>1</v>
      </c>
      <c r="V6" s="4">
        <v>1</v>
      </c>
      <c r="W6" s="5" t="s">
        <v>128</v>
      </c>
      <c r="X6" s="5" t="s">
        <v>128</v>
      </c>
      <c r="Y6" s="5" t="s">
        <v>88</v>
      </c>
      <c r="Z6" s="5" t="s">
        <v>88</v>
      </c>
      <c r="AA6" s="4">
        <v>94</v>
      </c>
      <c r="AB6" s="4">
        <v>82</v>
      </c>
      <c r="AC6" s="4">
        <v>234</v>
      </c>
      <c r="AD6" s="4">
        <v>1</v>
      </c>
      <c r="AE6" s="4">
        <v>2</v>
      </c>
      <c r="AF6" s="4">
        <v>15</v>
      </c>
      <c r="AG6" s="4">
        <v>20</v>
      </c>
      <c r="AH6" s="4">
        <v>6</v>
      </c>
      <c r="AI6" s="4">
        <v>9</v>
      </c>
      <c r="AJ6" s="4">
        <v>4</v>
      </c>
      <c r="AK6" s="4">
        <v>5</v>
      </c>
      <c r="AL6" s="4">
        <v>9</v>
      </c>
      <c r="AM6" s="4">
        <v>13</v>
      </c>
      <c r="AN6" s="4">
        <v>0</v>
      </c>
      <c r="AO6" s="4">
        <v>0</v>
      </c>
      <c r="AP6" s="4">
        <v>0</v>
      </c>
      <c r="AQ6" s="4">
        <v>0</v>
      </c>
      <c r="AR6" s="3" t="s">
        <v>62</v>
      </c>
      <c r="AS6" s="3" t="s">
        <v>62</v>
      </c>
      <c r="AU6" s="6" t="str">
        <f>HYPERLINK("https://creighton-primo.hosted.exlibrisgroup.com/primo-explore/search?tab=default_tab&amp;search_scope=EVERYTHING&amp;vid=01CRU&amp;lang=en_US&amp;offset=0&amp;query=any,contains,991003708479702656","Catalog Record")</f>
        <v>Catalog Record</v>
      </c>
      <c r="AV6" s="6" t="str">
        <f>HYPERLINK("http://www.worldcat.org/oclc/1346778","WorldCat Record")</f>
        <v>WorldCat Record</v>
      </c>
      <c r="AW6" s="3" t="s">
        <v>129</v>
      </c>
      <c r="AX6" s="3" t="s">
        <v>130</v>
      </c>
      <c r="AY6" s="3" t="s">
        <v>131</v>
      </c>
      <c r="AZ6" s="3" t="s">
        <v>131</v>
      </c>
      <c r="BA6" s="3" t="s">
        <v>132</v>
      </c>
      <c r="BB6" s="3" t="s">
        <v>78</v>
      </c>
      <c r="BE6" s="3" t="s">
        <v>133</v>
      </c>
      <c r="BF6" s="3" t="s">
        <v>134</v>
      </c>
    </row>
    <row r="7" spans="1:58" ht="36.75" customHeight="1" x14ac:dyDescent="0.25">
      <c r="A7" s="7" t="s">
        <v>62</v>
      </c>
      <c r="B7" s="2" t="s">
        <v>57</v>
      </c>
      <c r="C7" s="2" t="s">
        <v>58</v>
      </c>
      <c r="D7" s="2" t="s">
        <v>135</v>
      </c>
      <c r="E7" s="2" t="s">
        <v>136</v>
      </c>
      <c r="F7" s="2" t="s">
        <v>137</v>
      </c>
      <c r="H7" s="3" t="s">
        <v>62</v>
      </c>
      <c r="I7" s="3" t="s">
        <v>63</v>
      </c>
      <c r="J7" s="3" t="s">
        <v>62</v>
      </c>
      <c r="K7" s="3" t="s">
        <v>62</v>
      </c>
      <c r="L7" s="3" t="s">
        <v>64</v>
      </c>
      <c r="M7" s="2" t="s">
        <v>138</v>
      </c>
      <c r="N7" s="2" t="s">
        <v>139</v>
      </c>
      <c r="O7" s="3" t="s">
        <v>140</v>
      </c>
      <c r="Q7" s="3" t="s">
        <v>68</v>
      </c>
      <c r="R7" s="3" t="s">
        <v>141</v>
      </c>
      <c r="T7" s="3" t="s">
        <v>70</v>
      </c>
      <c r="U7" s="4">
        <v>2</v>
      </c>
      <c r="V7" s="4">
        <v>2</v>
      </c>
      <c r="W7" s="5" t="s">
        <v>142</v>
      </c>
      <c r="X7" s="5" t="s">
        <v>142</v>
      </c>
      <c r="Y7" s="5" t="s">
        <v>143</v>
      </c>
      <c r="Z7" s="5" t="s">
        <v>143</v>
      </c>
      <c r="AA7" s="4">
        <v>506</v>
      </c>
      <c r="AB7" s="4">
        <v>442</v>
      </c>
      <c r="AC7" s="4">
        <v>521</v>
      </c>
      <c r="AD7" s="4">
        <v>4</v>
      </c>
      <c r="AE7" s="4">
        <v>4</v>
      </c>
      <c r="AF7" s="4">
        <v>21</v>
      </c>
      <c r="AG7" s="4">
        <v>26</v>
      </c>
      <c r="AH7" s="4">
        <v>4</v>
      </c>
      <c r="AI7" s="4">
        <v>6</v>
      </c>
      <c r="AJ7" s="4">
        <v>6</v>
      </c>
      <c r="AK7" s="4">
        <v>7</v>
      </c>
      <c r="AL7" s="4">
        <v>14</v>
      </c>
      <c r="AM7" s="4">
        <v>19</v>
      </c>
      <c r="AN7" s="4">
        <v>3</v>
      </c>
      <c r="AO7" s="4">
        <v>3</v>
      </c>
      <c r="AP7" s="4">
        <v>0</v>
      </c>
      <c r="AQ7" s="4">
        <v>0</v>
      </c>
      <c r="AR7" s="3" t="s">
        <v>62</v>
      </c>
      <c r="AS7" s="3" t="s">
        <v>73</v>
      </c>
      <c r="AT7" s="6" t="str">
        <f>HYPERLINK("http://catalog.hathitrust.org/Record/001387479","HathiTrust Record")</f>
        <v>HathiTrust Record</v>
      </c>
      <c r="AU7" s="6" t="str">
        <f>HYPERLINK("https://creighton-primo.hosted.exlibrisgroup.com/primo-explore/search?tab=default_tab&amp;search_scope=EVERYTHING&amp;vid=01CRU&amp;lang=en_US&amp;offset=0&amp;query=any,contains,991000801809702656","Catalog Record")</f>
        <v>Catalog Record</v>
      </c>
      <c r="AV7" s="6" t="str">
        <f>HYPERLINK("http://www.worldcat.org/oclc/139234","WorldCat Record")</f>
        <v>WorldCat Record</v>
      </c>
      <c r="AW7" s="3" t="s">
        <v>144</v>
      </c>
      <c r="AX7" s="3" t="s">
        <v>145</v>
      </c>
      <c r="AY7" s="3" t="s">
        <v>146</v>
      </c>
      <c r="AZ7" s="3" t="s">
        <v>146</v>
      </c>
      <c r="BA7" s="3" t="s">
        <v>147</v>
      </c>
      <c r="BB7" s="3" t="s">
        <v>78</v>
      </c>
      <c r="BD7" s="3" t="s">
        <v>148</v>
      </c>
      <c r="BE7" s="3" t="s">
        <v>149</v>
      </c>
      <c r="BF7" s="3" t="s">
        <v>150</v>
      </c>
    </row>
    <row r="8" spans="1:58" ht="36.75" customHeight="1" x14ac:dyDescent="0.25">
      <c r="A8" s="7" t="s">
        <v>62</v>
      </c>
      <c r="B8" s="2" t="s">
        <v>57</v>
      </c>
      <c r="C8" s="2" t="s">
        <v>58</v>
      </c>
      <c r="D8" s="2" t="s">
        <v>151</v>
      </c>
      <c r="E8" s="2" t="s">
        <v>152</v>
      </c>
      <c r="F8" s="2" t="s">
        <v>153</v>
      </c>
      <c r="H8" s="3" t="s">
        <v>62</v>
      </c>
      <c r="I8" s="3" t="s">
        <v>63</v>
      </c>
      <c r="J8" s="3" t="s">
        <v>62</v>
      </c>
      <c r="K8" s="3" t="s">
        <v>73</v>
      </c>
      <c r="L8" s="3" t="s">
        <v>64</v>
      </c>
      <c r="M8" s="2" t="s">
        <v>154</v>
      </c>
      <c r="N8" s="2" t="s">
        <v>155</v>
      </c>
      <c r="O8" s="3" t="s">
        <v>140</v>
      </c>
      <c r="Q8" s="3" t="s">
        <v>68</v>
      </c>
      <c r="R8" s="3" t="s">
        <v>156</v>
      </c>
      <c r="S8" s="2" t="s">
        <v>157</v>
      </c>
      <c r="T8" s="3" t="s">
        <v>70</v>
      </c>
      <c r="U8" s="4">
        <v>3</v>
      </c>
      <c r="V8" s="4">
        <v>3</v>
      </c>
      <c r="W8" s="5" t="s">
        <v>158</v>
      </c>
      <c r="X8" s="5" t="s">
        <v>158</v>
      </c>
      <c r="Y8" s="5" t="s">
        <v>159</v>
      </c>
      <c r="Z8" s="5" t="s">
        <v>159</v>
      </c>
      <c r="AA8" s="4">
        <v>174</v>
      </c>
      <c r="AB8" s="4">
        <v>143</v>
      </c>
      <c r="AC8" s="4">
        <v>846</v>
      </c>
      <c r="AD8" s="4">
        <v>3</v>
      </c>
      <c r="AE8" s="4">
        <v>5</v>
      </c>
      <c r="AF8" s="4">
        <v>8</v>
      </c>
      <c r="AG8" s="4">
        <v>49</v>
      </c>
      <c r="AH8" s="4">
        <v>3</v>
      </c>
      <c r="AI8" s="4">
        <v>22</v>
      </c>
      <c r="AJ8" s="4">
        <v>4</v>
      </c>
      <c r="AK8" s="4">
        <v>11</v>
      </c>
      <c r="AL8" s="4">
        <v>4</v>
      </c>
      <c r="AM8" s="4">
        <v>27</v>
      </c>
      <c r="AN8" s="4">
        <v>1</v>
      </c>
      <c r="AO8" s="4">
        <v>3</v>
      </c>
      <c r="AP8" s="4">
        <v>0</v>
      </c>
      <c r="AQ8" s="4">
        <v>0</v>
      </c>
      <c r="AR8" s="3" t="s">
        <v>62</v>
      </c>
      <c r="AS8" s="3" t="s">
        <v>73</v>
      </c>
      <c r="AT8" s="6" t="str">
        <f>HYPERLINK("http://catalog.hathitrust.org/Record/007135591","HathiTrust Record")</f>
        <v>HathiTrust Record</v>
      </c>
      <c r="AU8" s="6" t="str">
        <f>HYPERLINK("https://creighton-primo.hosted.exlibrisgroup.com/primo-explore/search?tab=default_tab&amp;search_scope=EVERYTHING&amp;vid=01CRU&amp;lang=en_US&amp;offset=0&amp;query=any,contains,991003438599702656","Catalog Record")</f>
        <v>Catalog Record</v>
      </c>
      <c r="AV8" s="6" t="str">
        <f>HYPERLINK("http://www.worldcat.org/oclc/32769974","WorldCat Record")</f>
        <v>WorldCat Record</v>
      </c>
      <c r="AW8" s="3" t="s">
        <v>160</v>
      </c>
      <c r="AX8" s="3" t="s">
        <v>161</v>
      </c>
      <c r="AY8" s="3" t="s">
        <v>162</v>
      </c>
      <c r="AZ8" s="3" t="s">
        <v>162</v>
      </c>
      <c r="BA8" s="3" t="s">
        <v>163</v>
      </c>
      <c r="BB8" s="3" t="s">
        <v>78</v>
      </c>
      <c r="BE8" s="3" t="s">
        <v>164</v>
      </c>
      <c r="BF8" s="3" t="s">
        <v>165</v>
      </c>
    </row>
    <row r="9" spans="1:58" ht="36.75" customHeight="1" x14ac:dyDescent="0.25">
      <c r="A9" s="7" t="s">
        <v>62</v>
      </c>
      <c r="B9" s="2" t="s">
        <v>57</v>
      </c>
      <c r="C9" s="2" t="s">
        <v>58</v>
      </c>
      <c r="D9" s="2" t="s">
        <v>166</v>
      </c>
      <c r="E9" s="2" t="s">
        <v>167</v>
      </c>
      <c r="F9" s="2" t="s">
        <v>168</v>
      </c>
      <c r="H9" s="3" t="s">
        <v>62</v>
      </c>
      <c r="I9" s="3" t="s">
        <v>63</v>
      </c>
      <c r="J9" s="3" t="s">
        <v>62</v>
      </c>
      <c r="K9" s="3" t="s">
        <v>62</v>
      </c>
      <c r="L9" s="3" t="s">
        <v>64</v>
      </c>
      <c r="M9" s="2" t="s">
        <v>169</v>
      </c>
      <c r="N9" s="2" t="s">
        <v>170</v>
      </c>
      <c r="O9" s="3" t="s">
        <v>171</v>
      </c>
      <c r="Q9" s="3" t="s">
        <v>68</v>
      </c>
      <c r="R9" s="3" t="s">
        <v>69</v>
      </c>
      <c r="T9" s="3" t="s">
        <v>70</v>
      </c>
      <c r="U9" s="4">
        <v>1</v>
      </c>
      <c r="V9" s="4">
        <v>1</v>
      </c>
      <c r="W9" s="5" t="s">
        <v>172</v>
      </c>
      <c r="X9" s="5" t="s">
        <v>172</v>
      </c>
      <c r="Y9" s="5" t="s">
        <v>143</v>
      </c>
      <c r="Z9" s="5" t="s">
        <v>143</v>
      </c>
      <c r="AA9" s="4">
        <v>319</v>
      </c>
      <c r="AB9" s="4">
        <v>210</v>
      </c>
      <c r="AC9" s="4">
        <v>1029</v>
      </c>
      <c r="AD9" s="4">
        <v>3</v>
      </c>
      <c r="AE9" s="4">
        <v>7</v>
      </c>
      <c r="AF9" s="4">
        <v>9</v>
      </c>
      <c r="AG9" s="4">
        <v>40</v>
      </c>
      <c r="AH9" s="4">
        <v>2</v>
      </c>
      <c r="AI9" s="4">
        <v>18</v>
      </c>
      <c r="AJ9" s="4">
        <v>1</v>
      </c>
      <c r="AK9" s="4">
        <v>7</v>
      </c>
      <c r="AL9" s="4">
        <v>4</v>
      </c>
      <c r="AM9" s="4">
        <v>19</v>
      </c>
      <c r="AN9" s="4">
        <v>2</v>
      </c>
      <c r="AO9" s="4">
        <v>6</v>
      </c>
      <c r="AP9" s="4">
        <v>0</v>
      </c>
      <c r="AQ9" s="4">
        <v>0</v>
      </c>
      <c r="AR9" s="3" t="s">
        <v>62</v>
      </c>
      <c r="AS9" s="3" t="s">
        <v>62</v>
      </c>
      <c r="AU9" s="6" t="str">
        <f>HYPERLINK("https://creighton-primo.hosted.exlibrisgroup.com/primo-explore/search?tab=default_tab&amp;search_scope=EVERYTHING&amp;vid=01CRU&amp;lang=en_US&amp;offset=0&amp;query=any,contains,991004233799702656","Catalog Record")</f>
        <v>Catalog Record</v>
      </c>
      <c r="AV9" s="6" t="str">
        <f>HYPERLINK("http://www.worldcat.org/oclc/2757758","WorldCat Record")</f>
        <v>WorldCat Record</v>
      </c>
      <c r="AW9" s="3" t="s">
        <v>173</v>
      </c>
      <c r="AX9" s="3" t="s">
        <v>174</v>
      </c>
      <c r="AY9" s="3" t="s">
        <v>175</v>
      </c>
      <c r="AZ9" s="3" t="s">
        <v>175</v>
      </c>
      <c r="BA9" s="3" t="s">
        <v>176</v>
      </c>
      <c r="BB9" s="3" t="s">
        <v>78</v>
      </c>
      <c r="BE9" s="3" t="s">
        <v>177</v>
      </c>
      <c r="BF9" s="3" t="s">
        <v>178</v>
      </c>
    </row>
    <row r="10" spans="1:58" ht="36.75" customHeight="1" x14ac:dyDescent="0.25">
      <c r="A10" s="7" t="s">
        <v>62</v>
      </c>
      <c r="B10" s="2" t="s">
        <v>57</v>
      </c>
      <c r="C10" s="2" t="s">
        <v>58</v>
      </c>
      <c r="D10" s="2" t="s">
        <v>179</v>
      </c>
      <c r="E10" s="2" t="s">
        <v>180</v>
      </c>
      <c r="F10" s="2" t="s">
        <v>181</v>
      </c>
      <c r="H10" s="3" t="s">
        <v>62</v>
      </c>
      <c r="I10" s="3" t="s">
        <v>63</v>
      </c>
      <c r="J10" s="3" t="s">
        <v>62</v>
      </c>
      <c r="K10" s="3" t="s">
        <v>62</v>
      </c>
      <c r="L10" s="3" t="s">
        <v>64</v>
      </c>
      <c r="M10" s="2" t="s">
        <v>182</v>
      </c>
      <c r="N10" s="2" t="s">
        <v>183</v>
      </c>
      <c r="O10" s="3" t="s">
        <v>67</v>
      </c>
      <c r="P10" s="2" t="s">
        <v>184</v>
      </c>
      <c r="Q10" s="3" t="s">
        <v>68</v>
      </c>
      <c r="R10" s="3" t="s">
        <v>101</v>
      </c>
      <c r="S10" s="2" t="s">
        <v>185</v>
      </c>
      <c r="T10" s="3" t="s">
        <v>70</v>
      </c>
      <c r="U10" s="4">
        <v>5</v>
      </c>
      <c r="V10" s="4">
        <v>5</v>
      </c>
      <c r="W10" s="5" t="s">
        <v>186</v>
      </c>
      <c r="X10" s="5" t="s">
        <v>186</v>
      </c>
      <c r="Y10" s="5" t="s">
        <v>187</v>
      </c>
      <c r="Z10" s="5" t="s">
        <v>187</v>
      </c>
      <c r="AA10" s="4">
        <v>411</v>
      </c>
      <c r="AB10" s="4">
        <v>337</v>
      </c>
      <c r="AC10" s="4">
        <v>771</v>
      </c>
      <c r="AD10" s="4">
        <v>4</v>
      </c>
      <c r="AE10" s="4">
        <v>5</v>
      </c>
      <c r="AF10" s="4">
        <v>17</v>
      </c>
      <c r="AG10" s="4">
        <v>32</v>
      </c>
      <c r="AH10" s="4">
        <v>7</v>
      </c>
      <c r="AI10" s="4">
        <v>12</v>
      </c>
      <c r="AJ10" s="4">
        <v>4</v>
      </c>
      <c r="AK10" s="4">
        <v>7</v>
      </c>
      <c r="AL10" s="4">
        <v>6</v>
      </c>
      <c r="AM10" s="4">
        <v>19</v>
      </c>
      <c r="AN10" s="4">
        <v>3</v>
      </c>
      <c r="AO10" s="4">
        <v>4</v>
      </c>
      <c r="AP10" s="4">
        <v>0</v>
      </c>
      <c r="AQ10" s="4">
        <v>0</v>
      </c>
      <c r="AR10" s="3" t="s">
        <v>62</v>
      </c>
      <c r="AS10" s="3" t="s">
        <v>73</v>
      </c>
      <c r="AT10" s="6" t="str">
        <f>HYPERLINK("http://catalog.hathitrust.org/Record/001387564","HathiTrust Record")</f>
        <v>HathiTrust Record</v>
      </c>
      <c r="AU10" s="6" t="str">
        <f>HYPERLINK("https://creighton-primo.hosted.exlibrisgroup.com/primo-explore/search?tab=default_tab&amp;search_scope=EVERYTHING&amp;vid=01CRU&amp;lang=en_US&amp;offset=0&amp;query=any,contains,991003474199702656","Catalog Record")</f>
        <v>Catalog Record</v>
      </c>
      <c r="AV10" s="6" t="str">
        <f>HYPERLINK("http://www.worldcat.org/oclc/1017699","WorldCat Record")</f>
        <v>WorldCat Record</v>
      </c>
      <c r="AW10" s="3" t="s">
        <v>188</v>
      </c>
      <c r="AX10" s="3" t="s">
        <v>189</v>
      </c>
      <c r="AY10" s="3" t="s">
        <v>190</v>
      </c>
      <c r="AZ10" s="3" t="s">
        <v>190</v>
      </c>
      <c r="BA10" s="3" t="s">
        <v>191</v>
      </c>
      <c r="BB10" s="3" t="s">
        <v>78</v>
      </c>
      <c r="BE10" s="3" t="s">
        <v>192</v>
      </c>
      <c r="BF10" s="3" t="s">
        <v>193</v>
      </c>
    </row>
    <row r="11" spans="1:58" ht="36.75" customHeight="1" x14ac:dyDescent="0.25">
      <c r="A11" s="7" t="s">
        <v>62</v>
      </c>
      <c r="B11" s="2" t="s">
        <v>57</v>
      </c>
      <c r="C11" s="2" t="s">
        <v>58</v>
      </c>
      <c r="D11" s="2" t="s">
        <v>194</v>
      </c>
      <c r="E11" s="2" t="s">
        <v>195</v>
      </c>
      <c r="F11" s="2" t="s">
        <v>196</v>
      </c>
      <c r="H11" s="3" t="s">
        <v>62</v>
      </c>
      <c r="I11" s="3" t="s">
        <v>63</v>
      </c>
      <c r="J11" s="3" t="s">
        <v>62</v>
      </c>
      <c r="K11" s="3" t="s">
        <v>73</v>
      </c>
      <c r="L11" s="3" t="s">
        <v>64</v>
      </c>
      <c r="M11" s="2" t="s">
        <v>154</v>
      </c>
      <c r="N11" s="2" t="s">
        <v>197</v>
      </c>
      <c r="O11" s="3" t="s">
        <v>198</v>
      </c>
      <c r="Q11" s="3" t="s">
        <v>68</v>
      </c>
      <c r="R11" s="3" t="s">
        <v>69</v>
      </c>
      <c r="S11" s="2" t="s">
        <v>199</v>
      </c>
      <c r="T11" s="3" t="s">
        <v>70</v>
      </c>
      <c r="U11" s="4">
        <v>3</v>
      </c>
      <c r="V11" s="4">
        <v>3</v>
      </c>
      <c r="W11" s="5" t="s">
        <v>158</v>
      </c>
      <c r="X11" s="5" t="s">
        <v>158</v>
      </c>
      <c r="Y11" s="5" t="s">
        <v>143</v>
      </c>
      <c r="Z11" s="5" t="s">
        <v>143</v>
      </c>
      <c r="AA11" s="4">
        <v>443</v>
      </c>
      <c r="AB11" s="4">
        <v>303</v>
      </c>
      <c r="AC11" s="4">
        <v>846</v>
      </c>
      <c r="AD11" s="4">
        <v>1</v>
      </c>
      <c r="AE11" s="4">
        <v>5</v>
      </c>
      <c r="AF11" s="4">
        <v>20</v>
      </c>
      <c r="AG11" s="4">
        <v>49</v>
      </c>
      <c r="AH11" s="4">
        <v>7</v>
      </c>
      <c r="AI11" s="4">
        <v>22</v>
      </c>
      <c r="AJ11" s="4">
        <v>5</v>
      </c>
      <c r="AK11" s="4">
        <v>11</v>
      </c>
      <c r="AL11" s="4">
        <v>13</v>
      </c>
      <c r="AM11" s="4">
        <v>27</v>
      </c>
      <c r="AN11" s="4">
        <v>0</v>
      </c>
      <c r="AO11" s="4">
        <v>3</v>
      </c>
      <c r="AP11" s="4">
        <v>0</v>
      </c>
      <c r="AQ11" s="4">
        <v>0</v>
      </c>
      <c r="AR11" s="3" t="s">
        <v>62</v>
      </c>
      <c r="AS11" s="3" t="s">
        <v>73</v>
      </c>
      <c r="AT11" s="6" t="str">
        <f>HYPERLINK("http://catalog.hathitrust.org/Record/001396568","HathiTrust Record")</f>
        <v>HathiTrust Record</v>
      </c>
      <c r="AU11" s="6" t="str">
        <f>HYPERLINK("https://creighton-primo.hosted.exlibrisgroup.com/primo-explore/search?tab=default_tab&amp;search_scope=EVERYTHING&amp;vid=01CRU&amp;lang=en_US&amp;offset=0&amp;query=any,contains,991004329769702656","Catalog Record")</f>
        <v>Catalog Record</v>
      </c>
      <c r="AV11" s="6" t="str">
        <f>HYPERLINK("http://www.worldcat.org/oclc/3056095","WorldCat Record")</f>
        <v>WorldCat Record</v>
      </c>
      <c r="AW11" s="3" t="s">
        <v>160</v>
      </c>
      <c r="AX11" s="3" t="s">
        <v>200</v>
      </c>
      <c r="AY11" s="3" t="s">
        <v>201</v>
      </c>
      <c r="AZ11" s="3" t="s">
        <v>201</v>
      </c>
      <c r="BA11" s="3" t="s">
        <v>202</v>
      </c>
      <c r="BB11" s="3" t="s">
        <v>78</v>
      </c>
      <c r="BE11" s="3" t="s">
        <v>203</v>
      </c>
      <c r="BF11" s="3" t="s">
        <v>204</v>
      </c>
    </row>
    <row r="12" spans="1:58" ht="36.75" customHeight="1" x14ac:dyDescent="0.25">
      <c r="A12" s="7" t="s">
        <v>62</v>
      </c>
      <c r="B12" s="2" t="s">
        <v>57</v>
      </c>
      <c r="C12" s="2" t="s">
        <v>58</v>
      </c>
      <c r="D12" s="2" t="s">
        <v>205</v>
      </c>
      <c r="E12" s="2" t="s">
        <v>206</v>
      </c>
      <c r="F12" s="2" t="s">
        <v>207</v>
      </c>
      <c r="H12" s="3" t="s">
        <v>62</v>
      </c>
      <c r="I12" s="3" t="s">
        <v>63</v>
      </c>
      <c r="J12" s="3" t="s">
        <v>62</v>
      </c>
      <c r="K12" s="3" t="s">
        <v>62</v>
      </c>
      <c r="L12" s="3" t="s">
        <v>64</v>
      </c>
      <c r="M12" s="2" t="s">
        <v>208</v>
      </c>
      <c r="N12" s="2" t="s">
        <v>209</v>
      </c>
      <c r="O12" s="3" t="s">
        <v>210</v>
      </c>
      <c r="Q12" s="3" t="s">
        <v>68</v>
      </c>
      <c r="R12" s="3" t="s">
        <v>69</v>
      </c>
      <c r="T12" s="3" t="s">
        <v>70</v>
      </c>
      <c r="U12" s="4">
        <v>2</v>
      </c>
      <c r="V12" s="4">
        <v>2</v>
      </c>
      <c r="W12" s="5" t="s">
        <v>211</v>
      </c>
      <c r="X12" s="5" t="s">
        <v>211</v>
      </c>
      <c r="Y12" s="5" t="s">
        <v>187</v>
      </c>
      <c r="Z12" s="5" t="s">
        <v>187</v>
      </c>
      <c r="AA12" s="4">
        <v>418</v>
      </c>
      <c r="AB12" s="4">
        <v>397</v>
      </c>
      <c r="AC12" s="4">
        <v>687</v>
      </c>
      <c r="AD12" s="4">
        <v>5</v>
      </c>
      <c r="AE12" s="4">
        <v>7</v>
      </c>
      <c r="AF12" s="4">
        <v>24</v>
      </c>
      <c r="AG12" s="4">
        <v>42</v>
      </c>
      <c r="AH12" s="4">
        <v>8</v>
      </c>
      <c r="AI12" s="4">
        <v>15</v>
      </c>
      <c r="AJ12" s="4">
        <v>5</v>
      </c>
      <c r="AK12" s="4">
        <v>8</v>
      </c>
      <c r="AL12" s="4">
        <v>11</v>
      </c>
      <c r="AM12" s="4">
        <v>26</v>
      </c>
      <c r="AN12" s="4">
        <v>3</v>
      </c>
      <c r="AO12" s="4">
        <v>5</v>
      </c>
      <c r="AP12" s="4">
        <v>0</v>
      </c>
      <c r="AQ12" s="4">
        <v>0</v>
      </c>
      <c r="AR12" s="3" t="s">
        <v>62</v>
      </c>
      <c r="AS12" s="3" t="s">
        <v>62</v>
      </c>
      <c r="AT12" s="6" t="str">
        <f>HYPERLINK("http://catalog.hathitrust.org/Record/001396570","HathiTrust Record")</f>
        <v>HathiTrust Record</v>
      </c>
      <c r="AU12" s="6" t="str">
        <f>HYPERLINK("https://creighton-primo.hosted.exlibrisgroup.com/primo-explore/search?tab=default_tab&amp;search_scope=EVERYTHING&amp;vid=01CRU&amp;lang=en_US&amp;offset=0&amp;query=any,contains,991002567759702656","Catalog Record")</f>
        <v>Catalog Record</v>
      </c>
      <c r="AV12" s="6" t="str">
        <f>HYPERLINK("http://www.worldcat.org/oclc/372945","WorldCat Record")</f>
        <v>WorldCat Record</v>
      </c>
      <c r="AW12" s="3" t="s">
        <v>212</v>
      </c>
      <c r="AX12" s="3" t="s">
        <v>213</v>
      </c>
      <c r="AY12" s="3" t="s">
        <v>214</v>
      </c>
      <c r="AZ12" s="3" t="s">
        <v>214</v>
      </c>
      <c r="BA12" s="3" t="s">
        <v>215</v>
      </c>
      <c r="BB12" s="3" t="s">
        <v>78</v>
      </c>
      <c r="BE12" s="3" t="s">
        <v>216</v>
      </c>
      <c r="BF12" s="3" t="s">
        <v>217</v>
      </c>
    </row>
    <row r="13" spans="1:58" ht="36.75" customHeight="1" x14ac:dyDescent="0.25">
      <c r="A13" s="7" t="s">
        <v>62</v>
      </c>
      <c r="B13" s="2" t="s">
        <v>57</v>
      </c>
      <c r="C13" s="2" t="s">
        <v>58</v>
      </c>
      <c r="D13" s="2" t="s">
        <v>218</v>
      </c>
      <c r="E13" s="2" t="s">
        <v>219</v>
      </c>
      <c r="F13" s="2" t="s">
        <v>220</v>
      </c>
      <c r="H13" s="3" t="s">
        <v>62</v>
      </c>
      <c r="I13" s="3" t="s">
        <v>63</v>
      </c>
      <c r="J13" s="3" t="s">
        <v>62</v>
      </c>
      <c r="K13" s="3" t="s">
        <v>62</v>
      </c>
      <c r="L13" s="3" t="s">
        <v>64</v>
      </c>
      <c r="M13" s="2" t="s">
        <v>221</v>
      </c>
      <c r="N13" s="2" t="s">
        <v>222</v>
      </c>
      <c r="O13" s="3" t="s">
        <v>223</v>
      </c>
      <c r="Q13" s="3" t="s">
        <v>68</v>
      </c>
      <c r="R13" s="3" t="s">
        <v>224</v>
      </c>
      <c r="T13" s="3" t="s">
        <v>70</v>
      </c>
      <c r="U13" s="4">
        <v>3</v>
      </c>
      <c r="V13" s="4">
        <v>3</v>
      </c>
      <c r="W13" s="5" t="s">
        <v>225</v>
      </c>
      <c r="X13" s="5" t="s">
        <v>225</v>
      </c>
      <c r="Y13" s="5" t="s">
        <v>187</v>
      </c>
      <c r="Z13" s="5" t="s">
        <v>187</v>
      </c>
      <c r="AA13" s="4">
        <v>454</v>
      </c>
      <c r="AB13" s="4">
        <v>335</v>
      </c>
      <c r="AC13" s="4">
        <v>473</v>
      </c>
      <c r="AD13" s="4">
        <v>3</v>
      </c>
      <c r="AE13" s="4">
        <v>3</v>
      </c>
      <c r="AF13" s="4">
        <v>17</v>
      </c>
      <c r="AG13" s="4">
        <v>24</v>
      </c>
      <c r="AH13" s="4">
        <v>7</v>
      </c>
      <c r="AI13" s="4">
        <v>9</v>
      </c>
      <c r="AJ13" s="4">
        <v>3</v>
      </c>
      <c r="AK13" s="4">
        <v>4</v>
      </c>
      <c r="AL13" s="4">
        <v>11</v>
      </c>
      <c r="AM13" s="4">
        <v>17</v>
      </c>
      <c r="AN13" s="4">
        <v>2</v>
      </c>
      <c r="AO13" s="4">
        <v>2</v>
      </c>
      <c r="AP13" s="4">
        <v>0</v>
      </c>
      <c r="AQ13" s="4">
        <v>0</v>
      </c>
      <c r="AR13" s="3" t="s">
        <v>62</v>
      </c>
      <c r="AS13" s="3" t="s">
        <v>73</v>
      </c>
      <c r="AT13" s="6" t="str">
        <f>HYPERLINK("http://catalog.hathitrust.org/Record/001387620","HathiTrust Record")</f>
        <v>HathiTrust Record</v>
      </c>
      <c r="AU13" s="6" t="str">
        <f>HYPERLINK("https://creighton-primo.hosted.exlibrisgroup.com/primo-explore/search?tab=default_tab&amp;search_scope=EVERYTHING&amp;vid=01CRU&amp;lang=en_US&amp;offset=0&amp;query=any,contains,991003371469702656","Catalog Record")</f>
        <v>Catalog Record</v>
      </c>
      <c r="AV13" s="6" t="str">
        <f>HYPERLINK("http://www.worldcat.org/oclc/907671","WorldCat Record")</f>
        <v>WorldCat Record</v>
      </c>
      <c r="AW13" s="3" t="s">
        <v>226</v>
      </c>
      <c r="AX13" s="3" t="s">
        <v>227</v>
      </c>
      <c r="AY13" s="3" t="s">
        <v>228</v>
      </c>
      <c r="AZ13" s="3" t="s">
        <v>228</v>
      </c>
      <c r="BA13" s="3" t="s">
        <v>229</v>
      </c>
      <c r="BB13" s="3" t="s">
        <v>78</v>
      </c>
      <c r="BE13" s="3" t="s">
        <v>230</v>
      </c>
      <c r="BF13" s="3" t="s">
        <v>231</v>
      </c>
    </row>
    <row r="14" spans="1:58" ht="36.75" customHeight="1" x14ac:dyDescent="0.25">
      <c r="A14" s="7" t="s">
        <v>62</v>
      </c>
      <c r="B14" s="2" t="s">
        <v>57</v>
      </c>
      <c r="C14" s="2" t="s">
        <v>58</v>
      </c>
      <c r="D14" s="2" t="s">
        <v>232</v>
      </c>
      <c r="E14" s="2" t="s">
        <v>233</v>
      </c>
      <c r="F14" s="2" t="s">
        <v>234</v>
      </c>
      <c r="H14" s="3" t="s">
        <v>62</v>
      </c>
      <c r="I14" s="3" t="s">
        <v>63</v>
      </c>
      <c r="J14" s="3" t="s">
        <v>62</v>
      </c>
      <c r="K14" s="3" t="s">
        <v>62</v>
      </c>
      <c r="L14" s="3" t="s">
        <v>64</v>
      </c>
      <c r="M14" s="2" t="s">
        <v>235</v>
      </c>
      <c r="N14" s="2" t="s">
        <v>236</v>
      </c>
      <c r="O14" s="3" t="s">
        <v>237</v>
      </c>
      <c r="P14" s="2" t="s">
        <v>238</v>
      </c>
      <c r="Q14" s="3" t="s">
        <v>68</v>
      </c>
      <c r="R14" s="3" t="s">
        <v>239</v>
      </c>
      <c r="T14" s="3" t="s">
        <v>70</v>
      </c>
      <c r="U14" s="4">
        <v>1</v>
      </c>
      <c r="V14" s="4">
        <v>1</v>
      </c>
      <c r="W14" s="5" t="s">
        <v>240</v>
      </c>
      <c r="X14" s="5" t="s">
        <v>240</v>
      </c>
      <c r="Y14" s="5" t="s">
        <v>187</v>
      </c>
      <c r="Z14" s="5" t="s">
        <v>187</v>
      </c>
      <c r="AA14" s="4">
        <v>457</v>
      </c>
      <c r="AB14" s="4">
        <v>379</v>
      </c>
      <c r="AC14" s="4">
        <v>389</v>
      </c>
      <c r="AD14" s="4">
        <v>2</v>
      </c>
      <c r="AE14" s="4">
        <v>2</v>
      </c>
      <c r="AF14" s="4">
        <v>15</v>
      </c>
      <c r="AG14" s="4">
        <v>15</v>
      </c>
      <c r="AH14" s="4">
        <v>3</v>
      </c>
      <c r="AI14" s="4">
        <v>3</v>
      </c>
      <c r="AJ14" s="4">
        <v>3</v>
      </c>
      <c r="AK14" s="4">
        <v>3</v>
      </c>
      <c r="AL14" s="4">
        <v>12</v>
      </c>
      <c r="AM14" s="4">
        <v>12</v>
      </c>
      <c r="AN14" s="4">
        <v>1</v>
      </c>
      <c r="AO14" s="4">
        <v>1</v>
      </c>
      <c r="AP14" s="4">
        <v>0</v>
      </c>
      <c r="AQ14" s="4">
        <v>0</v>
      </c>
      <c r="AR14" s="3" t="s">
        <v>73</v>
      </c>
      <c r="AS14" s="3" t="s">
        <v>62</v>
      </c>
      <c r="AT14" s="6" t="str">
        <f>HYPERLINK("http://catalog.hathitrust.org/Record/001387621","HathiTrust Record")</f>
        <v>HathiTrust Record</v>
      </c>
      <c r="AU14" s="6" t="str">
        <f>HYPERLINK("https://creighton-primo.hosted.exlibrisgroup.com/primo-explore/search?tab=default_tab&amp;search_scope=EVERYTHING&amp;vid=01CRU&amp;lang=en_US&amp;offset=0&amp;query=any,contains,991002569149702656","Catalog Record")</f>
        <v>Catalog Record</v>
      </c>
      <c r="AV14" s="6" t="str">
        <f>HYPERLINK("http://www.worldcat.org/oclc/373252","WorldCat Record")</f>
        <v>WorldCat Record</v>
      </c>
      <c r="AW14" s="3" t="s">
        <v>241</v>
      </c>
      <c r="AX14" s="3" t="s">
        <v>242</v>
      </c>
      <c r="AY14" s="3" t="s">
        <v>243</v>
      </c>
      <c r="AZ14" s="3" t="s">
        <v>243</v>
      </c>
      <c r="BA14" s="3" t="s">
        <v>244</v>
      </c>
      <c r="BB14" s="3" t="s">
        <v>78</v>
      </c>
      <c r="BE14" s="3" t="s">
        <v>245</v>
      </c>
      <c r="BF14" s="3" t="s">
        <v>246</v>
      </c>
    </row>
    <row r="15" spans="1:58" ht="36.75" customHeight="1" x14ac:dyDescent="0.25">
      <c r="A15" s="7" t="s">
        <v>62</v>
      </c>
      <c r="B15" s="2" t="s">
        <v>57</v>
      </c>
      <c r="C15" s="2" t="s">
        <v>58</v>
      </c>
      <c r="D15" s="2" t="s">
        <v>247</v>
      </c>
      <c r="E15" s="2" t="s">
        <v>248</v>
      </c>
      <c r="F15" s="2" t="s">
        <v>249</v>
      </c>
      <c r="H15" s="3" t="s">
        <v>62</v>
      </c>
      <c r="I15" s="3" t="s">
        <v>63</v>
      </c>
      <c r="J15" s="3" t="s">
        <v>62</v>
      </c>
      <c r="K15" s="3" t="s">
        <v>62</v>
      </c>
      <c r="L15" s="3" t="s">
        <v>64</v>
      </c>
      <c r="M15" s="2" t="s">
        <v>221</v>
      </c>
      <c r="N15" s="2" t="s">
        <v>250</v>
      </c>
      <c r="O15" s="3" t="s">
        <v>251</v>
      </c>
      <c r="Q15" s="3" t="s">
        <v>68</v>
      </c>
      <c r="R15" s="3" t="s">
        <v>224</v>
      </c>
      <c r="T15" s="3" t="s">
        <v>70</v>
      </c>
      <c r="U15" s="4">
        <v>1</v>
      </c>
      <c r="V15" s="4">
        <v>1</v>
      </c>
      <c r="W15" s="5" t="s">
        <v>252</v>
      </c>
      <c r="X15" s="5" t="s">
        <v>252</v>
      </c>
      <c r="Y15" s="5" t="s">
        <v>253</v>
      </c>
      <c r="Z15" s="5" t="s">
        <v>253</v>
      </c>
      <c r="AA15" s="4">
        <v>890</v>
      </c>
      <c r="AB15" s="4">
        <v>730</v>
      </c>
      <c r="AC15" s="4">
        <v>1067</v>
      </c>
      <c r="AD15" s="4">
        <v>5</v>
      </c>
      <c r="AE15" s="4">
        <v>8</v>
      </c>
      <c r="AF15" s="4">
        <v>34</v>
      </c>
      <c r="AG15" s="4">
        <v>46</v>
      </c>
      <c r="AH15" s="4">
        <v>14</v>
      </c>
      <c r="AI15" s="4">
        <v>18</v>
      </c>
      <c r="AJ15" s="4">
        <v>5</v>
      </c>
      <c r="AK15" s="4">
        <v>10</v>
      </c>
      <c r="AL15" s="4">
        <v>19</v>
      </c>
      <c r="AM15" s="4">
        <v>24</v>
      </c>
      <c r="AN15" s="4">
        <v>4</v>
      </c>
      <c r="AO15" s="4">
        <v>6</v>
      </c>
      <c r="AP15" s="4">
        <v>0</v>
      </c>
      <c r="AQ15" s="4">
        <v>0</v>
      </c>
      <c r="AR15" s="3" t="s">
        <v>62</v>
      </c>
      <c r="AS15" s="3" t="s">
        <v>62</v>
      </c>
      <c r="AU15" s="6" t="str">
        <f>HYPERLINK("https://creighton-primo.hosted.exlibrisgroup.com/primo-explore/search?tab=default_tab&amp;search_scope=EVERYTHING&amp;vid=01CRU&amp;lang=en_US&amp;offset=0&amp;query=any,contains,991002568699702656","Catalog Record")</f>
        <v>Catalog Record</v>
      </c>
      <c r="AV15" s="6" t="str">
        <f>HYPERLINK("http://www.worldcat.org/oclc/373178","WorldCat Record")</f>
        <v>WorldCat Record</v>
      </c>
      <c r="AW15" s="3" t="s">
        <v>254</v>
      </c>
      <c r="AX15" s="3" t="s">
        <v>255</v>
      </c>
      <c r="AY15" s="3" t="s">
        <v>256</v>
      </c>
      <c r="AZ15" s="3" t="s">
        <v>256</v>
      </c>
      <c r="BA15" s="3" t="s">
        <v>257</v>
      </c>
      <c r="BB15" s="3" t="s">
        <v>78</v>
      </c>
      <c r="BE15" s="3" t="s">
        <v>258</v>
      </c>
      <c r="BF15" s="3" t="s">
        <v>259</v>
      </c>
    </row>
    <row r="16" spans="1:58" ht="36.75" customHeight="1" x14ac:dyDescent="0.25">
      <c r="A16" s="7" t="s">
        <v>62</v>
      </c>
      <c r="B16" s="2" t="s">
        <v>57</v>
      </c>
      <c r="C16" s="2" t="s">
        <v>58</v>
      </c>
      <c r="D16" s="2" t="s">
        <v>260</v>
      </c>
      <c r="E16" s="2" t="s">
        <v>261</v>
      </c>
      <c r="F16" s="2" t="s">
        <v>262</v>
      </c>
      <c r="H16" s="3" t="s">
        <v>62</v>
      </c>
      <c r="I16" s="3" t="s">
        <v>63</v>
      </c>
      <c r="J16" s="3" t="s">
        <v>62</v>
      </c>
      <c r="K16" s="3" t="s">
        <v>62</v>
      </c>
      <c r="L16" s="3" t="s">
        <v>64</v>
      </c>
      <c r="M16" s="2" t="s">
        <v>263</v>
      </c>
      <c r="N16" s="2" t="s">
        <v>264</v>
      </c>
      <c r="O16" s="3" t="s">
        <v>265</v>
      </c>
      <c r="Q16" s="3" t="s">
        <v>68</v>
      </c>
      <c r="R16" s="3" t="s">
        <v>266</v>
      </c>
      <c r="S16" s="2" t="s">
        <v>267</v>
      </c>
      <c r="T16" s="3" t="s">
        <v>70</v>
      </c>
      <c r="U16" s="4">
        <v>1</v>
      </c>
      <c r="V16" s="4">
        <v>1</v>
      </c>
      <c r="W16" s="5" t="s">
        <v>268</v>
      </c>
      <c r="X16" s="5" t="s">
        <v>268</v>
      </c>
      <c r="Y16" s="5" t="s">
        <v>269</v>
      </c>
      <c r="Z16" s="5" t="s">
        <v>269</v>
      </c>
      <c r="AA16" s="4">
        <v>384</v>
      </c>
      <c r="AB16" s="4">
        <v>374</v>
      </c>
      <c r="AC16" s="4">
        <v>388</v>
      </c>
      <c r="AD16" s="4">
        <v>7</v>
      </c>
      <c r="AE16" s="4">
        <v>7</v>
      </c>
      <c r="AF16" s="4">
        <v>22</v>
      </c>
      <c r="AG16" s="4">
        <v>22</v>
      </c>
      <c r="AH16" s="4">
        <v>8</v>
      </c>
      <c r="AI16" s="4">
        <v>8</v>
      </c>
      <c r="AJ16" s="4">
        <v>4</v>
      </c>
      <c r="AK16" s="4">
        <v>4</v>
      </c>
      <c r="AL16" s="4">
        <v>10</v>
      </c>
      <c r="AM16" s="4">
        <v>10</v>
      </c>
      <c r="AN16" s="4">
        <v>6</v>
      </c>
      <c r="AO16" s="4">
        <v>6</v>
      </c>
      <c r="AP16" s="4">
        <v>0</v>
      </c>
      <c r="AQ16" s="4">
        <v>0</v>
      </c>
      <c r="AR16" s="3" t="s">
        <v>62</v>
      </c>
      <c r="AS16" s="3" t="s">
        <v>73</v>
      </c>
      <c r="AT16" s="6" t="str">
        <f>HYPERLINK("http://catalog.hathitrust.org/Record/002533173","HathiTrust Record")</f>
        <v>HathiTrust Record</v>
      </c>
      <c r="AU16" s="6" t="str">
        <f>HYPERLINK("https://creighton-primo.hosted.exlibrisgroup.com/primo-explore/search?tab=default_tab&amp;search_scope=EVERYTHING&amp;vid=01CRU&amp;lang=en_US&amp;offset=0&amp;query=any,contains,991001820049702656","Catalog Record")</f>
        <v>Catalog Record</v>
      </c>
      <c r="AV16" s="6" t="str">
        <f>HYPERLINK("http://www.worldcat.org/oclc/22887924","WorldCat Record")</f>
        <v>WorldCat Record</v>
      </c>
      <c r="AW16" s="3" t="s">
        <v>270</v>
      </c>
      <c r="AX16" s="3" t="s">
        <v>271</v>
      </c>
      <c r="AY16" s="3" t="s">
        <v>272</v>
      </c>
      <c r="AZ16" s="3" t="s">
        <v>272</v>
      </c>
      <c r="BA16" s="3" t="s">
        <v>273</v>
      </c>
      <c r="BB16" s="3" t="s">
        <v>78</v>
      </c>
      <c r="BD16" s="3" t="s">
        <v>274</v>
      </c>
      <c r="BE16" s="3" t="s">
        <v>275</v>
      </c>
      <c r="BF16" s="3" t="s">
        <v>276</v>
      </c>
    </row>
    <row r="17" spans="1:58" ht="36.75" customHeight="1" x14ac:dyDescent="0.25">
      <c r="A17" s="7" t="s">
        <v>62</v>
      </c>
      <c r="B17" s="2" t="s">
        <v>57</v>
      </c>
      <c r="C17" s="2" t="s">
        <v>58</v>
      </c>
      <c r="D17" s="2" t="s">
        <v>277</v>
      </c>
      <c r="E17" s="2" t="s">
        <v>278</v>
      </c>
      <c r="F17" s="2" t="s">
        <v>279</v>
      </c>
      <c r="H17" s="3" t="s">
        <v>62</v>
      </c>
      <c r="I17" s="3" t="s">
        <v>63</v>
      </c>
      <c r="J17" s="3" t="s">
        <v>62</v>
      </c>
      <c r="K17" s="3" t="s">
        <v>62</v>
      </c>
      <c r="L17" s="3" t="s">
        <v>64</v>
      </c>
      <c r="M17" s="2" t="s">
        <v>280</v>
      </c>
      <c r="N17" s="2" t="s">
        <v>281</v>
      </c>
      <c r="O17" s="3" t="s">
        <v>282</v>
      </c>
      <c r="Q17" s="3" t="s">
        <v>68</v>
      </c>
      <c r="R17" s="3" t="s">
        <v>224</v>
      </c>
      <c r="S17" s="2" t="s">
        <v>283</v>
      </c>
      <c r="T17" s="3" t="s">
        <v>70</v>
      </c>
      <c r="U17" s="4">
        <v>4</v>
      </c>
      <c r="V17" s="4">
        <v>4</v>
      </c>
      <c r="W17" s="5" t="s">
        <v>225</v>
      </c>
      <c r="X17" s="5" t="s">
        <v>225</v>
      </c>
      <c r="Y17" s="5" t="s">
        <v>187</v>
      </c>
      <c r="Z17" s="5" t="s">
        <v>187</v>
      </c>
      <c r="AA17" s="4">
        <v>699</v>
      </c>
      <c r="AB17" s="4">
        <v>536</v>
      </c>
      <c r="AC17" s="4">
        <v>538</v>
      </c>
      <c r="AD17" s="4">
        <v>5</v>
      </c>
      <c r="AE17" s="4">
        <v>5</v>
      </c>
      <c r="AF17" s="4">
        <v>30</v>
      </c>
      <c r="AG17" s="4">
        <v>30</v>
      </c>
      <c r="AH17" s="4">
        <v>9</v>
      </c>
      <c r="AI17" s="4">
        <v>9</v>
      </c>
      <c r="AJ17" s="4">
        <v>8</v>
      </c>
      <c r="AK17" s="4">
        <v>8</v>
      </c>
      <c r="AL17" s="4">
        <v>17</v>
      </c>
      <c r="AM17" s="4">
        <v>17</v>
      </c>
      <c r="AN17" s="4">
        <v>4</v>
      </c>
      <c r="AO17" s="4">
        <v>4</v>
      </c>
      <c r="AP17" s="4">
        <v>0</v>
      </c>
      <c r="AQ17" s="4">
        <v>0</v>
      </c>
      <c r="AR17" s="3" t="s">
        <v>62</v>
      </c>
      <c r="AS17" s="3" t="s">
        <v>62</v>
      </c>
      <c r="AU17" s="6" t="str">
        <f>HYPERLINK("https://creighton-primo.hosted.exlibrisgroup.com/primo-explore/search?tab=default_tab&amp;search_scope=EVERYTHING&amp;vid=01CRU&amp;lang=en_US&amp;offset=0&amp;query=any,contains,991003045329702656","Catalog Record")</f>
        <v>Catalog Record</v>
      </c>
      <c r="AV17" s="6" t="str">
        <f>HYPERLINK("http://www.worldcat.org/oclc/606019","WorldCat Record")</f>
        <v>WorldCat Record</v>
      </c>
      <c r="AW17" s="3" t="s">
        <v>284</v>
      </c>
      <c r="AX17" s="3" t="s">
        <v>285</v>
      </c>
      <c r="AY17" s="3" t="s">
        <v>286</v>
      </c>
      <c r="AZ17" s="3" t="s">
        <v>286</v>
      </c>
      <c r="BA17" s="3" t="s">
        <v>287</v>
      </c>
      <c r="BB17" s="3" t="s">
        <v>78</v>
      </c>
      <c r="BD17" s="3" t="s">
        <v>288</v>
      </c>
      <c r="BE17" s="3" t="s">
        <v>289</v>
      </c>
      <c r="BF17" s="3" t="s">
        <v>290</v>
      </c>
    </row>
    <row r="18" spans="1:58" ht="36.75" customHeight="1" x14ac:dyDescent="0.25">
      <c r="A18" s="7" t="s">
        <v>62</v>
      </c>
      <c r="B18" s="2" t="s">
        <v>57</v>
      </c>
      <c r="C18" s="2" t="s">
        <v>58</v>
      </c>
      <c r="D18" s="2" t="s">
        <v>291</v>
      </c>
      <c r="E18" s="2" t="s">
        <v>292</v>
      </c>
      <c r="F18" s="2" t="s">
        <v>293</v>
      </c>
      <c r="H18" s="3" t="s">
        <v>62</v>
      </c>
      <c r="I18" s="3" t="s">
        <v>63</v>
      </c>
      <c r="J18" s="3" t="s">
        <v>62</v>
      </c>
      <c r="K18" s="3" t="s">
        <v>62</v>
      </c>
      <c r="L18" s="3" t="s">
        <v>64</v>
      </c>
      <c r="M18" s="2" t="s">
        <v>294</v>
      </c>
      <c r="N18" s="2" t="s">
        <v>295</v>
      </c>
      <c r="O18" s="3" t="s">
        <v>296</v>
      </c>
      <c r="Q18" s="3" t="s">
        <v>68</v>
      </c>
      <c r="R18" s="3" t="s">
        <v>101</v>
      </c>
      <c r="S18" s="2" t="s">
        <v>297</v>
      </c>
      <c r="T18" s="3" t="s">
        <v>70</v>
      </c>
      <c r="U18" s="4">
        <v>2</v>
      </c>
      <c r="V18" s="4">
        <v>2</v>
      </c>
      <c r="W18" s="5" t="s">
        <v>298</v>
      </c>
      <c r="X18" s="5" t="s">
        <v>298</v>
      </c>
      <c r="Y18" s="5" t="s">
        <v>187</v>
      </c>
      <c r="Z18" s="5" t="s">
        <v>187</v>
      </c>
      <c r="AA18" s="4">
        <v>417</v>
      </c>
      <c r="AB18" s="4">
        <v>351</v>
      </c>
      <c r="AC18" s="4">
        <v>359</v>
      </c>
      <c r="AD18" s="4">
        <v>3</v>
      </c>
      <c r="AE18" s="4">
        <v>3</v>
      </c>
      <c r="AF18" s="4">
        <v>26</v>
      </c>
      <c r="AG18" s="4">
        <v>26</v>
      </c>
      <c r="AH18" s="4">
        <v>9</v>
      </c>
      <c r="AI18" s="4">
        <v>9</v>
      </c>
      <c r="AJ18" s="4">
        <v>7</v>
      </c>
      <c r="AK18" s="4">
        <v>7</v>
      </c>
      <c r="AL18" s="4">
        <v>18</v>
      </c>
      <c r="AM18" s="4">
        <v>18</v>
      </c>
      <c r="AN18" s="4">
        <v>2</v>
      </c>
      <c r="AO18" s="4">
        <v>2</v>
      </c>
      <c r="AP18" s="4">
        <v>0</v>
      </c>
      <c r="AQ18" s="4">
        <v>0</v>
      </c>
      <c r="AR18" s="3" t="s">
        <v>62</v>
      </c>
      <c r="AS18" s="3" t="s">
        <v>73</v>
      </c>
      <c r="AT18" s="6" t="str">
        <f>HYPERLINK("http://catalog.hathitrust.org/Record/001387644","HathiTrust Record")</f>
        <v>HathiTrust Record</v>
      </c>
      <c r="AU18" s="6" t="str">
        <f>HYPERLINK("https://creighton-primo.hosted.exlibrisgroup.com/primo-explore/search?tab=default_tab&amp;search_scope=EVERYTHING&amp;vid=01CRU&amp;lang=en_US&amp;offset=0&amp;query=any,contains,991003366269702656","Catalog Record")</f>
        <v>Catalog Record</v>
      </c>
      <c r="AV18" s="6" t="str">
        <f>HYPERLINK("http://www.worldcat.org/oclc/902125","WorldCat Record")</f>
        <v>WorldCat Record</v>
      </c>
      <c r="AW18" s="3" t="s">
        <v>299</v>
      </c>
      <c r="AX18" s="3" t="s">
        <v>300</v>
      </c>
      <c r="AY18" s="3" t="s">
        <v>301</v>
      </c>
      <c r="AZ18" s="3" t="s">
        <v>301</v>
      </c>
      <c r="BA18" s="3" t="s">
        <v>302</v>
      </c>
      <c r="BB18" s="3" t="s">
        <v>78</v>
      </c>
      <c r="BE18" s="3" t="s">
        <v>303</v>
      </c>
      <c r="BF18" s="3" t="s">
        <v>304</v>
      </c>
    </row>
    <row r="19" spans="1:58" ht="36.75" customHeight="1" x14ac:dyDescent="0.25">
      <c r="A19" s="7" t="s">
        <v>62</v>
      </c>
      <c r="B19" s="2" t="s">
        <v>57</v>
      </c>
      <c r="C19" s="2" t="s">
        <v>58</v>
      </c>
      <c r="D19" s="2" t="s">
        <v>305</v>
      </c>
      <c r="E19" s="2" t="s">
        <v>306</v>
      </c>
      <c r="F19" s="2" t="s">
        <v>307</v>
      </c>
      <c r="H19" s="3" t="s">
        <v>62</v>
      </c>
      <c r="I19" s="3" t="s">
        <v>63</v>
      </c>
      <c r="J19" s="3" t="s">
        <v>62</v>
      </c>
      <c r="K19" s="3" t="s">
        <v>62</v>
      </c>
      <c r="L19" s="3" t="s">
        <v>64</v>
      </c>
      <c r="M19" s="2" t="s">
        <v>308</v>
      </c>
      <c r="N19" s="2" t="s">
        <v>309</v>
      </c>
      <c r="O19" s="3" t="s">
        <v>310</v>
      </c>
      <c r="Q19" s="3" t="s">
        <v>68</v>
      </c>
      <c r="R19" s="3" t="s">
        <v>224</v>
      </c>
      <c r="T19" s="3" t="s">
        <v>70</v>
      </c>
      <c r="U19" s="4">
        <v>1</v>
      </c>
      <c r="V19" s="4">
        <v>1</v>
      </c>
      <c r="W19" s="5" t="s">
        <v>311</v>
      </c>
      <c r="X19" s="5" t="s">
        <v>311</v>
      </c>
      <c r="Y19" s="5" t="s">
        <v>187</v>
      </c>
      <c r="Z19" s="5" t="s">
        <v>187</v>
      </c>
      <c r="AA19" s="4">
        <v>518</v>
      </c>
      <c r="AB19" s="4">
        <v>338</v>
      </c>
      <c r="AC19" s="4">
        <v>400</v>
      </c>
      <c r="AD19" s="4">
        <v>3</v>
      </c>
      <c r="AE19" s="4">
        <v>3</v>
      </c>
      <c r="AF19" s="4">
        <v>16</v>
      </c>
      <c r="AG19" s="4">
        <v>21</v>
      </c>
      <c r="AH19" s="4">
        <v>3</v>
      </c>
      <c r="AI19" s="4">
        <v>5</v>
      </c>
      <c r="AJ19" s="4">
        <v>5</v>
      </c>
      <c r="AK19" s="4">
        <v>8</v>
      </c>
      <c r="AL19" s="4">
        <v>10</v>
      </c>
      <c r="AM19" s="4">
        <v>13</v>
      </c>
      <c r="AN19" s="4">
        <v>2</v>
      </c>
      <c r="AO19" s="4">
        <v>2</v>
      </c>
      <c r="AP19" s="4">
        <v>0</v>
      </c>
      <c r="AQ19" s="4">
        <v>0</v>
      </c>
      <c r="AR19" s="3" t="s">
        <v>62</v>
      </c>
      <c r="AS19" s="3" t="s">
        <v>73</v>
      </c>
      <c r="AT19" s="6" t="str">
        <f>HYPERLINK("http://catalog.hathitrust.org/Record/001387646","HathiTrust Record")</f>
        <v>HathiTrust Record</v>
      </c>
      <c r="AU19" s="6" t="str">
        <f>HYPERLINK("https://creighton-primo.hosted.exlibrisgroup.com/primo-explore/search?tab=default_tab&amp;search_scope=EVERYTHING&amp;vid=01CRU&amp;lang=en_US&amp;offset=0&amp;query=any,contains,991000452749702656","Catalog Record")</f>
        <v>Catalog Record</v>
      </c>
      <c r="AV19" s="6" t="str">
        <f>HYPERLINK("http://www.worldcat.org/oclc/77094","WorldCat Record")</f>
        <v>WorldCat Record</v>
      </c>
      <c r="AW19" s="3" t="s">
        <v>312</v>
      </c>
      <c r="AX19" s="3" t="s">
        <v>313</v>
      </c>
      <c r="AY19" s="3" t="s">
        <v>314</v>
      </c>
      <c r="AZ19" s="3" t="s">
        <v>314</v>
      </c>
      <c r="BA19" s="3" t="s">
        <v>315</v>
      </c>
      <c r="BB19" s="3" t="s">
        <v>78</v>
      </c>
      <c r="BD19" s="3" t="s">
        <v>316</v>
      </c>
      <c r="BE19" s="3" t="s">
        <v>317</v>
      </c>
      <c r="BF19" s="3" t="s">
        <v>318</v>
      </c>
    </row>
    <row r="20" spans="1:58" ht="36.75" customHeight="1" x14ac:dyDescent="0.25">
      <c r="A20" s="7" t="s">
        <v>62</v>
      </c>
      <c r="B20" s="2" t="s">
        <v>57</v>
      </c>
      <c r="C20" s="2" t="s">
        <v>58</v>
      </c>
      <c r="D20" s="2" t="s">
        <v>319</v>
      </c>
      <c r="E20" s="2" t="s">
        <v>320</v>
      </c>
      <c r="F20" s="2" t="s">
        <v>321</v>
      </c>
      <c r="H20" s="3" t="s">
        <v>62</v>
      </c>
      <c r="I20" s="3" t="s">
        <v>63</v>
      </c>
      <c r="J20" s="3" t="s">
        <v>62</v>
      </c>
      <c r="K20" s="3" t="s">
        <v>62</v>
      </c>
      <c r="L20" s="3" t="s">
        <v>64</v>
      </c>
      <c r="M20" s="2" t="s">
        <v>322</v>
      </c>
      <c r="N20" s="2" t="s">
        <v>323</v>
      </c>
      <c r="O20" s="3" t="s">
        <v>324</v>
      </c>
      <c r="Q20" s="3" t="s">
        <v>68</v>
      </c>
      <c r="R20" s="3" t="s">
        <v>325</v>
      </c>
      <c r="S20" s="2" t="s">
        <v>326</v>
      </c>
      <c r="T20" s="3" t="s">
        <v>70</v>
      </c>
      <c r="U20" s="4">
        <v>1</v>
      </c>
      <c r="V20" s="4">
        <v>1</v>
      </c>
      <c r="W20" s="5" t="s">
        <v>327</v>
      </c>
      <c r="X20" s="5" t="s">
        <v>327</v>
      </c>
      <c r="Y20" s="5" t="s">
        <v>187</v>
      </c>
      <c r="Z20" s="5" t="s">
        <v>187</v>
      </c>
      <c r="AA20" s="4">
        <v>144</v>
      </c>
      <c r="AB20" s="4">
        <v>135</v>
      </c>
      <c r="AC20" s="4">
        <v>137</v>
      </c>
      <c r="AD20" s="4">
        <v>2</v>
      </c>
      <c r="AE20" s="4">
        <v>2</v>
      </c>
      <c r="AF20" s="4">
        <v>11</v>
      </c>
      <c r="AG20" s="4">
        <v>11</v>
      </c>
      <c r="AH20" s="4">
        <v>3</v>
      </c>
      <c r="AI20" s="4">
        <v>3</v>
      </c>
      <c r="AJ20" s="4">
        <v>4</v>
      </c>
      <c r="AK20" s="4">
        <v>4</v>
      </c>
      <c r="AL20" s="4">
        <v>7</v>
      </c>
      <c r="AM20" s="4">
        <v>7</v>
      </c>
      <c r="AN20" s="4">
        <v>1</v>
      </c>
      <c r="AO20" s="4">
        <v>1</v>
      </c>
      <c r="AP20" s="4">
        <v>0</v>
      </c>
      <c r="AQ20" s="4">
        <v>0</v>
      </c>
      <c r="AR20" s="3" t="s">
        <v>62</v>
      </c>
      <c r="AS20" s="3" t="s">
        <v>73</v>
      </c>
      <c r="AT20" s="6" t="str">
        <f>HYPERLINK("http://catalog.hathitrust.org/Record/000201210","HathiTrust Record")</f>
        <v>HathiTrust Record</v>
      </c>
      <c r="AU20" s="6" t="str">
        <f>HYPERLINK("https://creighton-primo.hosted.exlibrisgroup.com/primo-explore/search?tab=default_tab&amp;search_scope=EVERYTHING&amp;vid=01CRU&amp;lang=en_US&amp;offset=0&amp;query=any,contains,991000040679702656","Catalog Record")</f>
        <v>Catalog Record</v>
      </c>
      <c r="AV20" s="6" t="str">
        <f>HYPERLINK("http://www.worldcat.org/oclc/8650525","WorldCat Record")</f>
        <v>WorldCat Record</v>
      </c>
      <c r="AW20" s="3" t="s">
        <v>328</v>
      </c>
      <c r="AX20" s="3" t="s">
        <v>329</v>
      </c>
      <c r="AY20" s="3" t="s">
        <v>330</v>
      </c>
      <c r="AZ20" s="3" t="s">
        <v>330</v>
      </c>
      <c r="BA20" s="3" t="s">
        <v>331</v>
      </c>
      <c r="BB20" s="3" t="s">
        <v>78</v>
      </c>
      <c r="BD20" s="3" t="s">
        <v>332</v>
      </c>
      <c r="BE20" s="3" t="s">
        <v>333</v>
      </c>
      <c r="BF20" s="3" t="s">
        <v>334</v>
      </c>
    </row>
    <row r="21" spans="1:58" ht="36.75" customHeight="1" x14ac:dyDescent="0.25">
      <c r="A21" s="7" t="s">
        <v>62</v>
      </c>
      <c r="B21" s="2" t="s">
        <v>57</v>
      </c>
      <c r="C21" s="2" t="s">
        <v>58</v>
      </c>
      <c r="D21" s="2" t="s">
        <v>335</v>
      </c>
      <c r="E21" s="2" t="s">
        <v>336</v>
      </c>
      <c r="F21" s="2" t="s">
        <v>337</v>
      </c>
      <c r="H21" s="3" t="s">
        <v>62</v>
      </c>
      <c r="I21" s="3" t="s">
        <v>63</v>
      </c>
      <c r="J21" s="3" t="s">
        <v>73</v>
      </c>
      <c r="K21" s="3" t="s">
        <v>62</v>
      </c>
      <c r="L21" s="3" t="s">
        <v>64</v>
      </c>
      <c r="M21" s="2" t="s">
        <v>338</v>
      </c>
      <c r="N21" s="2" t="s">
        <v>339</v>
      </c>
      <c r="O21" s="3" t="s">
        <v>340</v>
      </c>
      <c r="Q21" s="3" t="s">
        <v>68</v>
      </c>
      <c r="R21" s="3" t="s">
        <v>101</v>
      </c>
      <c r="T21" s="3" t="s">
        <v>70</v>
      </c>
      <c r="U21" s="4">
        <v>0</v>
      </c>
      <c r="V21" s="4">
        <v>1</v>
      </c>
      <c r="X21" s="5" t="s">
        <v>341</v>
      </c>
      <c r="Y21" s="5" t="s">
        <v>187</v>
      </c>
      <c r="Z21" s="5" t="s">
        <v>342</v>
      </c>
      <c r="AA21" s="4">
        <v>338</v>
      </c>
      <c r="AB21" s="4">
        <v>318</v>
      </c>
      <c r="AC21" s="4">
        <v>426</v>
      </c>
      <c r="AD21" s="4">
        <v>6</v>
      </c>
      <c r="AE21" s="4">
        <v>6</v>
      </c>
      <c r="AF21" s="4">
        <v>26</v>
      </c>
      <c r="AG21" s="4">
        <v>30</v>
      </c>
      <c r="AH21" s="4">
        <v>5</v>
      </c>
      <c r="AI21" s="4">
        <v>5</v>
      </c>
      <c r="AJ21" s="4">
        <v>1</v>
      </c>
      <c r="AK21" s="4">
        <v>3</v>
      </c>
      <c r="AL21" s="4">
        <v>7</v>
      </c>
      <c r="AM21" s="4">
        <v>10</v>
      </c>
      <c r="AN21" s="4">
        <v>3</v>
      </c>
      <c r="AO21" s="4">
        <v>3</v>
      </c>
      <c r="AP21" s="4">
        <v>11</v>
      </c>
      <c r="AQ21" s="4">
        <v>12</v>
      </c>
      <c r="AR21" s="3" t="s">
        <v>62</v>
      </c>
      <c r="AS21" s="3" t="s">
        <v>62</v>
      </c>
      <c r="AU21" s="6" t="str">
        <f>HYPERLINK("https://creighton-primo.hosted.exlibrisgroup.com/primo-explore/search?tab=default_tab&amp;search_scope=EVERYTHING&amp;vid=01CRU&amp;lang=en_US&amp;offset=0&amp;query=any,contains,991001638429702656","Catalog Record")</f>
        <v>Catalog Record</v>
      </c>
      <c r="AV21" s="6" t="str">
        <f>HYPERLINK("http://www.worldcat.org/oclc/435984","WorldCat Record")</f>
        <v>WorldCat Record</v>
      </c>
      <c r="AW21" s="3" t="s">
        <v>343</v>
      </c>
      <c r="AX21" s="3" t="s">
        <v>344</v>
      </c>
      <c r="AY21" s="3" t="s">
        <v>345</v>
      </c>
      <c r="AZ21" s="3" t="s">
        <v>345</v>
      </c>
      <c r="BA21" s="3" t="s">
        <v>346</v>
      </c>
      <c r="BB21" s="3" t="s">
        <v>78</v>
      </c>
      <c r="BE21" s="3" t="s">
        <v>347</v>
      </c>
      <c r="BF21" s="3" t="s">
        <v>348</v>
      </c>
    </row>
    <row r="22" spans="1:58" ht="36.75" customHeight="1" x14ac:dyDescent="0.25">
      <c r="A22" s="7" t="s">
        <v>62</v>
      </c>
      <c r="B22" s="2" t="s">
        <v>57</v>
      </c>
      <c r="C22" s="2" t="s">
        <v>58</v>
      </c>
      <c r="D22" s="2" t="s">
        <v>349</v>
      </c>
      <c r="E22" s="2" t="s">
        <v>350</v>
      </c>
      <c r="F22" s="2" t="s">
        <v>351</v>
      </c>
      <c r="H22" s="3" t="s">
        <v>62</v>
      </c>
      <c r="I22" s="3" t="s">
        <v>63</v>
      </c>
      <c r="J22" s="3" t="s">
        <v>62</v>
      </c>
      <c r="K22" s="3" t="s">
        <v>62</v>
      </c>
      <c r="L22" s="3" t="s">
        <v>64</v>
      </c>
      <c r="M22" s="2" t="s">
        <v>352</v>
      </c>
      <c r="N22" s="2" t="s">
        <v>353</v>
      </c>
      <c r="O22" s="3" t="s">
        <v>324</v>
      </c>
      <c r="Q22" s="3" t="s">
        <v>68</v>
      </c>
      <c r="R22" s="3" t="s">
        <v>354</v>
      </c>
      <c r="T22" s="3" t="s">
        <v>70</v>
      </c>
      <c r="U22" s="4">
        <v>3</v>
      </c>
      <c r="V22" s="4">
        <v>3</v>
      </c>
      <c r="W22" s="5" t="s">
        <v>355</v>
      </c>
      <c r="X22" s="5" t="s">
        <v>355</v>
      </c>
      <c r="Y22" s="5" t="s">
        <v>356</v>
      </c>
      <c r="Z22" s="5" t="s">
        <v>356</v>
      </c>
      <c r="AA22" s="4">
        <v>597</v>
      </c>
      <c r="AB22" s="4">
        <v>505</v>
      </c>
      <c r="AC22" s="4">
        <v>532</v>
      </c>
      <c r="AD22" s="4">
        <v>4</v>
      </c>
      <c r="AE22" s="4">
        <v>4</v>
      </c>
      <c r="AF22" s="4">
        <v>29</v>
      </c>
      <c r="AG22" s="4">
        <v>30</v>
      </c>
      <c r="AH22" s="4">
        <v>12</v>
      </c>
      <c r="AI22" s="4">
        <v>13</v>
      </c>
      <c r="AJ22" s="4">
        <v>7</v>
      </c>
      <c r="AK22" s="4">
        <v>8</v>
      </c>
      <c r="AL22" s="4">
        <v>11</v>
      </c>
      <c r="AM22" s="4">
        <v>11</v>
      </c>
      <c r="AN22" s="4">
        <v>3</v>
      </c>
      <c r="AO22" s="4">
        <v>3</v>
      </c>
      <c r="AP22" s="4">
        <v>2</v>
      </c>
      <c r="AQ22" s="4">
        <v>2</v>
      </c>
      <c r="AR22" s="3" t="s">
        <v>62</v>
      </c>
      <c r="AS22" s="3" t="s">
        <v>73</v>
      </c>
      <c r="AT22" s="6" t="str">
        <f>HYPERLINK("http://catalog.hathitrust.org/Record/000271171","HathiTrust Record")</f>
        <v>HathiTrust Record</v>
      </c>
      <c r="AU22" s="6" t="str">
        <f>HYPERLINK("https://creighton-primo.hosted.exlibrisgroup.com/primo-explore/search?tab=default_tab&amp;search_scope=EVERYTHING&amp;vid=01CRU&amp;lang=en_US&amp;offset=0&amp;query=any,contains,991005223199702656","Catalog Record")</f>
        <v>Catalog Record</v>
      </c>
      <c r="AV22" s="6" t="str">
        <f>HYPERLINK("http://www.worldcat.org/oclc/8249544","WorldCat Record")</f>
        <v>WorldCat Record</v>
      </c>
      <c r="AW22" s="3" t="s">
        <v>357</v>
      </c>
      <c r="AX22" s="3" t="s">
        <v>358</v>
      </c>
      <c r="AY22" s="3" t="s">
        <v>359</v>
      </c>
      <c r="AZ22" s="3" t="s">
        <v>359</v>
      </c>
      <c r="BA22" s="3" t="s">
        <v>360</v>
      </c>
      <c r="BB22" s="3" t="s">
        <v>78</v>
      </c>
      <c r="BD22" s="3" t="s">
        <v>361</v>
      </c>
      <c r="BE22" s="3" t="s">
        <v>362</v>
      </c>
      <c r="BF22" s="3" t="s">
        <v>363</v>
      </c>
    </row>
    <row r="23" spans="1:58" ht="36.75" customHeight="1" x14ac:dyDescent="0.25">
      <c r="A23" s="7" t="s">
        <v>62</v>
      </c>
      <c r="B23" s="2" t="s">
        <v>57</v>
      </c>
      <c r="C23" s="2" t="s">
        <v>58</v>
      </c>
      <c r="D23" s="2" t="s">
        <v>364</v>
      </c>
      <c r="E23" s="2" t="s">
        <v>365</v>
      </c>
      <c r="F23" s="2" t="s">
        <v>366</v>
      </c>
      <c r="H23" s="3" t="s">
        <v>62</v>
      </c>
      <c r="I23" s="3" t="s">
        <v>63</v>
      </c>
      <c r="J23" s="3" t="s">
        <v>73</v>
      </c>
      <c r="K23" s="3" t="s">
        <v>62</v>
      </c>
      <c r="L23" s="3" t="s">
        <v>64</v>
      </c>
      <c r="M23" s="2" t="s">
        <v>352</v>
      </c>
      <c r="N23" s="2" t="s">
        <v>367</v>
      </c>
      <c r="O23" s="3" t="s">
        <v>368</v>
      </c>
      <c r="Q23" s="3" t="s">
        <v>68</v>
      </c>
      <c r="R23" s="3" t="s">
        <v>354</v>
      </c>
      <c r="T23" s="3" t="s">
        <v>70</v>
      </c>
      <c r="U23" s="4">
        <v>4</v>
      </c>
      <c r="V23" s="4">
        <v>4</v>
      </c>
      <c r="W23" s="5" t="s">
        <v>369</v>
      </c>
      <c r="X23" s="5" t="s">
        <v>369</v>
      </c>
      <c r="Y23" s="5" t="s">
        <v>356</v>
      </c>
      <c r="Z23" s="5" t="s">
        <v>370</v>
      </c>
      <c r="AA23" s="4">
        <v>848</v>
      </c>
      <c r="AB23" s="4">
        <v>732</v>
      </c>
      <c r="AC23" s="4">
        <v>954</v>
      </c>
      <c r="AD23" s="4">
        <v>6</v>
      </c>
      <c r="AE23" s="4">
        <v>6</v>
      </c>
      <c r="AF23" s="4">
        <v>47</v>
      </c>
      <c r="AG23" s="4">
        <v>54</v>
      </c>
      <c r="AH23" s="4">
        <v>17</v>
      </c>
      <c r="AI23" s="4">
        <v>22</v>
      </c>
      <c r="AJ23" s="4">
        <v>10</v>
      </c>
      <c r="AK23" s="4">
        <v>11</v>
      </c>
      <c r="AL23" s="4">
        <v>21</v>
      </c>
      <c r="AM23" s="4">
        <v>23</v>
      </c>
      <c r="AN23" s="4">
        <v>4</v>
      </c>
      <c r="AO23" s="4">
        <v>4</v>
      </c>
      <c r="AP23" s="4">
        <v>5</v>
      </c>
      <c r="AQ23" s="4">
        <v>5</v>
      </c>
      <c r="AR23" s="3" t="s">
        <v>62</v>
      </c>
      <c r="AS23" s="3" t="s">
        <v>73</v>
      </c>
      <c r="AT23" s="6" t="str">
        <f>HYPERLINK("http://catalog.hathitrust.org/Record/001387672","HathiTrust Record")</f>
        <v>HathiTrust Record</v>
      </c>
      <c r="AU23" s="6" t="str">
        <f>HYPERLINK("https://creighton-primo.hosted.exlibrisgroup.com/primo-explore/search?tab=default_tab&amp;search_scope=EVERYTHING&amp;vid=01CRU&amp;lang=en_US&amp;offset=0&amp;query=any,contains,991001812779702656","Catalog Record")</f>
        <v>Catalog Record</v>
      </c>
      <c r="AV23" s="6" t="str">
        <f>HYPERLINK("http://www.worldcat.org/oclc/21425","WorldCat Record")</f>
        <v>WorldCat Record</v>
      </c>
      <c r="AW23" s="3" t="s">
        <v>371</v>
      </c>
      <c r="AX23" s="3" t="s">
        <v>372</v>
      </c>
      <c r="AY23" s="3" t="s">
        <v>373</v>
      </c>
      <c r="AZ23" s="3" t="s">
        <v>373</v>
      </c>
      <c r="BA23" s="3" t="s">
        <v>374</v>
      </c>
      <c r="BB23" s="3" t="s">
        <v>78</v>
      </c>
      <c r="BE23" s="3" t="s">
        <v>375</v>
      </c>
      <c r="BF23" s="3" t="s">
        <v>376</v>
      </c>
    </row>
    <row r="24" spans="1:58" ht="36.75" customHeight="1" x14ac:dyDescent="0.25">
      <c r="A24" s="7" t="s">
        <v>62</v>
      </c>
      <c r="B24" s="2" t="s">
        <v>57</v>
      </c>
      <c r="C24" s="2" t="s">
        <v>58</v>
      </c>
      <c r="D24" s="2" t="s">
        <v>377</v>
      </c>
      <c r="E24" s="2" t="s">
        <v>378</v>
      </c>
      <c r="F24" s="2" t="s">
        <v>379</v>
      </c>
      <c r="H24" s="3" t="s">
        <v>62</v>
      </c>
      <c r="I24" s="3" t="s">
        <v>63</v>
      </c>
      <c r="J24" s="3" t="s">
        <v>62</v>
      </c>
      <c r="K24" s="3" t="s">
        <v>62</v>
      </c>
      <c r="L24" s="3" t="s">
        <v>64</v>
      </c>
      <c r="M24" s="2" t="s">
        <v>380</v>
      </c>
      <c r="N24" s="2" t="s">
        <v>381</v>
      </c>
      <c r="O24" s="3" t="s">
        <v>382</v>
      </c>
      <c r="Q24" s="3" t="s">
        <v>68</v>
      </c>
      <c r="R24" s="3" t="s">
        <v>224</v>
      </c>
      <c r="T24" s="3" t="s">
        <v>70</v>
      </c>
      <c r="U24" s="4">
        <v>4</v>
      </c>
      <c r="V24" s="4">
        <v>4</v>
      </c>
      <c r="W24" s="5" t="s">
        <v>383</v>
      </c>
      <c r="X24" s="5" t="s">
        <v>383</v>
      </c>
      <c r="Y24" s="5" t="s">
        <v>384</v>
      </c>
      <c r="Z24" s="5" t="s">
        <v>384</v>
      </c>
      <c r="AA24" s="4">
        <v>287</v>
      </c>
      <c r="AB24" s="4">
        <v>205</v>
      </c>
      <c r="AC24" s="4">
        <v>211</v>
      </c>
      <c r="AD24" s="4">
        <v>3</v>
      </c>
      <c r="AE24" s="4">
        <v>3</v>
      </c>
      <c r="AF24" s="4">
        <v>11</v>
      </c>
      <c r="AG24" s="4">
        <v>11</v>
      </c>
      <c r="AH24" s="4">
        <v>2</v>
      </c>
      <c r="AI24" s="4">
        <v>2</v>
      </c>
      <c r="AJ24" s="4">
        <v>3</v>
      </c>
      <c r="AK24" s="4">
        <v>3</v>
      </c>
      <c r="AL24" s="4">
        <v>7</v>
      </c>
      <c r="AM24" s="4">
        <v>7</v>
      </c>
      <c r="AN24" s="4">
        <v>2</v>
      </c>
      <c r="AO24" s="4">
        <v>2</v>
      </c>
      <c r="AP24" s="4">
        <v>0</v>
      </c>
      <c r="AQ24" s="4">
        <v>0</v>
      </c>
      <c r="AR24" s="3" t="s">
        <v>62</v>
      </c>
      <c r="AS24" s="3" t="s">
        <v>73</v>
      </c>
      <c r="AT24" s="6" t="str">
        <f>HYPERLINK("http://catalog.hathitrust.org/Record/001295826","HathiTrust Record")</f>
        <v>HathiTrust Record</v>
      </c>
      <c r="AU24" s="6" t="str">
        <f>HYPERLINK("https://creighton-primo.hosted.exlibrisgroup.com/primo-explore/search?tab=default_tab&amp;search_scope=EVERYTHING&amp;vid=01CRU&amp;lang=en_US&amp;offset=0&amp;query=any,contains,991001402869702656","Catalog Record")</f>
        <v>Catalog Record</v>
      </c>
      <c r="AV24" s="6" t="str">
        <f>HYPERLINK("http://www.worldcat.org/oclc/18833514","WorldCat Record")</f>
        <v>WorldCat Record</v>
      </c>
      <c r="AW24" s="3" t="s">
        <v>385</v>
      </c>
      <c r="AX24" s="3" t="s">
        <v>386</v>
      </c>
      <c r="AY24" s="3" t="s">
        <v>387</v>
      </c>
      <c r="AZ24" s="3" t="s">
        <v>387</v>
      </c>
      <c r="BA24" s="3" t="s">
        <v>388</v>
      </c>
      <c r="BB24" s="3" t="s">
        <v>78</v>
      </c>
      <c r="BD24" s="3" t="s">
        <v>389</v>
      </c>
      <c r="BE24" s="3" t="s">
        <v>390</v>
      </c>
      <c r="BF24" s="3" t="s">
        <v>391</v>
      </c>
    </row>
    <row r="25" spans="1:58" ht="36.75" customHeight="1" x14ac:dyDescent="0.25">
      <c r="A25" s="7" t="s">
        <v>62</v>
      </c>
      <c r="B25" s="2" t="s">
        <v>57</v>
      </c>
      <c r="C25" s="2" t="s">
        <v>58</v>
      </c>
      <c r="D25" s="2" t="s">
        <v>392</v>
      </c>
      <c r="E25" s="2" t="s">
        <v>393</v>
      </c>
      <c r="F25" s="2" t="s">
        <v>394</v>
      </c>
      <c r="H25" s="3" t="s">
        <v>62</v>
      </c>
      <c r="I25" s="3" t="s">
        <v>63</v>
      </c>
      <c r="J25" s="3" t="s">
        <v>62</v>
      </c>
      <c r="K25" s="3" t="s">
        <v>62</v>
      </c>
      <c r="L25" s="3" t="s">
        <v>64</v>
      </c>
      <c r="N25" s="2" t="s">
        <v>395</v>
      </c>
      <c r="O25" s="3" t="s">
        <v>396</v>
      </c>
      <c r="Q25" s="3" t="s">
        <v>68</v>
      </c>
      <c r="R25" s="3" t="s">
        <v>224</v>
      </c>
      <c r="S25" s="2" t="s">
        <v>397</v>
      </c>
      <c r="T25" s="3" t="s">
        <v>70</v>
      </c>
      <c r="U25" s="4">
        <v>1</v>
      </c>
      <c r="V25" s="4">
        <v>1</v>
      </c>
      <c r="W25" s="5" t="s">
        <v>398</v>
      </c>
      <c r="X25" s="5" t="s">
        <v>398</v>
      </c>
      <c r="Y25" s="5" t="s">
        <v>399</v>
      </c>
      <c r="Z25" s="5" t="s">
        <v>399</v>
      </c>
      <c r="AA25" s="4">
        <v>392</v>
      </c>
      <c r="AB25" s="4">
        <v>264</v>
      </c>
      <c r="AC25" s="4">
        <v>271</v>
      </c>
      <c r="AD25" s="4">
        <v>2</v>
      </c>
      <c r="AE25" s="4">
        <v>2</v>
      </c>
      <c r="AF25" s="4">
        <v>16</v>
      </c>
      <c r="AG25" s="4">
        <v>16</v>
      </c>
      <c r="AH25" s="4">
        <v>4</v>
      </c>
      <c r="AI25" s="4">
        <v>4</v>
      </c>
      <c r="AJ25" s="4">
        <v>5</v>
      </c>
      <c r="AK25" s="4">
        <v>5</v>
      </c>
      <c r="AL25" s="4">
        <v>12</v>
      </c>
      <c r="AM25" s="4">
        <v>12</v>
      </c>
      <c r="AN25" s="4">
        <v>1</v>
      </c>
      <c r="AO25" s="4">
        <v>1</v>
      </c>
      <c r="AP25" s="4">
        <v>0</v>
      </c>
      <c r="AQ25" s="4">
        <v>0</v>
      </c>
      <c r="AR25" s="3" t="s">
        <v>62</v>
      </c>
      <c r="AS25" s="3" t="s">
        <v>73</v>
      </c>
      <c r="AT25" s="6" t="str">
        <f>HYPERLINK("http://catalog.hathitrust.org/Record/001105270","HathiTrust Record")</f>
        <v>HathiTrust Record</v>
      </c>
      <c r="AU25" s="6" t="str">
        <f>HYPERLINK("https://creighton-primo.hosted.exlibrisgroup.com/primo-explore/search?tab=default_tab&amp;search_scope=EVERYTHING&amp;vid=01CRU&amp;lang=en_US&amp;offset=0&amp;query=any,contains,991001259459702656","Catalog Record")</f>
        <v>Catalog Record</v>
      </c>
      <c r="AV25" s="6" t="str">
        <f>HYPERLINK("http://www.worldcat.org/oclc/17765049","WorldCat Record")</f>
        <v>WorldCat Record</v>
      </c>
      <c r="AW25" s="3" t="s">
        <v>400</v>
      </c>
      <c r="AX25" s="3" t="s">
        <v>401</v>
      </c>
      <c r="AY25" s="3" t="s">
        <v>402</v>
      </c>
      <c r="AZ25" s="3" t="s">
        <v>402</v>
      </c>
      <c r="BA25" s="3" t="s">
        <v>403</v>
      </c>
      <c r="BB25" s="3" t="s">
        <v>78</v>
      </c>
      <c r="BD25" s="3" t="s">
        <v>404</v>
      </c>
      <c r="BE25" s="3" t="s">
        <v>405</v>
      </c>
      <c r="BF25" s="3" t="s">
        <v>406</v>
      </c>
    </row>
    <row r="26" spans="1:58" ht="36.75" customHeight="1" x14ac:dyDescent="0.25">
      <c r="A26" s="7" t="s">
        <v>62</v>
      </c>
      <c r="B26" s="2" t="s">
        <v>57</v>
      </c>
      <c r="C26" s="2" t="s">
        <v>58</v>
      </c>
      <c r="D26" s="2" t="s">
        <v>407</v>
      </c>
      <c r="E26" s="2" t="s">
        <v>408</v>
      </c>
      <c r="F26" s="2" t="s">
        <v>409</v>
      </c>
      <c r="H26" s="3" t="s">
        <v>62</v>
      </c>
      <c r="I26" s="3" t="s">
        <v>63</v>
      </c>
      <c r="J26" s="3" t="s">
        <v>62</v>
      </c>
      <c r="K26" s="3" t="s">
        <v>62</v>
      </c>
      <c r="L26" s="3" t="s">
        <v>64</v>
      </c>
      <c r="M26" s="2" t="s">
        <v>410</v>
      </c>
      <c r="N26" s="2" t="s">
        <v>411</v>
      </c>
      <c r="O26" s="3" t="s">
        <v>412</v>
      </c>
      <c r="Q26" s="3" t="s">
        <v>68</v>
      </c>
      <c r="R26" s="3" t="s">
        <v>224</v>
      </c>
      <c r="T26" s="3" t="s">
        <v>70</v>
      </c>
      <c r="U26" s="4">
        <v>3</v>
      </c>
      <c r="V26" s="4">
        <v>3</v>
      </c>
      <c r="W26" s="5" t="s">
        <v>413</v>
      </c>
      <c r="X26" s="5" t="s">
        <v>413</v>
      </c>
      <c r="Y26" s="5" t="s">
        <v>356</v>
      </c>
      <c r="Z26" s="5" t="s">
        <v>356</v>
      </c>
      <c r="AA26" s="4">
        <v>526</v>
      </c>
      <c r="AB26" s="4">
        <v>369</v>
      </c>
      <c r="AC26" s="4">
        <v>375</v>
      </c>
      <c r="AD26" s="4">
        <v>3</v>
      </c>
      <c r="AE26" s="4">
        <v>3</v>
      </c>
      <c r="AF26" s="4">
        <v>27</v>
      </c>
      <c r="AG26" s="4">
        <v>27</v>
      </c>
      <c r="AH26" s="4">
        <v>13</v>
      </c>
      <c r="AI26" s="4">
        <v>13</v>
      </c>
      <c r="AJ26" s="4">
        <v>6</v>
      </c>
      <c r="AK26" s="4">
        <v>6</v>
      </c>
      <c r="AL26" s="4">
        <v>16</v>
      </c>
      <c r="AM26" s="4">
        <v>16</v>
      </c>
      <c r="AN26" s="4">
        <v>2</v>
      </c>
      <c r="AO26" s="4">
        <v>2</v>
      </c>
      <c r="AP26" s="4">
        <v>0</v>
      </c>
      <c r="AQ26" s="4">
        <v>0</v>
      </c>
      <c r="AR26" s="3" t="s">
        <v>62</v>
      </c>
      <c r="AS26" s="3" t="s">
        <v>62</v>
      </c>
      <c r="AU26" s="6" t="str">
        <f>HYPERLINK("https://creighton-primo.hosted.exlibrisgroup.com/primo-explore/search?tab=default_tab&amp;search_scope=EVERYTHING&amp;vid=01CRU&amp;lang=en_US&amp;offset=0&amp;query=any,contains,991004596149702656","Catalog Record")</f>
        <v>Catalog Record</v>
      </c>
      <c r="AV26" s="6" t="str">
        <f>HYPERLINK("http://www.worldcat.org/oclc/4137417","WorldCat Record")</f>
        <v>WorldCat Record</v>
      </c>
      <c r="AW26" s="3" t="s">
        <v>414</v>
      </c>
      <c r="AX26" s="3" t="s">
        <v>415</v>
      </c>
      <c r="AY26" s="3" t="s">
        <v>416</v>
      </c>
      <c r="AZ26" s="3" t="s">
        <v>416</v>
      </c>
      <c r="BA26" s="3" t="s">
        <v>417</v>
      </c>
      <c r="BB26" s="3" t="s">
        <v>78</v>
      </c>
      <c r="BD26" s="3" t="s">
        <v>418</v>
      </c>
      <c r="BE26" s="3" t="s">
        <v>419</v>
      </c>
      <c r="BF26" s="3" t="s">
        <v>420</v>
      </c>
    </row>
    <row r="27" spans="1:58" ht="36.75" customHeight="1" x14ac:dyDescent="0.25">
      <c r="A27" s="7" t="s">
        <v>62</v>
      </c>
      <c r="B27" s="2" t="s">
        <v>57</v>
      </c>
      <c r="C27" s="2" t="s">
        <v>58</v>
      </c>
      <c r="D27" s="2" t="s">
        <v>421</v>
      </c>
      <c r="E27" s="2" t="s">
        <v>422</v>
      </c>
      <c r="F27" s="2" t="s">
        <v>423</v>
      </c>
      <c r="H27" s="3" t="s">
        <v>62</v>
      </c>
      <c r="I27" s="3" t="s">
        <v>63</v>
      </c>
      <c r="J27" s="3" t="s">
        <v>62</v>
      </c>
      <c r="K27" s="3" t="s">
        <v>62</v>
      </c>
      <c r="L27" s="3" t="s">
        <v>64</v>
      </c>
      <c r="M27" s="2" t="s">
        <v>424</v>
      </c>
      <c r="N27" s="2" t="s">
        <v>425</v>
      </c>
      <c r="O27" s="3" t="s">
        <v>140</v>
      </c>
      <c r="Q27" s="3" t="s">
        <v>68</v>
      </c>
      <c r="R27" s="3" t="s">
        <v>101</v>
      </c>
      <c r="T27" s="3" t="s">
        <v>70</v>
      </c>
      <c r="U27" s="4">
        <v>4</v>
      </c>
      <c r="V27" s="4">
        <v>4</v>
      </c>
      <c r="W27" s="5" t="s">
        <v>426</v>
      </c>
      <c r="X27" s="5" t="s">
        <v>426</v>
      </c>
      <c r="Y27" s="5" t="s">
        <v>356</v>
      </c>
      <c r="Z27" s="5" t="s">
        <v>356</v>
      </c>
      <c r="AA27" s="4">
        <v>312</v>
      </c>
      <c r="AB27" s="4">
        <v>216</v>
      </c>
      <c r="AC27" s="4">
        <v>218</v>
      </c>
      <c r="AD27" s="4">
        <v>3</v>
      </c>
      <c r="AE27" s="4">
        <v>3</v>
      </c>
      <c r="AF27" s="4">
        <v>14</v>
      </c>
      <c r="AG27" s="4">
        <v>14</v>
      </c>
      <c r="AH27" s="4">
        <v>3</v>
      </c>
      <c r="AI27" s="4">
        <v>3</v>
      </c>
      <c r="AJ27" s="4">
        <v>4</v>
      </c>
      <c r="AK27" s="4">
        <v>4</v>
      </c>
      <c r="AL27" s="4">
        <v>10</v>
      </c>
      <c r="AM27" s="4">
        <v>10</v>
      </c>
      <c r="AN27" s="4">
        <v>2</v>
      </c>
      <c r="AO27" s="4">
        <v>2</v>
      </c>
      <c r="AP27" s="4">
        <v>0</v>
      </c>
      <c r="AQ27" s="4">
        <v>0</v>
      </c>
      <c r="AR27" s="3" t="s">
        <v>62</v>
      </c>
      <c r="AS27" s="3" t="s">
        <v>73</v>
      </c>
      <c r="AT27" s="6" t="str">
        <f>HYPERLINK("http://catalog.hathitrust.org/Record/001387719","HathiTrust Record")</f>
        <v>HathiTrust Record</v>
      </c>
      <c r="AU27" s="6" t="str">
        <f>HYPERLINK("https://creighton-primo.hosted.exlibrisgroup.com/primo-explore/search?tab=default_tab&amp;search_scope=EVERYTHING&amp;vid=01CRU&amp;lang=en_US&amp;offset=0&amp;query=any,contains,991000678119702656","Catalog Record")</f>
        <v>Catalog Record</v>
      </c>
      <c r="AV27" s="6" t="str">
        <f>HYPERLINK("http://www.worldcat.org/oclc/120593","WorldCat Record")</f>
        <v>WorldCat Record</v>
      </c>
      <c r="AW27" s="3" t="s">
        <v>427</v>
      </c>
      <c r="AX27" s="3" t="s">
        <v>428</v>
      </c>
      <c r="AY27" s="3" t="s">
        <v>429</v>
      </c>
      <c r="AZ27" s="3" t="s">
        <v>429</v>
      </c>
      <c r="BA27" s="3" t="s">
        <v>430</v>
      </c>
      <c r="BB27" s="3" t="s">
        <v>78</v>
      </c>
      <c r="BE27" s="3" t="s">
        <v>431</v>
      </c>
      <c r="BF27" s="3" t="s">
        <v>432</v>
      </c>
    </row>
    <row r="28" spans="1:58" ht="36.75" customHeight="1" x14ac:dyDescent="0.25">
      <c r="A28" s="7" t="s">
        <v>62</v>
      </c>
      <c r="B28" s="2" t="s">
        <v>57</v>
      </c>
      <c r="C28" s="2" t="s">
        <v>58</v>
      </c>
      <c r="D28" s="2" t="s">
        <v>433</v>
      </c>
      <c r="E28" s="2" t="s">
        <v>434</v>
      </c>
      <c r="F28" s="2" t="s">
        <v>435</v>
      </c>
      <c r="H28" s="3" t="s">
        <v>62</v>
      </c>
      <c r="I28" s="3" t="s">
        <v>63</v>
      </c>
      <c r="J28" s="3" t="s">
        <v>62</v>
      </c>
      <c r="K28" s="3" t="s">
        <v>62</v>
      </c>
      <c r="L28" s="3" t="s">
        <v>64</v>
      </c>
      <c r="M28" s="2" t="s">
        <v>436</v>
      </c>
      <c r="N28" s="2" t="s">
        <v>437</v>
      </c>
      <c r="O28" s="3" t="s">
        <v>382</v>
      </c>
      <c r="Q28" s="3" t="s">
        <v>68</v>
      </c>
      <c r="R28" s="3" t="s">
        <v>224</v>
      </c>
      <c r="T28" s="3" t="s">
        <v>70</v>
      </c>
      <c r="U28" s="4">
        <v>1</v>
      </c>
      <c r="V28" s="4">
        <v>1</v>
      </c>
      <c r="W28" s="5" t="s">
        <v>438</v>
      </c>
      <c r="X28" s="5" t="s">
        <v>438</v>
      </c>
      <c r="Y28" s="5" t="s">
        <v>438</v>
      </c>
      <c r="Z28" s="5" t="s">
        <v>438</v>
      </c>
      <c r="AA28" s="4">
        <v>528</v>
      </c>
      <c r="AB28" s="4">
        <v>373</v>
      </c>
      <c r="AC28" s="4">
        <v>374</v>
      </c>
      <c r="AD28" s="4">
        <v>2</v>
      </c>
      <c r="AE28" s="4">
        <v>2</v>
      </c>
      <c r="AF28" s="4">
        <v>17</v>
      </c>
      <c r="AG28" s="4">
        <v>17</v>
      </c>
      <c r="AH28" s="4">
        <v>5</v>
      </c>
      <c r="AI28" s="4">
        <v>5</v>
      </c>
      <c r="AJ28" s="4">
        <v>5</v>
      </c>
      <c r="AK28" s="4">
        <v>5</v>
      </c>
      <c r="AL28" s="4">
        <v>12</v>
      </c>
      <c r="AM28" s="4">
        <v>12</v>
      </c>
      <c r="AN28" s="4">
        <v>1</v>
      </c>
      <c r="AO28" s="4">
        <v>1</v>
      </c>
      <c r="AP28" s="4">
        <v>0</v>
      </c>
      <c r="AQ28" s="4">
        <v>0</v>
      </c>
      <c r="AR28" s="3" t="s">
        <v>62</v>
      </c>
      <c r="AS28" s="3" t="s">
        <v>73</v>
      </c>
      <c r="AT28" s="6" t="str">
        <f>HYPERLINK("http://catalog.hathitrust.org/Record/001528369","HathiTrust Record")</f>
        <v>HathiTrust Record</v>
      </c>
      <c r="AU28" s="6" t="str">
        <f>HYPERLINK("https://creighton-primo.hosted.exlibrisgroup.com/primo-explore/search?tab=default_tab&amp;search_scope=EVERYTHING&amp;vid=01CRU&amp;lang=en_US&amp;offset=0&amp;query=any,contains,991005298809702656","Catalog Record")</f>
        <v>Catalog Record</v>
      </c>
      <c r="AV28" s="6" t="str">
        <f>HYPERLINK("http://www.worldcat.org/oclc/18948579","WorldCat Record")</f>
        <v>WorldCat Record</v>
      </c>
      <c r="AW28" s="3" t="s">
        <v>439</v>
      </c>
      <c r="AX28" s="3" t="s">
        <v>440</v>
      </c>
      <c r="AY28" s="3" t="s">
        <v>441</v>
      </c>
      <c r="AZ28" s="3" t="s">
        <v>441</v>
      </c>
      <c r="BA28" s="3" t="s">
        <v>442</v>
      </c>
      <c r="BB28" s="3" t="s">
        <v>78</v>
      </c>
      <c r="BD28" s="3" t="s">
        <v>443</v>
      </c>
      <c r="BE28" s="3" t="s">
        <v>444</v>
      </c>
      <c r="BF28" s="3" t="s">
        <v>445</v>
      </c>
    </row>
    <row r="29" spans="1:58" ht="36.75" customHeight="1" x14ac:dyDescent="0.25">
      <c r="A29" s="7" t="s">
        <v>62</v>
      </c>
      <c r="B29" s="2" t="s">
        <v>57</v>
      </c>
      <c r="C29" s="2" t="s">
        <v>58</v>
      </c>
      <c r="D29" s="2" t="s">
        <v>446</v>
      </c>
      <c r="E29" s="2" t="s">
        <v>447</v>
      </c>
      <c r="F29" s="2" t="s">
        <v>448</v>
      </c>
      <c r="H29" s="3" t="s">
        <v>62</v>
      </c>
      <c r="I29" s="3" t="s">
        <v>63</v>
      </c>
      <c r="J29" s="3" t="s">
        <v>62</v>
      </c>
      <c r="K29" s="3" t="s">
        <v>62</v>
      </c>
      <c r="L29" s="3" t="s">
        <v>64</v>
      </c>
      <c r="M29" s="2" t="s">
        <v>449</v>
      </c>
      <c r="N29" s="2" t="s">
        <v>450</v>
      </c>
      <c r="O29" s="3" t="s">
        <v>451</v>
      </c>
      <c r="Q29" s="3" t="s">
        <v>68</v>
      </c>
      <c r="R29" s="3" t="s">
        <v>156</v>
      </c>
      <c r="T29" s="3" t="s">
        <v>70</v>
      </c>
      <c r="U29" s="4">
        <v>2</v>
      </c>
      <c r="V29" s="4">
        <v>2</v>
      </c>
      <c r="W29" s="5" t="s">
        <v>452</v>
      </c>
      <c r="X29" s="5" t="s">
        <v>452</v>
      </c>
      <c r="Y29" s="5" t="s">
        <v>356</v>
      </c>
      <c r="Z29" s="5" t="s">
        <v>356</v>
      </c>
      <c r="AA29" s="4">
        <v>307</v>
      </c>
      <c r="AB29" s="4">
        <v>267</v>
      </c>
      <c r="AC29" s="4">
        <v>327</v>
      </c>
      <c r="AD29" s="4">
        <v>3</v>
      </c>
      <c r="AE29" s="4">
        <v>3</v>
      </c>
      <c r="AF29" s="4">
        <v>19</v>
      </c>
      <c r="AG29" s="4">
        <v>21</v>
      </c>
      <c r="AH29" s="4">
        <v>5</v>
      </c>
      <c r="AI29" s="4">
        <v>5</v>
      </c>
      <c r="AJ29" s="4">
        <v>6</v>
      </c>
      <c r="AK29" s="4">
        <v>7</v>
      </c>
      <c r="AL29" s="4">
        <v>13</v>
      </c>
      <c r="AM29" s="4">
        <v>14</v>
      </c>
      <c r="AN29" s="4">
        <v>2</v>
      </c>
      <c r="AO29" s="4">
        <v>2</v>
      </c>
      <c r="AP29" s="4">
        <v>0</v>
      </c>
      <c r="AQ29" s="4">
        <v>0</v>
      </c>
      <c r="AR29" s="3" t="s">
        <v>62</v>
      </c>
      <c r="AS29" s="3" t="s">
        <v>73</v>
      </c>
      <c r="AT29" s="6" t="str">
        <f>HYPERLINK("http://catalog.hathitrust.org/Record/000694500","HathiTrust Record")</f>
        <v>HathiTrust Record</v>
      </c>
      <c r="AU29" s="6" t="str">
        <f>HYPERLINK("https://creighton-primo.hosted.exlibrisgroup.com/primo-explore/search?tab=default_tab&amp;search_scope=EVERYTHING&amp;vid=01CRU&amp;lang=en_US&amp;offset=0&amp;query=any,contains,991004052479702656","Catalog Record")</f>
        <v>Catalog Record</v>
      </c>
      <c r="AV29" s="6" t="str">
        <f>HYPERLINK("http://www.worldcat.org/oclc/2214803","WorldCat Record")</f>
        <v>WorldCat Record</v>
      </c>
      <c r="AW29" s="3" t="s">
        <v>453</v>
      </c>
      <c r="AX29" s="3" t="s">
        <v>454</v>
      </c>
      <c r="AY29" s="3" t="s">
        <v>455</v>
      </c>
      <c r="AZ29" s="3" t="s">
        <v>455</v>
      </c>
      <c r="BA29" s="3" t="s">
        <v>456</v>
      </c>
      <c r="BB29" s="3" t="s">
        <v>78</v>
      </c>
      <c r="BD29" s="3" t="s">
        <v>457</v>
      </c>
      <c r="BE29" s="3" t="s">
        <v>458</v>
      </c>
      <c r="BF29" s="3" t="s">
        <v>459</v>
      </c>
    </row>
    <row r="30" spans="1:58" ht="36.75" customHeight="1" x14ac:dyDescent="0.25">
      <c r="A30" s="7" t="s">
        <v>62</v>
      </c>
      <c r="B30" s="2" t="s">
        <v>57</v>
      </c>
      <c r="C30" s="2" t="s">
        <v>58</v>
      </c>
      <c r="D30" s="2" t="s">
        <v>460</v>
      </c>
      <c r="E30" s="2" t="s">
        <v>461</v>
      </c>
      <c r="F30" s="2" t="s">
        <v>462</v>
      </c>
      <c r="H30" s="3" t="s">
        <v>62</v>
      </c>
      <c r="I30" s="3" t="s">
        <v>63</v>
      </c>
      <c r="J30" s="3" t="s">
        <v>62</v>
      </c>
      <c r="K30" s="3" t="s">
        <v>62</v>
      </c>
      <c r="L30" s="3" t="s">
        <v>64</v>
      </c>
      <c r="M30" s="2" t="s">
        <v>463</v>
      </c>
      <c r="N30" s="2" t="s">
        <v>464</v>
      </c>
      <c r="O30" s="3" t="s">
        <v>127</v>
      </c>
      <c r="Q30" s="3" t="s">
        <v>68</v>
      </c>
      <c r="R30" s="3" t="s">
        <v>69</v>
      </c>
      <c r="T30" s="3" t="s">
        <v>70</v>
      </c>
      <c r="U30" s="4">
        <v>2</v>
      </c>
      <c r="V30" s="4">
        <v>2</v>
      </c>
      <c r="W30" s="5" t="s">
        <v>465</v>
      </c>
      <c r="X30" s="5" t="s">
        <v>465</v>
      </c>
      <c r="Y30" s="5" t="s">
        <v>253</v>
      </c>
      <c r="Z30" s="5" t="s">
        <v>253</v>
      </c>
      <c r="AA30" s="4">
        <v>190</v>
      </c>
      <c r="AB30" s="4">
        <v>168</v>
      </c>
      <c r="AC30" s="4">
        <v>626</v>
      </c>
      <c r="AD30" s="4">
        <v>2</v>
      </c>
      <c r="AE30" s="4">
        <v>4</v>
      </c>
      <c r="AF30" s="4">
        <v>18</v>
      </c>
      <c r="AG30" s="4">
        <v>41</v>
      </c>
      <c r="AH30" s="4">
        <v>4</v>
      </c>
      <c r="AI30" s="4">
        <v>17</v>
      </c>
      <c r="AJ30" s="4">
        <v>4</v>
      </c>
      <c r="AK30" s="4">
        <v>10</v>
      </c>
      <c r="AL30" s="4">
        <v>13</v>
      </c>
      <c r="AM30" s="4">
        <v>25</v>
      </c>
      <c r="AN30" s="4">
        <v>1</v>
      </c>
      <c r="AO30" s="4">
        <v>2</v>
      </c>
      <c r="AP30" s="4">
        <v>0</v>
      </c>
      <c r="AQ30" s="4">
        <v>0</v>
      </c>
      <c r="AR30" s="3" t="s">
        <v>73</v>
      </c>
      <c r="AS30" s="3" t="s">
        <v>62</v>
      </c>
      <c r="AT30" s="6" t="str">
        <f>HYPERLINK("http://catalog.hathitrust.org/Record/002433787","HathiTrust Record")</f>
        <v>HathiTrust Record</v>
      </c>
      <c r="AU30" s="6" t="str">
        <f>HYPERLINK("https://creighton-primo.hosted.exlibrisgroup.com/primo-explore/search?tab=default_tab&amp;search_scope=EVERYTHING&amp;vid=01CRU&amp;lang=en_US&amp;offset=0&amp;query=any,contains,991003673579702656","Catalog Record")</f>
        <v>Catalog Record</v>
      </c>
      <c r="AV30" s="6" t="str">
        <f>HYPERLINK("http://www.worldcat.org/oclc/6170365","WorldCat Record")</f>
        <v>WorldCat Record</v>
      </c>
      <c r="AW30" s="3" t="s">
        <v>466</v>
      </c>
      <c r="AX30" s="3" t="s">
        <v>467</v>
      </c>
      <c r="AY30" s="3" t="s">
        <v>468</v>
      </c>
      <c r="AZ30" s="3" t="s">
        <v>468</v>
      </c>
      <c r="BA30" s="3" t="s">
        <v>469</v>
      </c>
      <c r="BB30" s="3" t="s">
        <v>78</v>
      </c>
      <c r="BE30" s="3" t="s">
        <v>470</v>
      </c>
      <c r="BF30" s="3" t="s">
        <v>471</v>
      </c>
    </row>
    <row r="31" spans="1:58" ht="36.75" customHeight="1" x14ac:dyDescent="0.25">
      <c r="A31" s="7" t="s">
        <v>62</v>
      </c>
      <c r="B31" s="2" t="s">
        <v>57</v>
      </c>
      <c r="C31" s="2" t="s">
        <v>58</v>
      </c>
      <c r="D31" s="2" t="s">
        <v>472</v>
      </c>
      <c r="E31" s="2" t="s">
        <v>473</v>
      </c>
      <c r="F31" s="2" t="s">
        <v>474</v>
      </c>
      <c r="H31" s="3" t="s">
        <v>62</v>
      </c>
      <c r="I31" s="3" t="s">
        <v>63</v>
      </c>
      <c r="J31" s="3" t="s">
        <v>62</v>
      </c>
      <c r="K31" s="3" t="s">
        <v>62</v>
      </c>
      <c r="L31" s="3" t="s">
        <v>64</v>
      </c>
      <c r="M31" s="2" t="s">
        <v>475</v>
      </c>
      <c r="N31" s="2" t="s">
        <v>476</v>
      </c>
      <c r="O31" s="3" t="s">
        <v>477</v>
      </c>
      <c r="Q31" s="3" t="s">
        <v>68</v>
      </c>
      <c r="R31" s="3" t="s">
        <v>224</v>
      </c>
      <c r="S31" s="2" t="s">
        <v>478</v>
      </c>
      <c r="T31" s="3" t="s">
        <v>70</v>
      </c>
      <c r="U31" s="4">
        <v>2</v>
      </c>
      <c r="V31" s="4">
        <v>2</v>
      </c>
      <c r="W31" s="5" t="s">
        <v>479</v>
      </c>
      <c r="X31" s="5" t="s">
        <v>479</v>
      </c>
      <c r="Y31" s="5" t="s">
        <v>253</v>
      </c>
      <c r="Z31" s="5" t="s">
        <v>253</v>
      </c>
      <c r="AA31" s="4">
        <v>489</v>
      </c>
      <c r="AB31" s="4">
        <v>336</v>
      </c>
      <c r="AC31" s="4">
        <v>362</v>
      </c>
      <c r="AD31" s="4">
        <v>5</v>
      </c>
      <c r="AE31" s="4">
        <v>5</v>
      </c>
      <c r="AF31" s="4">
        <v>27</v>
      </c>
      <c r="AG31" s="4">
        <v>27</v>
      </c>
      <c r="AH31" s="4">
        <v>9</v>
      </c>
      <c r="AI31" s="4">
        <v>9</v>
      </c>
      <c r="AJ31" s="4">
        <v>6</v>
      </c>
      <c r="AK31" s="4">
        <v>6</v>
      </c>
      <c r="AL31" s="4">
        <v>19</v>
      </c>
      <c r="AM31" s="4">
        <v>19</v>
      </c>
      <c r="AN31" s="4">
        <v>3</v>
      </c>
      <c r="AO31" s="4">
        <v>3</v>
      </c>
      <c r="AP31" s="4">
        <v>0</v>
      </c>
      <c r="AQ31" s="4">
        <v>0</v>
      </c>
      <c r="AR31" s="3" t="s">
        <v>62</v>
      </c>
      <c r="AS31" s="3" t="s">
        <v>73</v>
      </c>
      <c r="AT31" s="6" t="str">
        <f>HYPERLINK("http://catalog.hathitrust.org/Record/001387216","HathiTrust Record")</f>
        <v>HathiTrust Record</v>
      </c>
      <c r="AU31" s="6" t="str">
        <f>HYPERLINK("https://creighton-primo.hosted.exlibrisgroup.com/primo-explore/search?tab=default_tab&amp;search_scope=EVERYTHING&amp;vid=01CRU&amp;lang=en_US&amp;offset=0&amp;query=any,contains,991002971019702656","Catalog Record")</f>
        <v>Catalog Record</v>
      </c>
      <c r="AV31" s="6" t="str">
        <f>HYPERLINK("http://www.worldcat.org/oclc/548975","WorldCat Record")</f>
        <v>WorldCat Record</v>
      </c>
      <c r="AW31" s="3" t="s">
        <v>480</v>
      </c>
      <c r="AX31" s="3" t="s">
        <v>481</v>
      </c>
      <c r="AY31" s="3" t="s">
        <v>482</v>
      </c>
      <c r="AZ31" s="3" t="s">
        <v>482</v>
      </c>
      <c r="BA31" s="3" t="s">
        <v>483</v>
      </c>
      <c r="BB31" s="3" t="s">
        <v>78</v>
      </c>
      <c r="BE31" s="3" t="s">
        <v>484</v>
      </c>
      <c r="BF31" s="3" t="s">
        <v>485</v>
      </c>
    </row>
    <row r="32" spans="1:58" ht="36.75" customHeight="1" x14ac:dyDescent="0.25">
      <c r="A32" s="7" t="s">
        <v>62</v>
      </c>
      <c r="B32" s="2" t="s">
        <v>57</v>
      </c>
      <c r="C32" s="2" t="s">
        <v>58</v>
      </c>
      <c r="D32" s="2" t="s">
        <v>486</v>
      </c>
      <c r="E32" s="2" t="s">
        <v>487</v>
      </c>
      <c r="F32" s="2" t="s">
        <v>488</v>
      </c>
      <c r="H32" s="3" t="s">
        <v>62</v>
      </c>
      <c r="I32" s="3" t="s">
        <v>63</v>
      </c>
      <c r="J32" s="3" t="s">
        <v>62</v>
      </c>
      <c r="K32" s="3" t="s">
        <v>62</v>
      </c>
      <c r="L32" s="3" t="s">
        <v>64</v>
      </c>
      <c r="M32" s="2" t="s">
        <v>449</v>
      </c>
      <c r="N32" s="2" t="s">
        <v>489</v>
      </c>
      <c r="O32" s="3" t="s">
        <v>490</v>
      </c>
      <c r="Q32" s="3" t="s">
        <v>68</v>
      </c>
      <c r="R32" s="3" t="s">
        <v>156</v>
      </c>
      <c r="T32" s="3" t="s">
        <v>70</v>
      </c>
      <c r="U32" s="4">
        <v>2</v>
      </c>
      <c r="V32" s="4">
        <v>2</v>
      </c>
      <c r="W32" s="5" t="s">
        <v>491</v>
      </c>
      <c r="X32" s="5" t="s">
        <v>491</v>
      </c>
      <c r="Y32" s="5" t="s">
        <v>253</v>
      </c>
      <c r="Z32" s="5" t="s">
        <v>253</v>
      </c>
      <c r="AA32" s="4">
        <v>314</v>
      </c>
      <c r="AB32" s="4">
        <v>293</v>
      </c>
      <c r="AC32" s="4">
        <v>331</v>
      </c>
      <c r="AD32" s="4">
        <v>2</v>
      </c>
      <c r="AE32" s="4">
        <v>2</v>
      </c>
      <c r="AF32" s="4">
        <v>20</v>
      </c>
      <c r="AG32" s="4">
        <v>22</v>
      </c>
      <c r="AH32" s="4">
        <v>6</v>
      </c>
      <c r="AI32" s="4">
        <v>7</v>
      </c>
      <c r="AJ32" s="4">
        <v>7</v>
      </c>
      <c r="AK32" s="4">
        <v>7</v>
      </c>
      <c r="AL32" s="4">
        <v>14</v>
      </c>
      <c r="AM32" s="4">
        <v>16</v>
      </c>
      <c r="AN32" s="4">
        <v>1</v>
      </c>
      <c r="AO32" s="4">
        <v>1</v>
      </c>
      <c r="AP32" s="4">
        <v>0</v>
      </c>
      <c r="AQ32" s="4">
        <v>0</v>
      </c>
      <c r="AR32" s="3" t="s">
        <v>62</v>
      </c>
      <c r="AS32" s="3" t="s">
        <v>62</v>
      </c>
      <c r="AU32" s="6" t="str">
        <f>HYPERLINK("https://creighton-primo.hosted.exlibrisgroup.com/primo-explore/search?tab=default_tab&amp;search_scope=EVERYTHING&amp;vid=01CRU&amp;lang=en_US&amp;offset=0&amp;query=any,contains,991003436139702656","Catalog Record")</f>
        <v>Catalog Record</v>
      </c>
      <c r="AV32" s="6" t="str">
        <f>HYPERLINK("http://www.worldcat.org/oclc/971570","WorldCat Record")</f>
        <v>WorldCat Record</v>
      </c>
      <c r="AW32" s="3" t="s">
        <v>492</v>
      </c>
      <c r="AX32" s="3" t="s">
        <v>493</v>
      </c>
      <c r="AY32" s="3" t="s">
        <v>494</v>
      </c>
      <c r="AZ32" s="3" t="s">
        <v>494</v>
      </c>
      <c r="BA32" s="3" t="s">
        <v>495</v>
      </c>
      <c r="BB32" s="3" t="s">
        <v>78</v>
      </c>
      <c r="BE32" s="3" t="s">
        <v>496</v>
      </c>
      <c r="BF32" s="3" t="s">
        <v>497</v>
      </c>
    </row>
    <row r="33" spans="1:58" ht="36.75" customHeight="1" x14ac:dyDescent="0.25">
      <c r="A33" s="7" t="s">
        <v>62</v>
      </c>
      <c r="B33" s="2" t="s">
        <v>57</v>
      </c>
      <c r="C33" s="2" t="s">
        <v>58</v>
      </c>
      <c r="D33" s="2" t="s">
        <v>498</v>
      </c>
      <c r="E33" s="2" t="s">
        <v>499</v>
      </c>
      <c r="F33" s="2" t="s">
        <v>500</v>
      </c>
      <c r="H33" s="3" t="s">
        <v>62</v>
      </c>
      <c r="I33" s="3" t="s">
        <v>63</v>
      </c>
      <c r="J33" s="3" t="s">
        <v>62</v>
      </c>
      <c r="K33" s="3" t="s">
        <v>62</v>
      </c>
      <c r="L33" s="3" t="s">
        <v>64</v>
      </c>
      <c r="M33" s="2" t="s">
        <v>501</v>
      </c>
      <c r="N33" s="2" t="s">
        <v>502</v>
      </c>
      <c r="O33" s="3" t="s">
        <v>382</v>
      </c>
      <c r="Q33" s="3" t="s">
        <v>68</v>
      </c>
      <c r="R33" s="3" t="s">
        <v>101</v>
      </c>
      <c r="T33" s="3" t="s">
        <v>70</v>
      </c>
      <c r="U33" s="4">
        <v>5</v>
      </c>
      <c r="V33" s="4">
        <v>5</v>
      </c>
      <c r="W33" s="5" t="s">
        <v>503</v>
      </c>
      <c r="X33" s="5" t="s">
        <v>503</v>
      </c>
      <c r="Y33" s="5" t="s">
        <v>504</v>
      </c>
      <c r="Z33" s="5" t="s">
        <v>504</v>
      </c>
      <c r="AA33" s="4">
        <v>298</v>
      </c>
      <c r="AB33" s="4">
        <v>237</v>
      </c>
      <c r="AC33" s="4">
        <v>424</v>
      </c>
      <c r="AD33" s="4">
        <v>3</v>
      </c>
      <c r="AE33" s="4">
        <v>3</v>
      </c>
      <c r="AF33" s="4">
        <v>20</v>
      </c>
      <c r="AG33" s="4">
        <v>28</v>
      </c>
      <c r="AH33" s="4">
        <v>5</v>
      </c>
      <c r="AI33" s="4">
        <v>11</v>
      </c>
      <c r="AJ33" s="4">
        <v>7</v>
      </c>
      <c r="AK33" s="4">
        <v>9</v>
      </c>
      <c r="AL33" s="4">
        <v>13</v>
      </c>
      <c r="AM33" s="4">
        <v>16</v>
      </c>
      <c r="AN33" s="4">
        <v>2</v>
      </c>
      <c r="AO33" s="4">
        <v>2</v>
      </c>
      <c r="AP33" s="4">
        <v>0</v>
      </c>
      <c r="AQ33" s="4">
        <v>0</v>
      </c>
      <c r="AR33" s="3" t="s">
        <v>62</v>
      </c>
      <c r="AS33" s="3" t="s">
        <v>62</v>
      </c>
      <c r="AU33" s="6" t="str">
        <f>HYPERLINK("https://creighton-primo.hosted.exlibrisgroup.com/primo-explore/search?tab=default_tab&amp;search_scope=EVERYTHING&amp;vid=01CRU&amp;lang=en_US&amp;offset=0&amp;query=any,contains,991001384329702656","Catalog Record")</f>
        <v>Catalog Record</v>
      </c>
      <c r="AV33" s="6" t="str">
        <f>HYPERLINK("http://www.worldcat.org/oclc/18715066","WorldCat Record")</f>
        <v>WorldCat Record</v>
      </c>
      <c r="AW33" s="3" t="s">
        <v>505</v>
      </c>
      <c r="AX33" s="3" t="s">
        <v>506</v>
      </c>
      <c r="AY33" s="3" t="s">
        <v>507</v>
      </c>
      <c r="AZ33" s="3" t="s">
        <v>507</v>
      </c>
      <c r="BA33" s="3" t="s">
        <v>508</v>
      </c>
      <c r="BB33" s="3" t="s">
        <v>78</v>
      </c>
      <c r="BD33" s="3" t="s">
        <v>509</v>
      </c>
      <c r="BE33" s="3" t="s">
        <v>510</v>
      </c>
      <c r="BF33" s="3" t="s">
        <v>511</v>
      </c>
    </row>
    <row r="34" spans="1:58" ht="36.75" customHeight="1" x14ac:dyDescent="0.25">
      <c r="A34" s="7" t="s">
        <v>62</v>
      </c>
      <c r="B34" s="2" t="s">
        <v>57</v>
      </c>
      <c r="C34" s="2" t="s">
        <v>58</v>
      </c>
      <c r="D34" s="2" t="s">
        <v>512</v>
      </c>
      <c r="E34" s="2" t="s">
        <v>513</v>
      </c>
      <c r="F34" s="2" t="s">
        <v>514</v>
      </c>
      <c r="H34" s="3" t="s">
        <v>62</v>
      </c>
      <c r="I34" s="3" t="s">
        <v>63</v>
      </c>
      <c r="J34" s="3" t="s">
        <v>62</v>
      </c>
      <c r="K34" s="3" t="s">
        <v>62</v>
      </c>
      <c r="L34" s="3" t="s">
        <v>64</v>
      </c>
      <c r="M34" s="2" t="s">
        <v>515</v>
      </c>
      <c r="N34" s="2" t="s">
        <v>516</v>
      </c>
      <c r="O34" s="3" t="s">
        <v>517</v>
      </c>
      <c r="Q34" s="3" t="s">
        <v>68</v>
      </c>
      <c r="R34" s="3" t="s">
        <v>518</v>
      </c>
      <c r="S34" s="2" t="s">
        <v>519</v>
      </c>
      <c r="T34" s="3" t="s">
        <v>70</v>
      </c>
      <c r="U34" s="4">
        <v>1</v>
      </c>
      <c r="V34" s="4">
        <v>1</v>
      </c>
      <c r="W34" s="5" t="s">
        <v>520</v>
      </c>
      <c r="X34" s="5" t="s">
        <v>520</v>
      </c>
      <c r="Y34" s="5" t="s">
        <v>253</v>
      </c>
      <c r="Z34" s="5" t="s">
        <v>253</v>
      </c>
      <c r="AA34" s="4">
        <v>205</v>
      </c>
      <c r="AB34" s="4">
        <v>177</v>
      </c>
      <c r="AC34" s="4">
        <v>195</v>
      </c>
      <c r="AD34" s="4">
        <v>2</v>
      </c>
      <c r="AE34" s="4">
        <v>2</v>
      </c>
      <c r="AF34" s="4">
        <v>16</v>
      </c>
      <c r="AG34" s="4">
        <v>16</v>
      </c>
      <c r="AH34" s="4">
        <v>3</v>
      </c>
      <c r="AI34" s="4">
        <v>3</v>
      </c>
      <c r="AJ34" s="4">
        <v>4</v>
      </c>
      <c r="AK34" s="4">
        <v>4</v>
      </c>
      <c r="AL34" s="4">
        <v>12</v>
      </c>
      <c r="AM34" s="4">
        <v>12</v>
      </c>
      <c r="AN34" s="4">
        <v>1</v>
      </c>
      <c r="AO34" s="4">
        <v>1</v>
      </c>
      <c r="AP34" s="4">
        <v>0</v>
      </c>
      <c r="AQ34" s="4">
        <v>0</v>
      </c>
      <c r="AR34" s="3" t="s">
        <v>62</v>
      </c>
      <c r="AS34" s="3" t="s">
        <v>62</v>
      </c>
      <c r="AU34" s="6" t="str">
        <f>HYPERLINK("https://creighton-primo.hosted.exlibrisgroup.com/primo-explore/search?tab=default_tab&amp;search_scope=EVERYTHING&amp;vid=01CRU&amp;lang=en_US&amp;offset=0&amp;query=any,contains,991004868129702656","Catalog Record")</f>
        <v>Catalog Record</v>
      </c>
      <c r="AV34" s="6" t="str">
        <f>HYPERLINK("http://www.worldcat.org/oclc/12023858","WorldCat Record")</f>
        <v>WorldCat Record</v>
      </c>
      <c r="AW34" s="3" t="s">
        <v>521</v>
      </c>
      <c r="AX34" s="3" t="s">
        <v>522</v>
      </c>
      <c r="AY34" s="3" t="s">
        <v>523</v>
      </c>
      <c r="AZ34" s="3" t="s">
        <v>523</v>
      </c>
      <c r="BA34" s="3" t="s">
        <v>524</v>
      </c>
      <c r="BB34" s="3" t="s">
        <v>78</v>
      </c>
      <c r="BD34" s="3" t="s">
        <v>525</v>
      </c>
      <c r="BE34" s="3" t="s">
        <v>526</v>
      </c>
      <c r="BF34" s="3" t="s">
        <v>527</v>
      </c>
    </row>
    <row r="35" spans="1:58" ht="36.75" customHeight="1" x14ac:dyDescent="0.25">
      <c r="A35" s="7" t="s">
        <v>62</v>
      </c>
      <c r="B35" s="2" t="s">
        <v>57</v>
      </c>
      <c r="C35" s="2" t="s">
        <v>58</v>
      </c>
      <c r="D35" s="2" t="s">
        <v>528</v>
      </c>
      <c r="E35" s="2" t="s">
        <v>529</v>
      </c>
      <c r="F35" s="2" t="s">
        <v>530</v>
      </c>
      <c r="H35" s="3" t="s">
        <v>62</v>
      </c>
      <c r="I35" s="3" t="s">
        <v>63</v>
      </c>
      <c r="J35" s="3" t="s">
        <v>62</v>
      </c>
      <c r="K35" s="3" t="s">
        <v>62</v>
      </c>
      <c r="L35" s="3" t="s">
        <v>64</v>
      </c>
      <c r="M35" s="2" t="s">
        <v>531</v>
      </c>
      <c r="N35" s="2" t="s">
        <v>532</v>
      </c>
      <c r="O35" s="3" t="s">
        <v>533</v>
      </c>
      <c r="Q35" s="3" t="s">
        <v>68</v>
      </c>
      <c r="R35" s="3" t="s">
        <v>534</v>
      </c>
      <c r="T35" s="3" t="s">
        <v>70</v>
      </c>
      <c r="U35" s="4">
        <v>1</v>
      </c>
      <c r="V35" s="4">
        <v>1</v>
      </c>
      <c r="W35" s="5" t="s">
        <v>535</v>
      </c>
      <c r="X35" s="5" t="s">
        <v>535</v>
      </c>
      <c r="Y35" s="5" t="s">
        <v>356</v>
      </c>
      <c r="Z35" s="5" t="s">
        <v>356</v>
      </c>
      <c r="AA35" s="4">
        <v>508</v>
      </c>
      <c r="AB35" s="4">
        <v>442</v>
      </c>
      <c r="AC35" s="4">
        <v>847</v>
      </c>
      <c r="AD35" s="4">
        <v>4</v>
      </c>
      <c r="AE35" s="4">
        <v>8</v>
      </c>
      <c r="AF35" s="4">
        <v>33</v>
      </c>
      <c r="AG35" s="4">
        <v>49</v>
      </c>
      <c r="AH35" s="4">
        <v>11</v>
      </c>
      <c r="AI35" s="4">
        <v>18</v>
      </c>
      <c r="AJ35" s="4">
        <v>6</v>
      </c>
      <c r="AK35" s="4">
        <v>10</v>
      </c>
      <c r="AL35" s="4">
        <v>20</v>
      </c>
      <c r="AM35" s="4">
        <v>24</v>
      </c>
      <c r="AN35" s="4">
        <v>3</v>
      </c>
      <c r="AO35" s="4">
        <v>7</v>
      </c>
      <c r="AP35" s="4">
        <v>1</v>
      </c>
      <c r="AQ35" s="4">
        <v>2</v>
      </c>
      <c r="AR35" s="3" t="s">
        <v>62</v>
      </c>
      <c r="AS35" s="3" t="s">
        <v>62</v>
      </c>
      <c r="AU35" s="6" t="str">
        <f>HYPERLINK("https://creighton-primo.hosted.exlibrisgroup.com/primo-explore/search?tab=default_tab&amp;search_scope=EVERYTHING&amp;vid=01CRU&amp;lang=en_US&amp;offset=0&amp;query=any,contains,991003768219702656","Catalog Record")</f>
        <v>Catalog Record</v>
      </c>
      <c r="AV35" s="6" t="str">
        <f>HYPERLINK("http://www.worldcat.org/oclc/1463236","WorldCat Record")</f>
        <v>WorldCat Record</v>
      </c>
      <c r="AW35" s="3" t="s">
        <v>536</v>
      </c>
      <c r="AX35" s="3" t="s">
        <v>537</v>
      </c>
      <c r="AY35" s="3" t="s">
        <v>538</v>
      </c>
      <c r="AZ35" s="3" t="s">
        <v>538</v>
      </c>
      <c r="BA35" s="3" t="s">
        <v>539</v>
      </c>
      <c r="BB35" s="3" t="s">
        <v>78</v>
      </c>
      <c r="BE35" s="3" t="s">
        <v>540</v>
      </c>
      <c r="BF35" s="3" t="s">
        <v>541</v>
      </c>
    </row>
    <row r="36" spans="1:58" ht="36.75" customHeight="1" x14ac:dyDescent="0.25">
      <c r="A36" s="7" t="s">
        <v>62</v>
      </c>
      <c r="B36" s="2" t="s">
        <v>57</v>
      </c>
      <c r="C36" s="2" t="s">
        <v>58</v>
      </c>
      <c r="D36" s="2" t="s">
        <v>542</v>
      </c>
      <c r="E36" s="2" t="s">
        <v>543</v>
      </c>
      <c r="F36" s="2" t="s">
        <v>544</v>
      </c>
      <c r="H36" s="3" t="s">
        <v>62</v>
      </c>
      <c r="I36" s="3" t="s">
        <v>63</v>
      </c>
      <c r="J36" s="3" t="s">
        <v>62</v>
      </c>
      <c r="K36" s="3" t="s">
        <v>62</v>
      </c>
      <c r="L36" s="3" t="s">
        <v>64</v>
      </c>
      <c r="M36" s="2" t="s">
        <v>545</v>
      </c>
      <c r="N36" s="2" t="s">
        <v>546</v>
      </c>
      <c r="O36" s="3" t="s">
        <v>477</v>
      </c>
      <c r="Q36" s="3" t="s">
        <v>68</v>
      </c>
      <c r="R36" s="3" t="s">
        <v>224</v>
      </c>
      <c r="T36" s="3" t="s">
        <v>70</v>
      </c>
      <c r="U36" s="4">
        <v>1</v>
      </c>
      <c r="V36" s="4">
        <v>1</v>
      </c>
      <c r="W36" s="5" t="s">
        <v>547</v>
      </c>
      <c r="X36" s="5" t="s">
        <v>547</v>
      </c>
      <c r="Y36" s="5" t="s">
        <v>356</v>
      </c>
      <c r="Z36" s="5" t="s">
        <v>356</v>
      </c>
      <c r="AA36" s="4">
        <v>181</v>
      </c>
      <c r="AB36" s="4">
        <v>45</v>
      </c>
      <c r="AC36" s="4">
        <v>517</v>
      </c>
      <c r="AD36" s="4">
        <v>1</v>
      </c>
      <c r="AE36" s="4">
        <v>4</v>
      </c>
      <c r="AF36" s="4">
        <v>1</v>
      </c>
      <c r="AG36" s="4">
        <v>31</v>
      </c>
      <c r="AH36" s="4">
        <v>1</v>
      </c>
      <c r="AI36" s="4">
        <v>10</v>
      </c>
      <c r="AJ36" s="4">
        <v>0</v>
      </c>
      <c r="AK36" s="4">
        <v>7</v>
      </c>
      <c r="AL36" s="4">
        <v>1</v>
      </c>
      <c r="AM36" s="4">
        <v>21</v>
      </c>
      <c r="AN36" s="4">
        <v>0</v>
      </c>
      <c r="AO36" s="4">
        <v>3</v>
      </c>
      <c r="AP36" s="4">
        <v>0</v>
      </c>
      <c r="AQ36" s="4">
        <v>0</v>
      </c>
      <c r="AR36" s="3" t="s">
        <v>62</v>
      </c>
      <c r="AS36" s="3" t="s">
        <v>62</v>
      </c>
      <c r="AU36" s="6" t="str">
        <f>HYPERLINK("https://creighton-primo.hosted.exlibrisgroup.com/primo-explore/search?tab=default_tab&amp;search_scope=EVERYTHING&amp;vid=01CRU&amp;lang=en_US&amp;offset=0&amp;query=any,contains,991004224009702656","Catalog Record")</f>
        <v>Catalog Record</v>
      </c>
      <c r="AV36" s="6" t="str">
        <f>HYPERLINK("http://www.worldcat.org/oclc/2722362","WorldCat Record")</f>
        <v>WorldCat Record</v>
      </c>
      <c r="AW36" s="3" t="s">
        <v>548</v>
      </c>
      <c r="AX36" s="3" t="s">
        <v>549</v>
      </c>
      <c r="AY36" s="3" t="s">
        <v>550</v>
      </c>
      <c r="AZ36" s="3" t="s">
        <v>550</v>
      </c>
      <c r="BA36" s="3" t="s">
        <v>551</v>
      </c>
      <c r="BB36" s="3" t="s">
        <v>78</v>
      </c>
      <c r="BD36" s="3" t="s">
        <v>552</v>
      </c>
      <c r="BE36" s="3" t="s">
        <v>553</v>
      </c>
      <c r="BF36" s="3" t="s">
        <v>554</v>
      </c>
    </row>
    <row r="37" spans="1:58" ht="36.75" customHeight="1" x14ac:dyDescent="0.25">
      <c r="A37" s="7" t="s">
        <v>62</v>
      </c>
      <c r="B37" s="2" t="s">
        <v>57</v>
      </c>
      <c r="C37" s="2" t="s">
        <v>58</v>
      </c>
      <c r="D37" s="2" t="s">
        <v>555</v>
      </c>
      <c r="E37" s="2" t="s">
        <v>556</v>
      </c>
      <c r="F37" s="2" t="s">
        <v>557</v>
      </c>
      <c r="H37" s="3" t="s">
        <v>62</v>
      </c>
      <c r="I37" s="3" t="s">
        <v>63</v>
      </c>
      <c r="J37" s="3" t="s">
        <v>62</v>
      </c>
      <c r="K37" s="3" t="s">
        <v>62</v>
      </c>
      <c r="L37" s="3" t="s">
        <v>64</v>
      </c>
      <c r="M37" s="2" t="s">
        <v>558</v>
      </c>
      <c r="N37" s="2" t="s">
        <v>559</v>
      </c>
      <c r="O37" s="3" t="s">
        <v>451</v>
      </c>
      <c r="Q37" s="3" t="s">
        <v>68</v>
      </c>
      <c r="R37" s="3" t="s">
        <v>518</v>
      </c>
      <c r="S37" s="2" t="s">
        <v>560</v>
      </c>
      <c r="T37" s="3" t="s">
        <v>70</v>
      </c>
      <c r="U37" s="4">
        <v>1</v>
      </c>
      <c r="V37" s="4">
        <v>1</v>
      </c>
      <c r="W37" s="5" t="s">
        <v>561</v>
      </c>
      <c r="X37" s="5" t="s">
        <v>561</v>
      </c>
      <c r="Y37" s="5" t="s">
        <v>562</v>
      </c>
      <c r="Z37" s="5" t="s">
        <v>562</v>
      </c>
      <c r="AA37" s="4">
        <v>345</v>
      </c>
      <c r="AB37" s="4">
        <v>232</v>
      </c>
      <c r="AC37" s="4">
        <v>239</v>
      </c>
      <c r="AD37" s="4">
        <v>2</v>
      </c>
      <c r="AE37" s="4">
        <v>2</v>
      </c>
      <c r="AF37" s="4">
        <v>12</v>
      </c>
      <c r="AG37" s="4">
        <v>12</v>
      </c>
      <c r="AH37" s="4">
        <v>1</v>
      </c>
      <c r="AI37" s="4">
        <v>1</v>
      </c>
      <c r="AJ37" s="4">
        <v>5</v>
      </c>
      <c r="AK37" s="4">
        <v>5</v>
      </c>
      <c r="AL37" s="4">
        <v>9</v>
      </c>
      <c r="AM37" s="4">
        <v>9</v>
      </c>
      <c r="AN37" s="4">
        <v>1</v>
      </c>
      <c r="AO37" s="4">
        <v>1</v>
      </c>
      <c r="AP37" s="4">
        <v>0</v>
      </c>
      <c r="AQ37" s="4">
        <v>0</v>
      </c>
      <c r="AR37" s="3" t="s">
        <v>62</v>
      </c>
      <c r="AS37" s="3" t="s">
        <v>73</v>
      </c>
      <c r="AT37" s="6" t="str">
        <f>HYPERLINK("http://catalog.hathitrust.org/Record/000038779","HathiTrust Record")</f>
        <v>HathiTrust Record</v>
      </c>
      <c r="AU37" s="6" t="str">
        <f>HYPERLINK("https://creighton-primo.hosted.exlibrisgroup.com/primo-explore/search?tab=default_tab&amp;search_scope=EVERYTHING&amp;vid=01CRU&amp;lang=en_US&amp;offset=0&amp;query=any,contains,991003884159702656","Catalog Record")</f>
        <v>Catalog Record</v>
      </c>
      <c r="AV37" s="6" t="str">
        <f>HYPERLINK("http://www.worldcat.org/oclc/1733545","WorldCat Record")</f>
        <v>WorldCat Record</v>
      </c>
      <c r="AW37" s="3" t="s">
        <v>563</v>
      </c>
      <c r="AX37" s="3" t="s">
        <v>564</v>
      </c>
      <c r="AY37" s="3" t="s">
        <v>565</v>
      </c>
      <c r="AZ37" s="3" t="s">
        <v>565</v>
      </c>
      <c r="BA37" s="3" t="s">
        <v>566</v>
      </c>
      <c r="BB37" s="3" t="s">
        <v>78</v>
      </c>
      <c r="BD37" s="3" t="s">
        <v>567</v>
      </c>
      <c r="BE37" s="3" t="s">
        <v>568</v>
      </c>
      <c r="BF37" s="3" t="s">
        <v>569</v>
      </c>
    </row>
    <row r="38" spans="1:58" ht="36.75" customHeight="1" x14ac:dyDescent="0.25">
      <c r="A38" s="7" t="s">
        <v>62</v>
      </c>
      <c r="B38" s="2" t="s">
        <v>57</v>
      </c>
      <c r="C38" s="2" t="s">
        <v>58</v>
      </c>
      <c r="D38" s="2" t="s">
        <v>570</v>
      </c>
      <c r="E38" s="2" t="s">
        <v>571</v>
      </c>
      <c r="F38" s="2" t="s">
        <v>572</v>
      </c>
      <c r="H38" s="3" t="s">
        <v>62</v>
      </c>
      <c r="I38" s="3" t="s">
        <v>63</v>
      </c>
      <c r="J38" s="3" t="s">
        <v>62</v>
      </c>
      <c r="K38" s="3" t="s">
        <v>62</v>
      </c>
      <c r="L38" s="3" t="s">
        <v>64</v>
      </c>
      <c r="N38" s="2" t="s">
        <v>573</v>
      </c>
      <c r="O38" s="3" t="s">
        <v>340</v>
      </c>
      <c r="Q38" s="3" t="s">
        <v>68</v>
      </c>
      <c r="R38" s="3" t="s">
        <v>224</v>
      </c>
      <c r="S38" s="2" t="s">
        <v>574</v>
      </c>
      <c r="T38" s="3" t="s">
        <v>70</v>
      </c>
      <c r="U38" s="4">
        <v>2</v>
      </c>
      <c r="V38" s="4">
        <v>2</v>
      </c>
      <c r="W38" s="5" t="s">
        <v>575</v>
      </c>
      <c r="X38" s="5" t="s">
        <v>575</v>
      </c>
      <c r="Y38" s="5" t="s">
        <v>562</v>
      </c>
      <c r="Z38" s="5" t="s">
        <v>562</v>
      </c>
      <c r="AA38" s="4">
        <v>302</v>
      </c>
      <c r="AB38" s="4">
        <v>223</v>
      </c>
      <c r="AC38" s="4">
        <v>228</v>
      </c>
      <c r="AD38" s="4">
        <v>3</v>
      </c>
      <c r="AE38" s="4">
        <v>3</v>
      </c>
      <c r="AF38" s="4">
        <v>16</v>
      </c>
      <c r="AG38" s="4">
        <v>16</v>
      </c>
      <c r="AH38" s="4">
        <v>3</v>
      </c>
      <c r="AI38" s="4">
        <v>3</v>
      </c>
      <c r="AJ38" s="4">
        <v>4</v>
      </c>
      <c r="AK38" s="4">
        <v>4</v>
      </c>
      <c r="AL38" s="4">
        <v>11</v>
      </c>
      <c r="AM38" s="4">
        <v>11</v>
      </c>
      <c r="AN38" s="4">
        <v>2</v>
      </c>
      <c r="AO38" s="4">
        <v>2</v>
      </c>
      <c r="AP38" s="4">
        <v>0</v>
      </c>
      <c r="AQ38" s="4">
        <v>0</v>
      </c>
      <c r="AR38" s="3" t="s">
        <v>62</v>
      </c>
      <c r="AS38" s="3" t="s">
        <v>62</v>
      </c>
      <c r="AU38" s="6" t="str">
        <f>HYPERLINK("https://creighton-primo.hosted.exlibrisgroup.com/primo-explore/search?tab=default_tab&amp;search_scope=EVERYTHING&amp;vid=01CRU&amp;lang=en_US&amp;offset=0&amp;query=any,contains,991000120799702656","Catalog Record")</f>
        <v>Catalog Record</v>
      </c>
      <c r="AV38" s="6" t="str">
        <f>HYPERLINK("http://www.worldcat.org/oclc/50082","WorldCat Record")</f>
        <v>WorldCat Record</v>
      </c>
      <c r="AW38" s="3" t="s">
        <v>576</v>
      </c>
      <c r="AX38" s="3" t="s">
        <v>577</v>
      </c>
      <c r="AY38" s="3" t="s">
        <v>578</v>
      </c>
      <c r="AZ38" s="3" t="s">
        <v>578</v>
      </c>
      <c r="BA38" s="3" t="s">
        <v>579</v>
      </c>
      <c r="BB38" s="3" t="s">
        <v>78</v>
      </c>
      <c r="BD38" s="3" t="s">
        <v>580</v>
      </c>
      <c r="BE38" s="3" t="s">
        <v>581</v>
      </c>
      <c r="BF38" s="3" t="s">
        <v>582</v>
      </c>
    </row>
    <row r="39" spans="1:58" ht="36.75" customHeight="1" x14ac:dyDescent="0.25">
      <c r="A39" s="7" t="s">
        <v>62</v>
      </c>
      <c r="B39" s="2" t="s">
        <v>57</v>
      </c>
      <c r="C39" s="2" t="s">
        <v>58</v>
      </c>
      <c r="D39" s="2" t="s">
        <v>583</v>
      </c>
      <c r="E39" s="2" t="s">
        <v>584</v>
      </c>
      <c r="F39" s="2" t="s">
        <v>585</v>
      </c>
      <c r="H39" s="3" t="s">
        <v>62</v>
      </c>
      <c r="I39" s="3" t="s">
        <v>63</v>
      </c>
      <c r="J39" s="3" t="s">
        <v>62</v>
      </c>
      <c r="K39" s="3" t="s">
        <v>62</v>
      </c>
      <c r="L39" s="3" t="s">
        <v>64</v>
      </c>
      <c r="M39" s="2" t="s">
        <v>586</v>
      </c>
      <c r="N39" s="2" t="s">
        <v>587</v>
      </c>
      <c r="O39" s="3" t="s">
        <v>140</v>
      </c>
      <c r="Q39" s="3" t="s">
        <v>68</v>
      </c>
      <c r="R39" s="3" t="s">
        <v>101</v>
      </c>
      <c r="T39" s="3" t="s">
        <v>70</v>
      </c>
      <c r="U39" s="4">
        <v>1</v>
      </c>
      <c r="V39" s="4">
        <v>1</v>
      </c>
      <c r="W39" s="5" t="s">
        <v>588</v>
      </c>
      <c r="X39" s="5" t="s">
        <v>588</v>
      </c>
      <c r="Y39" s="5" t="s">
        <v>562</v>
      </c>
      <c r="Z39" s="5" t="s">
        <v>562</v>
      </c>
      <c r="AA39" s="4">
        <v>458</v>
      </c>
      <c r="AB39" s="4">
        <v>365</v>
      </c>
      <c r="AC39" s="4">
        <v>372</v>
      </c>
      <c r="AD39" s="4">
        <v>4</v>
      </c>
      <c r="AE39" s="4">
        <v>4</v>
      </c>
      <c r="AF39" s="4">
        <v>20</v>
      </c>
      <c r="AG39" s="4">
        <v>20</v>
      </c>
      <c r="AH39" s="4">
        <v>6</v>
      </c>
      <c r="AI39" s="4">
        <v>6</v>
      </c>
      <c r="AJ39" s="4">
        <v>7</v>
      </c>
      <c r="AK39" s="4">
        <v>7</v>
      </c>
      <c r="AL39" s="4">
        <v>11</v>
      </c>
      <c r="AM39" s="4">
        <v>11</v>
      </c>
      <c r="AN39" s="4">
        <v>3</v>
      </c>
      <c r="AO39" s="4">
        <v>3</v>
      </c>
      <c r="AP39" s="4">
        <v>0</v>
      </c>
      <c r="AQ39" s="4">
        <v>0</v>
      </c>
      <c r="AR39" s="3" t="s">
        <v>62</v>
      </c>
      <c r="AS39" s="3" t="s">
        <v>62</v>
      </c>
      <c r="AU39" s="6" t="str">
        <f>HYPERLINK("https://creighton-primo.hosted.exlibrisgroup.com/primo-explore/search?tab=default_tab&amp;search_scope=EVERYTHING&amp;vid=01CRU&amp;lang=en_US&amp;offset=0&amp;query=any,contains,991000774429702656","Catalog Record")</f>
        <v>Catalog Record</v>
      </c>
      <c r="AV39" s="6" t="str">
        <f>HYPERLINK("http://www.worldcat.org/oclc/131957","WorldCat Record")</f>
        <v>WorldCat Record</v>
      </c>
      <c r="AW39" s="3" t="s">
        <v>589</v>
      </c>
      <c r="AX39" s="3" t="s">
        <v>590</v>
      </c>
      <c r="AY39" s="3" t="s">
        <v>591</v>
      </c>
      <c r="AZ39" s="3" t="s">
        <v>591</v>
      </c>
      <c r="BA39" s="3" t="s">
        <v>592</v>
      </c>
      <c r="BB39" s="3" t="s">
        <v>78</v>
      </c>
      <c r="BD39" s="3" t="s">
        <v>593</v>
      </c>
      <c r="BE39" s="3" t="s">
        <v>594</v>
      </c>
      <c r="BF39" s="3" t="s">
        <v>595</v>
      </c>
    </row>
    <row r="40" spans="1:58" ht="36.75" customHeight="1" x14ac:dyDescent="0.25">
      <c r="A40" s="7" t="s">
        <v>62</v>
      </c>
      <c r="B40" s="2" t="s">
        <v>57</v>
      </c>
      <c r="C40" s="2" t="s">
        <v>58</v>
      </c>
      <c r="D40" s="2" t="s">
        <v>596</v>
      </c>
      <c r="E40" s="2" t="s">
        <v>597</v>
      </c>
      <c r="F40" s="2" t="s">
        <v>598</v>
      </c>
      <c r="H40" s="3" t="s">
        <v>62</v>
      </c>
      <c r="I40" s="3" t="s">
        <v>63</v>
      </c>
      <c r="J40" s="3" t="s">
        <v>62</v>
      </c>
      <c r="K40" s="3" t="s">
        <v>62</v>
      </c>
      <c r="L40" s="3" t="s">
        <v>64</v>
      </c>
      <c r="M40" s="2" t="s">
        <v>599</v>
      </c>
      <c r="N40" s="2" t="s">
        <v>600</v>
      </c>
      <c r="O40" s="3" t="s">
        <v>140</v>
      </c>
      <c r="Q40" s="3" t="s">
        <v>68</v>
      </c>
      <c r="R40" s="3" t="s">
        <v>101</v>
      </c>
      <c r="S40" s="2" t="s">
        <v>601</v>
      </c>
      <c r="T40" s="3" t="s">
        <v>70</v>
      </c>
      <c r="U40" s="4">
        <v>3</v>
      </c>
      <c r="V40" s="4">
        <v>3</v>
      </c>
      <c r="W40" s="5" t="s">
        <v>602</v>
      </c>
      <c r="X40" s="5" t="s">
        <v>602</v>
      </c>
      <c r="Y40" s="5" t="s">
        <v>562</v>
      </c>
      <c r="Z40" s="5" t="s">
        <v>562</v>
      </c>
      <c r="AA40" s="4">
        <v>555</v>
      </c>
      <c r="AB40" s="4">
        <v>474</v>
      </c>
      <c r="AC40" s="4">
        <v>521</v>
      </c>
      <c r="AD40" s="4">
        <v>4</v>
      </c>
      <c r="AE40" s="4">
        <v>4</v>
      </c>
      <c r="AF40" s="4">
        <v>23</v>
      </c>
      <c r="AG40" s="4">
        <v>24</v>
      </c>
      <c r="AH40" s="4">
        <v>7</v>
      </c>
      <c r="AI40" s="4">
        <v>7</v>
      </c>
      <c r="AJ40" s="4">
        <v>7</v>
      </c>
      <c r="AK40" s="4">
        <v>7</v>
      </c>
      <c r="AL40" s="4">
        <v>10</v>
      </c>
      <c r="AM40" s="4">
        <v>11</v>
      </c>
      <c r="AN40" s="4">
        <v>3</v>
      </c>
      <c r="AO40" s="4">
        <v>3</v>
      </c>
      <c r="AP40" s="4">
        <v>0</v>
      </c>
      <c r="AQ40" s="4">
        <v>0</v>
      </c>
      <c r="AR40" s="3" t="s">
        <v>62</v>
      </c>
      <c r="AS40" s="3" t="s">
        <v>73</v>
      </c>
      <c r="AT40" s="6" t="str">
        <f>HYPERLINK("http://catalog.hathitrust.org/Record/001387241","HathiTrust Record")</f>
        <v>HathiTrust Record</v>
      </c>
      <c r="AU40" s="6" t="str">
        <f>HYPERLINK("https://creighton-primo.hosted.exlibrisgroup.com/primo-explore/search?tab=default_tab&amp;search_scope=EVERYTHING&amp;vid=01CRU&amp;lang=en_US&amp;offset=0&amp;query=any,contains,991000832289702656","Catalog Record")</f>
        <v>Catalog Record</v>
      </c>
      <c r="AV40" s="6" t="str">
        <f>HYPERLINK("http://www.worldcat.org/oclc/148212","WorldCat Record")</f>
        <v>WorldCat Record</v>
      </c>
      <c r="AW40" s="3" t="s">
        <v>603</v>
      </c>
      <c r="AX40" s="3" t="s">
        <v>604</v>
      </c>
      <c r="AY40" s="3" t="s">
        <v>605</v>
      </c>
      <c r="AZ40" s="3" t="s">
        <v>605</v>
      </c>
      <c r="BA40" s="3" t="s">
        <v>606</v>
      </c>
      <c r="BB40" s="3" t="s">
        <v>78</v>
      </c>
      <c r="BD40" s="3" t="s">
        <v>607</v>
      </c>
      <c r="BE40" s="3" t="s">
        <v>608</v>
      </c>
      <c r="BF40" s="3" t="s">
        <v>609</v>
      </c>
    </row>
    <row r="41" spans="1:58" ht="36.75" customHeight="1" x14ac:dyDescent="0.25">
      <c r="A41" s="7" t="s">
        <v>62</v>
      </c>
      <c r="B41" s="2" t="s">
        <v>57</v>
      </c>
      <c r="C41" s="2" t="s">
        <v>58</v>
      </c>
      <c r="D41" s="2" t="s">
        <v>610</v>
      </c>
      <c r="E41" s="2" t="s">
        <v>611</v>
      </c>
      <c r="F41" s="2" t="s">
        <v>612</v>
      </c>
      <c r="H41" s="3" t="s">
        <v>62</v>
      </c>
      <c r="I41" s="3" t="s">
        <v>63</v>
      </c>
      <c r="J41" s="3" t="s">
        <v>62</v>
      </c>
      <c r="K41" s="3" t="s">
        <v>62</v>
      </c>
      <c r="L41" s="3" t="s">
        <v>64</v>
      </c>
      <c r="M41" s="2" t="s">
        <v>613</v>
      </c>
      <c r="N41" s="2" t="s">
        <v>614</v>
      </c>
      <c r="O41" s="3" t="s">
        <v>382</v>
      </c>
      <c r="Q41" s="3" t="s">
        <v>68</v>
      </c>
      <c r="R41" s="3" t="s">
        <v>224</v>
      </c>
      <c r="S41" s="2" t="s">
        <v>283</v>
      </c>
      <c r="T41" s="3" t="s">
        <v>70</v>
      </c>
      <c r="U41" s="4">
        <v>2</v>
      </c>
      <c r="V41" s="4">
        <v>2</v>
      </c>
      <c r="W41" s="5" t="s">
        <v>615</v>
      </c>
      <c r="X41" s="5" t="s">
        <v>615</v>
      </c>
      <c r="Y41" s="5" t="s">
        <v>616</v>
      </c>
      <c r="Z41" s="5" t="s">
        <v>616</v>
      </c>
      <c r="AA41" s="4">
        <v>322</v>
      </c>
      <c r="AB41" s="4">
        <v>217</v>
      </c>
      <c r="AC41" s="4">
        <v>218</v>
      </c>
      <c r="AD41" s="4">
        <v>2</v>
      </c>
      <c r="AE41" s="4">
        <v>2</v>
      </c>
      <c r="AF41" s="4">
        <v>11</v>
      </c>
      <c r="AG41" s="4">
        <v>11</v>
      </c>
      <c r="AH41" s="4">
        <v>2</v>
      </c>
      <c r="AI41" s="4">
        <v>2</v>
      </c>
      <c r="AJ41" s="4">
        <v>5</v>
      </c>
      <c r="AK41" s="4">
        <v>5</v>
      </c>
      <c r="AL41" s="4">
        <v>6</v>
      </c>
      <c r="AM41" s="4">
        <v>6</v>
      </c>
      <c r="AN41" s="4">
        <v>1</v>
      </c>
      <c r="AO41" s="4">
        <v>1</v>
      </c>
      <c r="AP41" s="4">
        <v>0</v>
      </c>
      <c r="AQ41" s="4">
        <v>0</v>
      </c>
      <c r="AR41" s="3" t="s">
        <v>62</v>
      </c>
      <c r="AS41" s="3" t="s">
        <v>73</v>
      </c>
      <c r="AT41" s="6" t="str">
        <f>HYPERLINK("http://catalog.hathitrust.org/Record/001543322","HathiTrust Record")</f>
        <v>HathiTrust Record</v>
      </c>
      <c r="AU41" s="6" t="str">
        <f>HYPERLINK("https://creighton-primo.hosted.exlibrisgroup.com/primo-explore/search?tab=default_tab&amp;search_scope=EVERYTHING&amp;vid=01CRU&amp;lang=en_US&amp;offset=0&amp;query=any,contains,991001400779702656","Catalog Record")</f>
        <v>Catalog Record</v>
      </c>
      <c r="AV41" s="6" t="str">
        <f>HYPERLINK("http://www.worldcat.org/oclc/18817251","WorldCat Record")</f>
        <v>WorldCat Record</v>
      </c>
      <c r="AW41" s="3" t="s">
        <v>617</v>
      </c>
      <c r="AX41" s="3" t="s">
        <v>618</v>
      </c>
      <c r="AY41" s="3" t="s">
        <v>619</v>
      </c>
      <c r="AZ41" s="3" t="s">
        <v>619</v>
      </c>
      <c r="BA41" s="3" t="s">
        <v>620</v>
      </c>
      <c r="BB41" s="3" t="s">
        <v>78</v>
      </c>
      <c r="BD41" s="3" t="s">
        <v>621</v>
      </c>
      <c r="BE41" s="3" t="s">
        <v>622</v>
      </c>
      <c r="BF41" s="3" t="s">
        <v>623</v>
      </c>
    </row>
    <row r="42" spans="1:58" ht="36.75" customHeight="1" x14ac:dyDescent="0.25">
      <c r="A42" s="7" t="s">
        <v>62</v>
      </c>
      <c r="B42" s="2" t="s">
        <v>57</v>
      </c>
      <c r="C42" s="2" t="s">
        <v>58</v>
      </c>
      <c r="D42" s="2" t="s">
        <v>624</v>
      </c>
      <c r="E42" s="2" t="s">
        <v>625</v>
      </c>
      <c r="F42" s="2" t="s">
        <v>626</v>
      </c>
      <c r="H42" s="3" t="s">
        <v>62</v>
      </c>
      <c r="I42" s="3" t="s">
        <v>63</v>
      </c>
      <c r="J42" s="3" t="s">
        <v>62</v>
      </c>
      <c r="K42" s="3" t="s">
        <v>62</v>
      </c>
      <c r="L42" s="3" t="s">
        <v>64</v>
      </c>
      <c r="M42" s="2" t="s">
        <v>627</v>
      </c>
      <c r="N42" s="2" t="s">
        <v>628</v>
      </c>
      <c r="O42" s="3" t="s">
        <v>629</v>
      </c>
      <c r="Q42" s="3" t="s">
        <v>68</v>
      </c>
      <c r="R42" s="3" t="s">
        <v>630</v>
      </c>
      <c r="S42" s="2" t="s">
        <v>631</v>
      </c>
      <c r="T42" s="3" t="s">
        <v>70</v>
      </c>
      <c r="U42" s="4">
        <v>2</v>
      </c>
      <c r="V42" s="4">
        <v>2</v>
      </c>
      <c r="W42" s="5" t="s">
        <v>632</v>
      </c>
      <c r="X42" s="5" t="s">
        <v>632</v>
      </c>
      <c r="Y42" s="5" t="s">
        <v>562</v>
      </c>
      <c r="Z42" s="5" t="s">
        <v>562</v>
      </c>
      <c r="AA42" s="4">
        <v>355</v>
      </c>
      <c r="AB42" s="4">
        <v>311</v>
      </c>
      <c r="AC42" s="4">
        <v>732</v>
      </c>
      <c r="AD42" s="4">
        <v>3</v>
      </c>
      <c r="AE42" s="4">
        <v>4</v>
      </c>
      <c r="AF42" s="4">
        <v>34</v>
      </c>
      <c r="AG42" s="4">
        <v>39</v>
      </c>
      <c r="AH42" s="4">
        <v>11</v>
      </c>
      <c r="AI42" s="4">
        <v>15</v>
      </c>
      <c r="AJ42" s="4">
        <v>9</v>
      </c>
      <c r="AK42" s="4">
        <v>9</v>
      </c>
      <c r="AL42" s="4">
        <v>25</v>
      </c>
      <c r="AM42" s="4">
        <v>25</v>
      </c>
      <c r="AN42" s="4">
        <v>1</v>
      </c>
      <c r="AO42" s="4">
        <v>2</v>
      </c>
      <c r="AP42" s="4">
        <v>0</v>
      </c>
      <c r="AQ42" s="4">
        <v>0</v>
      </c>
      <c r="AR42" s="3" t="s">
        <v>73</v>
      </c>
      <c r="AS42" s="3" t="s">
        <v>62</v>
      </c>
      <c r="AT42" s="6" t="str">
        <f>HYPERLINK("http://catalog.hathitrust.org/Record/001681900","HathiTrust Record")</f>
        <v>HathiTrust Record</v>
      </c>
      <c r="AU42" s="6" t="str">
        <f>HYPERLINK("https://creighton-primo.hosted.exlibrisgroup.com/primo-explore/search?tab=default_tab&amp;search_scope=EVERYTHING&amp;vid=01CRU&amp;lang=en_US&amp;offset=0&amp;query=any,contains,991002998089702656","Catalog Record")</f>
        <v>Catalog Record</v>
      </c>
      <c r="AV42" s="6" t="str">
        <f>HYPERLINK("http://www.worldcat.org/oclc/566518","WorldCat Record")</f>
        <v>WorldCat Record</v>
      </c>
      <c r="AW42" s="3" t="s">
        <v>633</v>
      </c>
      <c r="AX42" s="3" t="s">
        <v>634</v>
      </c>
      <c r="AY42" s="3" t="s">
        <v>635</v>
      </c>
      <c r="AZ42" s="3" t="s">
        <v>635</v>
      </c>
      <c r="BA42" s="3" t="s">
        <v>636</v>
      </c>
      <c r="BB42" s="3" t="s">
        <v>78</v>
      </c>
      <c r="BD42" s="3" t="s">
        <v>637</v>
      </c>
      <c r="BE42" s="3" t="s">
        <v>638</v>
      </c>
      <c r="BF42" s="3" t="s">
        <v>639</v>
      </c>
    </row>
    <row r="43" spans="1:58" ht="36.75" customHeight="1" x14ac:dyDescent="0.25">
      <c r="A43" s="7" t="s">
        <v>62</v>
      </c>
      <c r="B43" s="2" t="s">
        <v>57</v>
      </c>
      <c r="C43" s="2" t="s">
        <v>58</v>
      </c>
      <c r="D43" s="2" t="s">
        <v>640</v>
      </c>
      <c r="E43" s="2" t="s">
        <v>641</v>
      </c>
      <c r="F43" s="2" t="s">
        <v>642</v>
      </c>
      <c r="H43" s="3" t="s">
        <v>62</v>
      </c>
      <c r="I43" s="3" t="s">
        <v>63</v>
      </c>
      <c r="J43" s="3" t="s">
        <v>62</v>
      </c>
      <c r="K43" s="3" t="s">
        <v>62</v>
      </c>
      <c r="L43" s="3" t="s">
        <v>64</v>
      </c>
      <c r="N43" s="2" t="s">
        <v>643</v>
      </c>
      <c r="O43" s="3" t="s">
        <v>396</v>
      </c>
      <c r="Q43" s="3" t="s">
        <v>68</v>
      </c>
      <c r="R43" s="3" t="s">
        <v>224</v>
      </c>
      <c r="S43" s="2" t="s">
        <v>644</v>
      </c>
      <c r="T43" s="3" t="s">
        <v>70</v>
      </c>
      <c r="U43" s="4">
        <v>5</v>
      </c>
      <c r="V43" s="4">
        <v>5</v>
      </c>
      <c r="W43" s="5" t="s">
        <v>645</v>
      </c>
      <c r="X43" s="5" t="s">
        <v>645</v>
      </c>
      <c r="Y43" s="5" t="s">
        <v>646</v>
      </c>
      <c r="Z43" s="5" t="s">
        <v>646</v>
      </c>
      <c r="AA43" s="4">
        <v>458</v>
      </c>
      <c r="AB43" s="4">
        <v>374</v>
      </c>
      <c r="AC43" s="4">
        <v>380</v>
      </c>
      <c r="AD43" s="4">
        <v>2</v>
      </c>
      <c r="AE43" s="4">
        <v>2</v>
      </c>
      <c r="AF43" s="4">
        <v>26</v>
      </c>
      <c r="AG43" s="4">
        <v>26</v>
      </c>
      <c r="AH43" s="4">
        <v>8</v>
      </c>
      <c r="AI43" s="4">
        <v>8</v>
      </c>
      <c r="AJ43" s="4">
        <v>8</v>
      </c>
      <c r="AK43" s="4">
        <v>8</v>
      </c>
      <c r="AL43" s="4">
        <v>19</v>
      </c>
      <c r="AM43" s="4">
        <v>19</v>
      </c>
      <c r="AN43" s="4">
        <v>1</v>
      </c>
      <c r="AO43" s="4">
        <v>1</v>
      </c>
      <c r="AP43" s="4">
        <v>0</v>
      </c>
      <c r="AQ43" s="4">
        <v>0</v>
      </c>
      <c r="AR43" s="3" t="s">
        <v>62</v>
      </c>
      <c r="AS43" s="3" t="s">
        <v>62</v>
      </c>
      <c r="AU43" s="6" t="str">
        <f>HYPERLINK("https://creighton-primo.hosted.exlibrisgroup.com/primo-explore/search?tab=default_tab&amp;search_scope=EVERYTHING&amp;vid=01CRU&amp;lang=en_US&amp;offset=0&amp;query=any,contains,991001178219702656","Catalog Record")</f>
        <v>Catalog Record</v>
      </c>
      <c r="AV43" s="6" t="str">
        <f>HYPERLINK("http://www.worldcat.org/oclc/17105328","WorldCat Record")</f>
        <v>WorldCat Record</v>
      </c>
      <c r="AW43" s="3" t="s">
        <v>647</v>
      </c>
      <c r="AX43" s="3" t="s">
        <v>648</v>
      </c>
      <c r="AY43" s="3" t="s">
        <v>649</v>
      </c>
      <c r="AZ43" s="3" t="s">
        <v>649</v>
      </c>
      <c r="BA43" s="3" t="s">
        <v>650</v>
      </c>
      <c r="BB43" s="3" t="s">
        <v>78</v>
      </c>
      <c r="BD43" s="3" t="s">
        <v>651</v>
      </c>
      <c r="BE43" s="3" t="s">
        <v>652</v>
      </c>
      <c r="BF43" s="3" t="s">
        <v>653</v>
      </c>
    </row>
    <row r="44" spans="1:58" ht="36.75" customHeight="1" x14ac:dyDescent="0.25">
      <c r="A44" s="7" t="s">
        <v>62</v>
      </c>
      <c r="B44" s="2" t="s">
        <v>57</v>
      </c>
      <c r="C44" s="2" t="s">
        <v>58</v>
      </c>
      <c r="D44" s="2" t="s">
        <v>654</v>
      </c>
      <c r="E44" s="2" t="s">
        <v>655</v>
      </c>
      <c r="F44" s="2" t="s">
        <v>656</v>
      </c>
      <c r="H44" s="3" t="s">
        <v>62</v>
      </c>
      <c r="I44" s="3" t="s">
        <v>63</v>
      </c>
      <c r="J44" s="3" t="s">
        <v>62</v>
      </c>
      <c r="K44" s="3" t="s">
        <v>62</v>
      </c>
      <c r="L44" s="3" t="s">
        <v>64</v>
      </c>
      <c r="M44" s="2" t="s">
        <v>657</v>
      </c>
      <c r="N44" s="2" t="s">
        <v>658</v>
      </c>
      <c r="O44" s="3" t="s">
        <v>310</v>
      </c>
      <c r="Q44" s="3" t="s">
        <v>68</v>
      </c>
      <c r="R44" s="3" t="s">
        <v>101</v>
      </c>
      <c r="T44" s="3" t="s">
        <v>70</v>
      </c>
      <c r="U44" s="4">
        <v>1</v>
      </c>
      <c r="V44" s="4">
        <v>1</v>
      </c>
      <c r="W44" s="5" t="s">
        <v>659</v>
      </c>
      <c r="X44" s="5" t="s">
        <v>659</v>
      </c>
      <c r="Y44" s="5" t="s">
        <v>660</v>
      </c>
      <c r="Z44" s="5" t="s">
        <v>660</v>
      </c>
      <c r="AA44" s="4">
        <v>307</v>
      </c>
      <c r="AB44" s="4">
        <v>235</v>
      </c>
      <c r="AC44" s="4">
        <v>242</v>
      </c>
      <c r="AD44" s="4">
        <v>2</v>
      </c>
      <c r="AE44" s="4">
        <v>2</v>
      </c>
      <c r="AF44" s="4">
        <v>15</v>
      </c>
      <c r="AG44" s="4">
        <v>15</v>
      </c>
      <c r="AH44" s="4">
        <v>7</v>
      </c>
      <c r="AI44" s="4">
        <v>7</v>
      </c>
      <c r="AJ44" s="4">
        <v>4</v>
      </c>
      <c r="AK44" s="4">
        <v>4</v>
      </c>
      <c r="AL44" s="4">
        <v>7</v>
      </c>
      <c r="AM44" s="4">
        <v>7</v>
      </c>
      <c r="AN44" s="4">
        <v>1</v>
      </c>
      <c r="AO44" s="4">
        <v>1</v>
      </c>
      <c r="AP44" s="4">
        <v>0</v>
      </c>
      <c r="AQ44" s="4">
        <v>0</v>
      </c>
      <c r="AR44" s="3" t="s">
        <v>62</v>
      </c>
      <c r="AS44" s="3" t="s">
        <v>73</v>
      </c>
      <c r="AT44" s="6" t="str">
        <f>HYPERLINK("http://catalog.hathitrust.org/Record/001387308","HathiTrust Record")</f>
        <v>HathiTrust Record</v>
      </c>
      <c r="AU44" s="6" t="str">
        <f>HYPERLINK("https://creighton-primo.hosted.exlibrisgroup.com/primo-explore/search?tab=default_tab&amp;search_scope=EVERYTHING&amp;vid=01CRU&amp;lang=en_US&amp;offset=0&amp;query=any,contains,991000103549702656","Catalog Record")</f>
        <v>Catalog Record</v>
      </c>
      <c r="AV44" s="6" t="str">
        <f>HYPERLINK("http://www.worldcat.org/oclc/45523","WorldCat Record")</f>
        <v>WorldCat Record</v>
      </c>
      <c r="AW44" s="3" t="s">
        <v>661</v>
      </c>
      <c r="AX44" s="3" t="s">
        <v>662</v>
      </c>
      <c r="AY44" s="3" t="s">
        <v>663</v>
      </c>
      <c r="AZ44" s="3" t="s">
        <v>663</v>
      </c>
      <c r="BA44" s="3" t="s">
        <v>664</v>
      </c>
      <c r="BB44" s="3" t="s">
        <v>78</v>
      </c>
      <c r="BE44" s="3" t="s">
        <v>665</v>
      </c>
      <c r="BF44" s="3" t="s">
        <v>666</v>
      </c>
    </row>
    <row r="45" spans="1:58" ht="36.75" customHeight="1" x14ac:dyDescent="0.25">
      <c r="A45" s="7" t="s">
        <v>62</v>
      </c>
      <c r="B45" s="2" t="s">
        <v>57</v>
      </c>
      <c r="C45" s="2" t="s">
        <v>58</v>
      </c>
      <c r="D45" s="2" t="s">
        <v>667</v>
      </c>
      <c r="E45" s="2" t="s">
        <v>668</v>
      </c>
      <c r="F45" s="2" t="s">
        <v>669</v>
      </c>
      <c r="H45" s="3" t="s">
        <v>62</v>
      </c>
      <c r="I45" s="3" t="s">
        <v>63</v>
      </c>
      <c r="J45" s="3" t="s">
        <v>62</v>
      </c>
      <c r="K45" s="3" t="s">
        <v>62</v>
      </c>
      <c r="L45" s="3" t="s">
        <v>64</v>
      </c>
      <c r="M45" s="2" t="s">
        <v>670</v>
      </c>
      <c r="N45" s="2" t="s">
        <v>671</v>
      </c>
      <c r="O45" s="3" t="s">
        <v>237</v>
      </c>
      <c r="Q45" s="3" t="s">
        <v>68</v>
      </c>
      <c r="R45" s="3" t="s">
        <v>69</v>
      </c>
      <c r="S45" s="2" t="s">
        <v>672</v>
      </c>
      <c r="T45" s="3" t="s">
        <v>70</v>
      </c>
      <c r="U45" s="4">
        <v>1</v>
      </c>
      <c r="V45" s="4">
        <v>1</v>
      </c>
      <c r="W45" s="5" t="s">
        <v>673</v>
      </c>
      <c r="X45" s="5" t="s">
        <v>673</v>
      </c>
      <c r="Y45" s="5" t="s">
        <v>660</v>
      </c>
      <c r="Z45" s="5" t="s">
        <v>660</v>
      </c>
      <c r="AA45" s="4">
        <v>194</v>
      </c>
      <c r="AB45" s="4">
        <v>169</v>
      </c>
      <c r="AC45" s="4">
        <v>177</v>
      </c>
      <c r="AD45" s="4">
        <v>1</v>
      </c>
      <c r="AE45" s="4">
        <v>1</v>
      </c>
      <c r="AF45" s="4">
        <v>20</v>
      </c>
      <c r="AG45" s="4">
        <v>20</v>
      </c>
      <c r="AH45" s="4">
        <v>7</v>
      </c>
      <c r="AI45" s="4">
        <v>7</v>
      </c>
      <c r="AJ45" s="4">
        <v>4</v>
      </c>
      <c r="AK45" s="4">
        <v>4</v>
      </c>
      <c r="AL45" s="4">
        <v>16</v>
      </c>
      <c r="AM45" s="4">
        <v>16</v>
      </c>
      <c r="AN45" s="4">
        <v>0</v>
      </c>
      <c r="AO45" s="4">
        <v>0</v>
      </c>
      <c r="AP45" s="4">
        <v>0</v>
      </c>
      <c r="AQ45" s="4">
        <v>0</v>
      </c>
      <c r="AR45" s="3" t="s">
        <v>62</v>
      </c>
      <c r="AS45" s="3" t="s">
        <v>73</v>
      </c>
      <c r="AT45" s="6" t="str">
        <f>HYPERLINK("http://catalog.hathitrust.org/Record/009465977","HathiTrust Record")</f>
        <v>HathiTrust Record</v>
      </c>
      <c r="AU45" s="6" t="str">
        <f>HYPERLINK("https://creighton-primo.hosted.exlibrisgroup.com/primo-explore/search?tab=default_tab&amp;search_scope=EVERYTHING&amp;vid=01CRU&amp;lang=en_US&amp;offset=0&amp;query=any,contains,991003708229702656","Catalog Record")</f>
        <v>Catalog Record</v>
      </c>
      <c r="AV45" s="6" t="str">
        <f>HYPERLINK("http://www.worldcat.org/oclc/1346565","WorldCat Record")</f>
        <v>WorldCat Record</v>
      </c>
      <c r="AW45" s="3" t="s">
        <v>674</v>
      </c>
      <c r="AX45" s="3" t="s">
        <v>675</v>
      </c>
      <c r="AY45" s="3" t="s">
        <v>676</v>
      </c>
      <c r="AZ45" s="3" t="s">
        <v>676</v>
      </c>
      <c r="BA45" s="3" t="s">
        <v>677</v>
      </c>
      <c r="BB45" s="3" t="s">
        <v>78</v>
      </c>
      <c r="BE45" s="3" t="s">
        <v>678</v>
      </c>
      <c r="BF45" s="3" t="s">
        <v>679</v>
      </c>
    </row>
    <row r="46" spans="1:58" ht="36.75" customHeight="1" x14ac:dyDescent="0.25">
      <c r="A46" s="7" t="s">
        <v>62</v>
      </c>
      <c r="B46" s="2" t="s">
        <v>57</v>
      </c>
      <c r="C46" s="2" t="s">
        <v>58</v>
      </c>
      <c r="D46" s="2" t="s">
        <v>680</v>
      </c>
      <c r="E46" s="2" t="s">
        <v>681</v>
      </c>
      <c r="F46" s="2" t="s">
        <v>682</v>
      </c>
      <c r="H46" s="3" t="s">
        <v>62</v>
      </c>
      <c r="I46" s="3" t="s">
        <v>63</v>
      </c>
      <c r="J46" s="3" t="s">
        <v>62</v>
      </c>
      <c r="K46" s="3" t="s">
        <v>62</v>
      </c>
      <c r="L46" s="3" t="s">
        <v>64</v>
      </c>
      <c r="M46" s="2" t="s">
        <v>683</v>
      </c>
      <c r="N46" s="2" t="s">
        <v>684</v>
      </c>
      <c r="O46" s="3" t="s">
        <v>368</v>
      </c>
      <c r="Q46" s="3" t="s">
        <v>68</v>
      </c>
      <c r="R46" s="3" t="s">
        <v>685</v>
      </c>
      <c r="T46" s="3" t="s">
        <v>70</v>
      </c>
      <c r="U46" s="4">
        <v>3</v>
      </c>
      <c r="V46" s="4">
        <v>3</v>
      </c>
      <c r="W46" s="5" t="s">
        <v>686</v>
      </c>
      <c r="X46" s="5" t="s">
        <v>686</v>
      </c>
      <c r="Y46" s="5" t="s">
        <v>660</v>
      </c>
      <c r="Z46" s="5" t="s">
        <v>660</v>
      </c>
      <c r="AA46" s="4">
        <v>654</v>
      </c>
      <c r="AB46" s="4">
        <v>556</v>
      </c>
      <c r="AC46" s="4">
        <v>560</v>
      </c>
      <c r="AD46" s="4">
        <v>6</v>
      </c>
      <c r="AE46" s="4">
        <v>6</v>
      </c>
      <c r="AF46" s="4">
        <v>38</v>
      </c>
      <c r="AG46" s="4">
        <v>38</v>
      </c>
      <c r="AH46" s="4">
        <v>12</v>
      </c>
      <c r="AI46" s="4">
        <v>12</v>
      </c>
      <c r="AJ46" s="4">
        <v>9</v>
      </c>
      <c r="AK46" s="4">
        <v>9</v>
      </c>
      <c r="AL46" s="4">
        <v>23</v>
      </c>
      <c r="AM46" s="4">
        <v>23</v>
      </c>
      <c r="AN46" s="4">
        <v>4</v>
      </c>
      <c r="AO46" s="4">
        <v>4</v>
      </c>
      <c r="AP46" s="4">
        <v>0</v>
      </c>
      <c r="AQ46" s="4">
        <v>0</v>
      </c>
      <c r="AR46" s="3" t="s">
        <v>62</v>
      </c>
      <c r="AS46" s="3" t="s">
        <v>73</v>
      </c>
      <c r="AT46" s="6" t="str">
        <f>HYPERLINK("http://catalog.hathitrust.org/Record/001387321","HathiTrust Record")</f>
        <v>HathiTrust Record</v>
      </c>
      <c r="AU46" s="6" t="str">
        <f>HYPERLINK("https://creighton-primo.hosted.exlibrisgroup.com/primo-explore/search?tab=default_tab&amp;search_scope=EVERYTHING&amp;vid=01CRU&amp;lang=en_US&amp;offset=0&amp;query=any,contains,991005432239702656","Catalog Record")</f>
        <v>Catalog Record</v>
      </c>
      <c r="AV46" s="6" t="str">
        <f>HYPERLINK("http://www.worldcat.org/oclc/1006","WorldCat Record")</f>
        <v>WorldCat Record</v>
      </c>
      <c r="AW46" s="3" t="s">
        <v>687</v>
      </c>
      <c r="AX46" s="3" t="s">
        <v>688</v>
      </c>
      <c r="AY46" s="3" t="s">
        <v>689</v>
      </c>
      <c r="AZ46" s="3" t="s">
        <v>689</v>
      </c>
      <c r="BA46" s="3" t="s">
        <v>690</v>
      </c>
      <c r="BB46" s="3" t="s">
        <v>78</v>
      </c>
      <c r="BE46" s="3" t="s">
        <v>691</v>
      </c>
      <c r="BF46" s="3" t="s">
        <v>692</v>
      </c>
    </row>
    <row r="47" spans="1:58" ht="36.75" customHeight="1" x14ac:dyDescent="0.25">
      <c r="A47" s="7" t="s">
        <v>62</v>
      </c>
      <c r="B47" s="2" t="s">
        <v>57</v>
      </c>
      <c r="C47" s="2" t="s">
        <v>58</v>
      </c>
      <c r="D47" s="2" t="s">
        <v>693</v>
      </c>
      <c r="E47" s="2" t="s">
        <v>694</v>
      </c>
      <c r="F47" s="2" t="s">
        <v>695</v>
      </c>
      <c r="H47" s="3" t="s">
        <v>62</v>
      </c>
      <c r="I47" s="3" t="s">
        <v>63</v>
      </c>
      <c r="J47" s="3" t="s">
        <v>62</v>
      </c>
      <c r="K47" s="3" t="s">
        <v>62</v>
      </c>
      <c r="L47" s="3" t="s">
        <v>64</v>
      </c>
      <c r="M47" s="2" t="s">
        <v>696</v>
      </c>
      <c r="N47" s="2" t="s">
        <v>697</v>
      </c>
      <c r="O47" s="3" t="s">
        <v>698</v>
      </c>
      <c r="Q47" s="3" t="s">
        <v>68</v>
      </c>
      <c r="R47" s="3" t="s">
        <v>699</v>
      </c>
      <c r="T47" s="3" t="s">
        <v>70</v>
      </c>
      <c r="U47" s="4">
        <v>1</v>
      </c>
      <c r="V47" s="4">
        <v>1</v>
      </c>
      <c r="W47" s="5" t="s">
        <v>535</v>
      </c>
      <c r="X47" s="5" t="s">
        <v>535</v>
      </c>
      <c r="Y47" s="5" t="s">
        <v>660</v>
      </c>
      <c r="Z47" s="5" t="s">
        <v>660</v>
      </c>
      <c r="AA47" s="4">
        <v>175</v>
      </c>
      <c r="AB47" s="4">
        <v>161</v>
      </c>
      <c r="AC47" s="4">
        <v>346</v>
      </c>
      <c r="AD47" s="4">
        <v>4</v>
      </c>
      <c r="AE47" s="4">
        <v>5</v>
      </c>
      <c r="AF47" s="4">
        <v>19</v>
      </c>
      <c r="AG47" s="4">
        <v>25</v>
      </c>
      <c r="AH47" s="4">
        <v>6</v>
      </c>
      <c r="AI47" s="4">
        <v>8</v>
      </c>
      <c r="AJ47" s="4">
        <v>7</v>
      </c>
      <c r="AK47" s="4">
        <v>8</v>
      </c>
      <c r="AL47" s="4">
        <v>10</v>
      </c>
      <c r="AM47" s="4">
        <v>14</v>
      </c>
      <c r="AN47" s="4">
        <v>2</v>
      </c>
      <c r="AO47" s="4">
        <v>3</v>
      </c>
      <c r="AP47" s="4">
        <v>2</v>
      </c>
      <c r="AQ47" s="4">
        <v>2</v>
      </c>
      <c r="AR47" s="3" t="s">
        <v>62</v>
      </c>
      <c r="AS47" s="3" t="s">
        <v>62</v>
      </c>
      <c r="AT47" s="6" t="str">
        <f>HYPERLINK("http://catalog.hathitrust.org/Record/001387461","HathiTrust Record")</f>
        <v>HathiTrust Record</v>
      </c>
      <c r="AU47" s="6" t="str">
        <f>HYPERLINK("https://creighton-primo.hosted.exlibrisgroup.com/primo-explore/search?tab=default_tab&amp;search_scope=EVERYTHING&amp;vid=01CRU&amp;lang=en_US&amp;offset=0&amp;query=any,contains,991003436579702656","Catalog Record")</f>
        <v>Catalog Record</v>
      </c>
      <c r="AV47" s="6" t="str">
        <f>HYPERLINK("http://www.worldcat.org/oclc/972105","WorldCat Record")</f>
        <v>WorldCat Record</v>
      </c>
      <c r="AW47" s="3" t="s">
        <v>700</v>
      </c>
      <c r="AX47" s="3" t="s">
        <v>701</v>
      </c>
      <c r="AY47" s="3" t="s">
        <v>702</v>
      </c>
      <c r="AZ47" s="3" t="s">
        <v>702</v>
      </c>
      <c r="BA47" s="3" t="s">
        <v>703</v>
      </c>
      <c r="BB47" s="3" t="s">
        <v>78</v>
      </c>
      <c r="BE47" s="3" t="s">
        <v>704</v>
      </c>
      <c r="BF47" s="3" t="s">
        <v>705</v>
      </c>
    </row>
    <row r="48" spans="1:58" ht="36.75" customHeight="1" x14ac:dyDescent="0.25">
      <c r="A48" s="7" t="s">
        <v>62</v>
      </c>
      <c r="B48" s="2" t="s">
        <v>57</v>
      </c>
      <c r="C48" s="2" t="s">
        <v>58</v>
      </c>
      <c r="D48" s="2" t="s">
        <v>706</v>
      </c>
      <c r="E48" s="2" t="s">
        <v>707</v>
      </c>
      <c r="F48" s="2" t="s">
        <v>708</v>
      </c>
      <c r="H48" s="3" t="s">
        <v>62</v>
      </c>
      <c r="I48" s="3" t="s">
        <v>63</v>
      </c>
      <c r="J48" s="3" t="s">
        <v>62</v>
      </c>
      <c r="K48" s="3" t="s">
        <v>62</v>
      </c>
      <c r="L48" s="3" t="s">
        <v>64</v>
      </c>
      <c r="M48" s="2" t="s">
        <v>709</v>
      </c>
      <c r="N48" s="2" t="s">
        <v>710</v>
      </c>
      <c r="O48" s="3" t="s">
        <v>368</v>
      </c>
      <c r="Q48" s="3" t="s">
        <v>68</v>
      </c>
      <c r="R48" s="3" t="s">
        <v>69</v>
      </c>
      <c r="T48" s="3" t="s">
        <v>70</v>
      </c>
      <c r="U48" s="4">
        <v>4</v>
      </c>
      <c r="V48" s="4">
        <v>4</v>
      </c>
      <c r="W48" s="5" t="s">
        <v>711</v>
      </c>
      <c r="X48" s="5" t="s">
        <v>711</v>
      </c>
      <c r="Y48" s="5" t="s">
        <v>712</v>
      </c>
      <c r="Z48" s="5" t="s">
        <v>712</v>
      </c>
      <c r="AA48" s="4">
        <v>390</v>
      </c>
      <c r="AB48" s="4">
        <v>365</v>
      </c>
      <c r="AC48" s="4">
        <v>392</v>
      </c>
      <c r="AD48" s="4">
        <v>4</v>
      </c>
      <c r="AE48" s="4">
        <v>4</v>
      </c>
      <c r="AF48" s="4">
        <v>14</v>
      </c>
      <c r="AG48" s="4">
        <v>15</v>
      </c>
      <c r="AH48" s="4">
        <v>5</v>
      </c>
      <c r="AI48" s="4">
        <v>6</v>
      </c>
      <c r="AJ48" s="4">
        <v>2</v>
      </c>
      <c r="AK48" s="4">
        <v>2</v>
      </c>
      <c r="AL48" s="4">
        <v>8</v>
      </c>
      <c r="AM48" s="4">
        <v>8</v>
      </c>
      <c r="AN48" s="4">
        <v>2</v>
      </c>
      <c r="AO48" s="4">
        <v>2</v>
      </c>
      <c r="AP48" s="4">
        <v>0</v>
      </c>
      <c r="AQ48" s="4">
        <v>0</v>
      </c>
      <c r="AR48" s="3" t="s">
        <v>62</v>
      </c>
      <c r="AS48" s="3" t="s">
        <v>62</v>
      </c>
      <c r="AU48" s="6" t="str">
        <f>HYPERLINK("https://creighton-primo.hosted.exlibrisgroup.com/primo-explore/search?tab=default_tab&amp;search_scope=EVERYTHING&amp;vid=01CRU&amp;lang=en_US&amp;offset=0&amp;query=any,contains,991003477759702656","Catalog Record")</f>
        <v>Catalog Record</v>
      </c>
      <c r="AV48" s="6" t="str">
        <f>HYPERLINK("http://www.worldcat.org/oclc/1023260","WorldCat Record")</f>
        <v>WorldCat Record</v>
      </c>
      <c r="AW48" s="3" t="s">
        <v>713</v>
      </c>
      <c r="AX48" s="3" t="s">
        <v>714</v>
      </c>
      <c r="AY48" s="3" t="s">
        <v>715</v>
      </c>
      <c r="AZ48" s="3" t="s">
        <v>715</v>
      </c>
      <c r="BA48" s="3" t="s">
        <v>716</v>
      </c>
      <c r="BB48" s="3" t="s">
        <v>78</v>
      </c>
      <c r="BE48" s="3" t="s">
        <v>717</v>
      </c>
      <c r="BF48" s="3" t="s">
        <v>718</v>
      </c>
    </row>
    <row r="49" spans="1:58" ht="36.75" customHeight="1" x14ac:dyDescent="0.25">
      <c r="A49" s="7" t="s">
        <v>62</v>
      </c>
      <c r="B49" s="2" t="s">
        <v>57</v>
      </c>
      <c r="C49" s="2" t="s">
        <v>58</v>
      </c>
      <c r="D49" s="2" t="s">
        <v>719</v>
      </c>
      <c r="E49" s="2" t="s">
        <v>720</v>
      </c>
      <c r="F49" s="2" t="s">
        <v>721</v>
      </c>
      <c r="H49" s="3" t="s">
        <v>62</v>
      </c>
      <c r="I49" s="3" t="s">
        <v>63</v>
      </c>
      <c r="J49" s="3" t="s">
        <v>62</v>
      </c>
      <c r="K49" s="3" t="s">
        <v>62</v>
      </c>
      <c r="L49" s="3" t="s">
        <v>64</v>
      </c>
      <c r="M49" s="2" t="s">
        <v>722</v>
      </c>
      <c r="N49" s="2" t="s">
        <v>723</v>
      </c>
      <c r="O49" s="3" t="s">
        <v>382</v>
      </c>
      <c r="Q49" s="3" t="s">
        <v>68</v>
      </c>
      <c r="R49" s="3" t="s">
        <v>224</v>
      </c>
      <c r="T49" s="3" t="s">
        <v>70</v>
      </c>
      <c r="U49" s="4">
        <v>5</v>
      </c>
      <c r="V49" s="4">
        <v>5</v>
      </c>
      <c r="W49" s="5" t="s">
        <v>724</v>
      </c>
      <c r="X49" s="5" t="s">
        <v>724</v>
      </c>
      <c r="Y49" s="5" t="s">
        <v>712</v>
      </c>
      <c r="Z49" s="5" t="s">
        <v>712</v>
      </c>
      <c r="AA49" s="4">
        <v>598</v>
      </c>
      <c r="AB49" s="4">
        <v>443</v>
      </c>
      <c r="AC49" s="4">
        <v>455</v>
      </c>
      <c r="AD49" s="4">
        <v>2</v>
      </c>
      <c r="AE49" s="4">
        <v>2</v>
      </c>
      <c r="AF49" s="4">
        <v>32</v>
      </c>
      <c r="AG49" s="4">
        <v>32</v>
      </c>
      <c r="AH49" s="4">
        <v>8</v>
      </c>
      <c r="AI49" s="4">
        <v>8</v>
      </c>
      <c r="AJ49" s="4">
        <v>7</v>
      </c>
      <c r="AK49" s="4">
        <v>7</v>
      </c>
      <c r="AL49" s="4">
        <v>16</v>
      </c>
      <c r="AM49" s="4">
        <v>16</v>
      </c>
      <c r="AN49" s="4">
        <v>1</v>
      </c>
      <c r="AO49" s="4">
        <v>1</v>
      </c>
      <c r="AP49" s="4">
        <v>7</v>
      </c>
      <c r="AQ49" s="4">
        <v>7</v>
      </c>
      <c r="AR49" s="3" t="s">
        <v>62</v>
      </c>
      <c r="AS49" s="3" t="s">
        <v>73</v>
      </c>
      <c r="AT49" s="6" t="str">
        <f>HYPERLINK("http://catalog.hathitrust.org/Record/001088232","HathiTrust Record")</f>
        <v>HathiTrust Record</v>
      </c>
      <c r="AU49" s="6" t="str">
        <f>HYPERLINK("https://creighton-primo.hosted.exlibrisgroup.com/primo-explore/search?tab=default_tab&amp;search_scope=EVERYTHING&amp;vid=01CRU&amp;lang=en_US&amp;offset=0&amp;query=any,contains,991001318569702656","Catalog Record")</f>
        <v>Catalog Record</v>
      </c>
      <c r="AV49" s="6" t="str">
        <f>HYPERLINK("http://www.worldcat.org/oclc/18192464","WorldCat Record")</f>
        <v>WorldCat Record</v>
      </c>
      <c r="AW49" s="3" t="s">
        <v>725</v>
      </c>
      <c r="AX49" s="3" t="s">
        <v>726</v>
      </c>
      <c r="AY49" s="3" t="s">
        <v>727</v>
      </c>
      <c r="AZ49" s="3" t="s">
        <v>727</v>
      </c>
      <c r="BA49" s="3" t="s">
        <v>728</v>
      </c>
      <c r="BB49" s="3" t="s">
        <v>78</v>
      </c>
      <c r="BD49" s="3" t="s">
        <v>729</v>
      </c>
      <c r="BE49" s="3" t="s">
        <v>730</v>
      </c>
      <c r="BF49" s="3" t="s">
        <v>731</v>
      </c>
    </row>
  </sheetData>
  <sheetProtection sheet="1" objects="1" scenarios="1"/>
  <protectedRanges>
    <protectedRange sqref="A2:A49" name="Range1"/>
    <protectedRange sqref="A1" name="Range1_1"/>
  </protectedRanges>
  <dataValidations count="1">
    <dataValidation type="list" allowBlank="1" showInputMessage="1" showErrorMessage="1" sqref="A2:A49" xr:uid="{4A844A02-E002-417E-BCDA-ED45CE29CC48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81FB2B7A-261F-4013-8B95-CAC42D954C41}"/>
</file>

<file path=customXml/itemProps2.xml><?xml version="1.0" encoding="utf-8"?>
<ds:datastoreItem xmlns:ds="http://schemas.openxmlformats.org/officeDocument/2006/customXml" ds:itemID="{9EDDED34-00A4-4FF3-A7B3-E355CB1B7869}"/>
</file>

<file path=customXml/itemProps3.xml><?xml version="1.0" encoding="utf-8"?>
<ds:datastoreItem xmlns:ds="http://schemas.openxmlformats.org/officeDocument/2006/customXml" ds:itemID="{151F3413-199C-4039-BD06-DFDE5F979F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Kiscaden, Elizabeth J</dc:creator>
  <cp:lastModifiedBy>Kiscaden, Elizabeth J</cp:lastModifiedBy>
  <dcterms:created xsi:type="dcterms:W3CDTF">2022-03-03T22:42:47Z</dcterms:created>
  <dcterms:modified xsi:type="dcterms:W3CDTF">2022-03-03T22:44:02Z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281200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