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9EFB1619-3ADF-4AD0-917B-A9AC1C453162}" xr6:coauthVersionLast="47" xr6:coauthVersionMax="47" xr10:uidLastSave="{00000000-0000-0000-0000-000000000000}"/>
  <bookViews>
    <workbookView xWindow="-28920" yWindow="-120" windowWidth="29040" windowHeight="15840" xr2:uid="{D87F624B-39F3-45BF-AB7C-DB6AEFA1A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06" i="1" l="1"/>
  <c r="AU106" i="1"/>
  <c r="AV105" i="1"/>
  <c r="AU105" i="1"/>
  <c r="AT105" i="1"/>
  <c r="AV104" i="1"/>
  <c r="AU104" i="1"/>
  <c r="AV103" i="1"/>
  <c r="AU103" i="1"/>
  <c r="AT103" i="1"/>
  <c r="AV102" i="1"/>
  <c r="AU102" i="1"/>
  <c r="AT102" i="1"/>
  <c r="AV101" i="1"/>
  <c r="AU101" i="1"/>
  <c r="AT101" i="1"/>
  <c r="AV100" i="1"/>
  <c r="AU100" i="1"/>
  <c r="AT100" i="1"/>
  <c r="AV99" i="1"/>
  <c r="AU99" i="1"/>
  <c r="AT99" i="1"/>
  <c r="AV98" i="1"/>
  <c r="AU98" i="1"/>
  <c r="AT98" i="1"/>
  <c r="AV97" i="1"/>
  <c r="AU97" i="1"/>
  <c r="AT97" i="1"/>
  <c r="AV96" i="1"/>
  <c r="AU96" i="1"/>
  <c r="AT96" i="1"/>
  <c r="AV95" i="1"/>
  <c r="AU95" i="1"/>
  <c r="AV94" i="1"/>
  <c r="AU94" i="1"/>
  <c r="AV93" i="1"/>
  <c r="AU93" i="1"/>
  <c r="AT93" i="1"/>
  <c r="AV92" i="1"/>
  <c r="AU92" i="1"/>
  <c r="AV91" i="1"/>
  <c r="AU91" i="1"/>
  <c r="AT91" i="1"/>
  <c r="AV90" i="1"/>
  <c r="AU90" i="1"/>
  <c r="AT90" i="1"/>
  <c r="AV89" i="1"/>
  <c r="AU89" i="1"/>
  <c r="AV88" i="1"/>
  <c r="AU88" i="1"/>
  <c r="AT88" i="1"/>
  <c r="AV87" i="1"/>
  <c r="AU87" i="1"/>
  <c r="AV86" i="1"/>
  <c r="AU86" i="1"/>
  <c r="AT86" i="1"/>
  <c r="AV85" i="1"/>
  <c r="AU85" i="1"/>
  <c r="AT85" i="1"/>
  <c r="AV84" i="1"/>
  <c r="AU84" i="1"/>
  <c r="AT84" i="1"/>
  <c r="AV83" i="1"/>
  <c r="AU83" i="1"/>
  <c r="AV82" i="1"/>
  <c r="AU82" i="1"/>
  <c r="AT82" i="1"/>
  <c r="AV81" i="1"/>
  <c r="AU81" i="1"/>
  <c r="AT81" i="1"/>
  <c r="AV80" i="1"/>
  <c r="AU80" i="1"/>
  <c r="AV79" i="1"/>
  <c r="AU79" i="1"/>
  <c r="AT79" i="1"/>
  <c r="AV78" i="1"/>
  <c r="AU78" i="1"/>
  <c r="AT78" i="1"/>
  <c r="AV77" i="1"/>
  <c r="AU77" i="1"/>
  <c r="AT77" i="1"/>
  <c r="AV76" i="1"/>
  <c r="AU76" i="1"/>
  <c r="AV75" i="1"/>
  <c r="AU75" i="1"/>
  <c r="AV74" i="1"/>
  <c r="AU74" i="1"/>
  <c r="AV73" i="1"/>
  <c r="AU73" i="1"/>
  <c r="AT73" i="1"/>
  <c r="AV72" i="1"/>
  <c r="AU72" i="1"/>
  <c r="AT72" i="1"/>
  <c r="AV71" i="1"/>
  <c r="AU71" i="1"/>
  <c r="AT71" i="1"/>
  <c r="AV70" i="1"/>
  <c r="AU70" i="1"/>
  <c r="AV69" i="1"/>
  <c r="AU69" i="1"/>
  <c r="AT69" i="1"/>
  <c r="AV68" i="1"/>
  <c r="AU68" i="1"/>
  <c r="AT68" i="1"/>
  <c r="AV67" i="1"/>
  <c r="AU67" i="1"/>
  <c r="AT67" i="1"/>
  <c r="AV66" i="1"/>
  <c r="AU66" i="1"/>
  <c r="AT66" i="1"/>
  <c r="AV65" i="1"/>
  <c r="AU65" i="1"/>
  <c r="AV64" i="1"/>
  <c r="AU64" i="1"/>
  <c r="AV63" i="1"/>
  <c r="AU63" i="1"/>
  <c r="AV62" i="1"/>
  <c r="AU62" i="1"/>
  <c r="AV61" i="1"/>
  <c r="AU61" i="1"/>
  <c r="AV60" i="1"/>
  <c r="AU60" i="1"/>
  <c r="AV59" i="1"/>
  <c r="AU59" i="1"/>
  <c r="AV58" i="1"/>
  <c r="AU58" i="1"/>
  <c r="AV57" i="1"/>
  <c r="AU57" i="1"/>
  <c r="AV56" i="1"/>
  <c r="AU56" i="1"/>
  <c r="AT56" i="1"/>
  <c r="AV55" i="1"/>
  <c r="AU55" i="1"/>
  <c r="AT55" i="1"/>
  <c r="AV54" i="1"/>
  <c r="AU54" i="1"/>
  <c r="AV53" i="1"/>
  <c r="AU53" i="1"/>
  <c r="AV52" i="1"/>
  <c r="AU52" i="1"/>
  <c r="AV51" i="1"/>
  <c r="AU51" i="1"/>
  <c r="AT51" i="1"/>
  <c r="AV50" i="1"/>
  <c r="AU50" i="1"/>
  <c r="AT50" i="1"/>
  <c r="AV49" i="1"/>
  <c r="AU49" i="1"/>
  <c r="AV48" i="1"/>
  <c r="AU48" i="1"/>
  <c r="AT48" i="1"/>
  <c r="AV47" i="1"/>
  <c r="AU47" i="1"/>
  <c r="AT47" i="1"/>
  <c r="AV46" i="1"/>
  <c r="AU46" i="1"/>
  <c r="AT46" i="1"/>
  <c r="AV45" i="1"/>
  <c r="AU45" i="1"/>
  <c r="AT45" i="1"/>
  <c r="AV44" i="1"/>
  <c r="AU44" i="1"/>
  <c r="AT44" i="1"/>
  <c r="AV43" i="1"/>
  <c r="AU43" i="1"/>
  <c r="AT43" i="1"/>
  <c r="AV42" i="1"/>
  <c r="AU42" i="1"/>
  <c r="AT42" i="1"/>
  <c r="AV41" i="1"/>
  <c r="AU41" i="1"/>
  <c r="AV40" i="1"/>
  <c r="AU40" i="1"/>
  <c r="AT40" i="1"/>
  <c r="AV39" i="1"/>
  <c r="AU39" i="1"/>
  <c r="AV38" i="1"/>
  <c r="AU38" i="1"/>
  <c r="AV37" i="1"/>
  <c r="AU37" i="1"/>
  <c r="AV36" i="1"/>
  <c r="AU36" i="1"/>
  <c r="AT36" i="1"/>
  <c r="AV35" i="1"/>
  <c r="AU35" i="1"/>
  <c r="AT35" i="1"/>
  <c r="AV34" i="1"/>
  <c r="AU34" i="1"/>
  <c r="AV33" i="1"/>
  <c r="AU33" i="1"/>
  <c r="AT33" i="1"/>
  <c r="AV32" i="1"/>
  <c r="AU32" i="1"/>
  <c r="AT32" i="1"/>
  <c r="AV31" i="1"/>
  <c r="AU31" i="1"/>
  <c r="AT31" i="1"/>
  <c r="AV30" i="1"/>
  <c r="AU30" i="1"/>
  <c r="AV29" i="1"/>
  <c r="AU29" i="1"/>
  <c r="AT29" i="1"/>
  <c r="AV28" i="1"/>
  <c r="AU28" i="1"/>
  <c r="AT28" i="1"/>
  <c r="AV27" i="1"/>
  <c r="AU27" i="1"/>
  <c r="AV26" i="1"/>
  <c r="AU26" i="1"/>
  <c r="AT26" i="1"/>
  <c r="AV25" i="1"/>
  <c r="AU25" i="1"/>
  <c r="AV24" i="1"/>
  <c r="AU24" i="1"/>
  <c r="AV23" i="1"/>
  <c r="AU23" i="1"/>
  <c r="AT23" i="1"/>
  <c r="AV22" i="1"/>
  <c r="AU22" i="1"/>
  <c r="AV21" i="1"/>
  <c r="AU21" i="1"/>
  <c r="AV20" i="1"/>
  <c r="AU20" i="1"/>
  <c r="AT20" i="1"/>
  <c r="AV19" i="1"/>
  <c r="AU19" i="1"/>
  <c r="AV18" i="1"/>
  <c r="AU18" i="1"/>
  <c r="AT18" i="1"/>
  <c r="AV17" i="1"/>
  <c r="AU17" i="1"/>
  <c r="AT17" i="1"/>
  <c r="AV16" i="1"/>
  <c r="AU16" i="1"/>
  <c r="AT16" i="1"/>
  <c r="AV15" i="1"/>
  <c r="AU15" i="1"/>
  <c r="AT15" i="1"/>
  <c r="AV14" i="1"/>
  <c r="AU14" i="1"/>
  <c r="AT14" i="1"/>
  <c r="AV13" i="1"/>
  <c r="AU13" i="1"/>
  <c r="AT13" i="1"/>
  <c r="AV12" i="1"/>
  <c r="AU12" i="1"/>
  <c r="AV11" i="1"/>
  <c r="AU11" i="1"/>
  <c r="AV10" i="1"/>
  <c r="AU10" i="1"/>
  <c r="AT10" i="1"/>
  <c r="AV9" i="1"/>
  <c r="AU9" i="1"/>
  <c r="AT9" i="1"/>
  <c r="AV8" i="1"/>
  <c r="AU8" i="1"/>
  <c r="AT8" i="1"/>
  <c r="AV7" i="1"/>
  <c r="AU7" i="1"/>
  <c r="AV6" i="1"/>
  <c r="AU6" i="1"/>
  <c r="AT6" i="1"/>
  <c r="AV5" i="1"/>
  <c r="AU5" i="1"/>
  <c r="AV4" i="1"/>
  <c r="AU4" i="1"/>
  <c r="AV3" i="1"/>
  <c r="AU3" i="1"/>
  <c r="AT3" i="1"/>
  <c r="AV2" i="1"/>
  <c r="AU2" i="1"/>
  <c r="AT2" i="1"/>
</calcChain>
</file>

<file path=xl/sharedStrings.xml><?xml version="1.0" encoding="utf-8"?>
<sst xmlns="http://schemas.openxmlformats.org/spreadsheetml/2006/main" count="3417" uniqueCount="1451">
  <si>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</si>
  <si>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</si>
  <si>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</si>
  <si>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</si>
  <si>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</si>
  <si>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</si>
  <si>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</si>
  <si>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</si>
  <si>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</si>
  <si>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</si>
  <si>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</si>
  <si>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</si>
  <si>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</si>
  <si>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</si>
  <si>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</si>
  <si>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</si>
  <si>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</si>
  <si>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</si>
  <si>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</si>
  <si>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</si>
  <si>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</si>
  <si>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</si>
  <si>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</si>
  <si>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</si>
  <si>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</si>
  <si>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</si>
  <si>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</si>
  <si>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</si>
  <si>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</si>
  <si>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</si>
  <si>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</si>
  <si>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</si>
  <si>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</si>
  <si>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</si>
  <si>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</si>
  <si>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</si>
  <si>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</si>
  <si>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</si>
  <si>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</si>
  <si>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</si>
  <si>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</si>
  <si>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</si>
  <si>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</si>
  <si>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</si>
  <si>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</si>
  <si>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</si>
  <si>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</si>
  <si>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</si>
  <si>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</si>
  <si>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</si>
  <si>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</si>
  <si>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</si>
  <si>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</si>
  <si>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</si>
  <si>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</si>
  <si>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</si>
  <si>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</si>
  <si>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CURAL</t>
  </si>
  <si>
    <t>SHELVES</t>
  </si>
  <si>
    <t>BD111 .B8 1946</t>
  </si>
  <si>
    <t>0                      BD 0111000B  8           1946</t>
  </si>
  <si>
    <t>Appearance and reality : a metaphysical essay / by F. H. Bradley.</t>
  </si>
  <si>
    <t>No</t>
  </si>
  <si>
    <t>1</t>
  </si>
  <si>
    <t>0</t>
  </si>
  <si>
    <t>Bradley, F. H. (Francis Herbert), 1846-1924.</t>
  </si>
  <si>
    <t>Oxford : Clarendon Press, 1946.</t>
  </si>
  <si>
    <t>1946</t>
  </si>
  <si>
    <t>[2d ed. rev.]</t>
  </si>
  <si>
    <t>eng</t>
  </si>
  <si>
    <t>enk</t>
  </si>
  <si>
    <t xml:space="preserve">BD </t>
  </si>
  <si>
    <t>2003-12-03</t>
  </si>
  <si>
    <t>1990-07-24</t>
  </si>
  <si>
    <t>Yes</t>
  </si>
  <si>
    <t>416075:eng</t>
  </si>
  <si>
    <t>801899</t>
  </si>
  <si>
    <t>991003278979702656</t>
  </si>
  <si>
    <t>2270020970002656</t>
  </si>
  <si>
    <t>BOOK</t>
  </si>
  <si>
    <t>32285000234335</t>
  </si>
  <si>
    <t>893240050</t>
  </si>
  <si>
    <t>BD111 .C34 1990</t>
  </si>
  <si>
    <t>0                      BD 0111000C  34          1990</t>
  </si>
  <si>
    <t>The elements of metaphysics / William R. Carter.</t>
  </si>
  <si>
    <t>Carter, William R.</t>
  </si>
  <si>
    <t>New York : McGraw-Hill, c1990.</t>
  </si>
  <si>
    <t>1990</t>
  </si>
  <si>
    <t>nyu</t>
  </si>
  <si>
    <t>The Heritage series in philosophy</t>
  </si>
  <si>
    <t>2008-12-09</t>
  </si>
  <si>
    <t>3943543708:eng</t>
  </si>
  <si>
    <t>18988146</t>
  </si>
  <si>
    <t>991005282129702656</t>
  </si>
  <si>
    <t>2262529200002656</t>
  </si>
  <si>
    <t>9780075574828</t>
  </si>
  <si>
    <t>32285005471247</t>
  </si>
  <si>
    <t>893619738</t>
  </si>
  <si>
    <t>BD111 .H4</t>
  </si>
  <si>
    <t>0                      BD 0111000H  4</t>
  </si>
  <si>
    <t>Method in metaphysics.</t>
  </si>
  <si>
    <t>Henle, R. J. (Robert John), 1909-2000.</t>
  </si>
  <si>
    <t>Milwaukee, Marquette University Press, 1951</t>
  </si>
  <si>
    <t>1951</t>
  </si>
  <si>
    <t>___</t>
  </si>
  <si>
    <t>The Aquinas lecture, 1950</t>
  </si>
  <si>
    <t>2005-03-16</t>
  </si>
  <si>
    <t>552373181:eng</t>
  </si>
  <si>
    <t>171214</t>
  </si>
  <si>
    <t>991000991699702656</t>
  </si>
  <si>
    <t>2267345860002656</t>
  </si>
  <si>
    <t>32285000234475</t>
  </si>
  <si>
    <t>893808900</t>
  </si>
  <si>
    <t>BD131 .K6</t>
  </si>
  <si>
    <t>0                      BD 0131000K  6</t>
  </si>
  <si>
    <t>An introduction to the science of metaphysics.</t>
  </si>
  <si>
    <t>Koren, Henry J.</t>
  </si>
  <si>
    <t>St. Louis : Herder, [1955]</t>
  </si>
  <si>
    <t>1955</t>
  </si>
  <si>
    <t>mou</t>
  </si>
  <si>
    <t>2010-04-22</t>
  </si>
  <si>
    <t>1990-07-25</t>
  </si>
  <si>
    <t>1972623:eng</t>
  </si>
  <si>
    <t>990851</t>
  </si>
  <si>
    <t>991003452149702656</t>
  </si>
  <si>
    <t>2259655340002656</t>
  </si>
  <si>
    <t>32285000250646</t>
  </si>
  <si>
    <t>893887473</t>
  </si>
  <si>
    <t>BD161 .A5 1975</t>
  </si>
  <si>
    <t>0                      BD 0161000A  5           1975</t>
  </si>
  <si>
    <t>Analysis and metaphysics : essays in honor of R. M. Chisholm / edited by Keith Lehrer.</t>
  </si>
  <si>
    <t>Dordrecht, Holland ; Boston : D. Reidel Pub. Co., [1975]</t>
  </si>
  <si>
    <t>1975</t>
  </si>
  <si>
    <t xml:space="preserve">ne </t>
  </si>
  <si>
    <t>Philosophical studies series in philosophy ; v. 4</t>
  </si>
  <si>
    <t>2004-04-29</t>
  </si>
  <si>
    <t>807267530:eng</t>
  </si>
  <si>
    <t>1254917</t>
  </si>
  <si>
    <t>991003651069702656</t>
  </si>
  <si>
    <t>2261099060002656</t>
  </si>
  <si>
    <t>9789027705716</t>
  </si>
  <si>
    <t>32285000250869</t>
  </si>
  <si>
    <t>893336761</t>
  </si>
  <si>
    <t>BD161 .A65 1973</t>
  </si>
  <si>
    <t>0                      BD 0161000A  65          1973</t>
  </si>
  <si>
    <t>Belief, truth and knowledge / [by] D. M. Armstrong.</t>
  </si>
  <si>
    <t>Armstrong, D. M. (David Malet), 1926-2014.</t>
  </si>
  <si>
    <t>London : Cambridge University Press, 1973.</t>
  </si>
  <si>
    <t>1973</t>
  </si>
  <si>
    <t>2000-11-28</t>
  </si>
  <si>
    <t>1674561:eng</t>
  </si>
  <si>
    <t>617958</t>
  </si>
  <si>
    <t>991003060599702656</t>
  </si>
  <si>
    <t>2270856220002656</t>
  </si>
  <si>
    <t>9780521087063</t>
  </si>
  <si>
    <t>32285000250885</t>
  </si>
  <si>
    <t>893239852</t>
  </si>
  <si>
    <t>BD161 .B87</t>
  </si>
  <si>
    <t>0                      BD 0161000B  87</t>
  </si>
  <si>
    <t>The concept of knowledge / [by] Panayot Butchvarov.</t>
  </si>
  <si>
    <t>Butchvarov, Panayot, 1933-</t>
  </si>
  <si>
    <t>Evanston : Northwestern University Press, 1970.</t>
  </si>
  <si>
    <t>1970</t>
  </si>
  <si>
    <t>ilu</t>
  </si>
  <si>
    <t>Northwestern University publications in analytical philosophy</t>
  </si>
  <si>
    <t>2000-02-01</t>
  </si>
  <si>
    <t>1222103:eng</t>
  </si>
  <si>
    <t>109702</t>
  </si>
  <si>
    <t>991005353279702656</t>
  </si>
  <si>
    <t>2254931530002656</t>
  </si>
  <si>
    <t>9780810103191</t>
  </si>
  <si>
    <t>32285000251016</t>
  </si>
  <si>
    <t>893508021</t>
  </si>
  <si>
    <t>BD161 .C42 1962</t>
  </si>
  <si>
    <t>0                      BD 0161000C  42          1962</t>
  </si>
  <si>
    <t>The philosophy of mind.</t>
  </si>
  <si>
    <t>Chappell, V. C. (Vere Claiborne), 1930-, editor.</t>
  </si>
  <si>
    <t>Englewood Cliffs, N.J. : Prentice-Hall, [1962]</t>
  </si>
  <si>
    <t>1962</t>
  </si>
  <si>
    <t>nju</t>
  </si>
  <si>
    <t>A Spectrum book, S-43</t>
  </si>
  <si>
    <t>2001-04-17</t>
  </si>
  <si>
    <t>10792680251:eng</t>
  </si>
  <si>
    <t>325530</t>
  </si>
  <si>
    <t>991002355969702656</t>
  </si>
  <si>
    <t>2269857020002656</t>
  </si>
  <si>
    <t>32285000251057</t>
  </si>
  <si>
    <t>893316717</t>
  </si>
  <si>
    <t>BD161 .F57 1987</t>
  </si>
  <si>
    <t>0                      BD 0161000F  57          1987</t>
  </si>
  <si>
    <t>The theory of epistemic rationality / Richard Foley.</t>
  </si>
  <si>
    <t>Foley, Richard.</t>
  </si>
  <si>
    <t>Cambridge, Mass. : Harvard University Press, 1987.</t>
  </si>
  <si>
    <t>1987</t>
  </si>
  <si>
    <t>mau</t>
  </si>
  <si>
    <t>2004-07-20</t>
  </si>
  <si>
    <t>1990-07-26</t>
  </si>
  <si>
    <t>20975806:eng</t>
  </si>
  <si>
    <t>15015094</t>
  </si>
  <si>
    <t>991000975339702656</t>
  </si>
  <si>
    <t>2272030220002656</t>
  </si>
  <si>
    <t>9780674882768</t>
  </si>
  <si>
    <t>32285000251255</t>
  </si>
  <si>
    <t>893261687</t>
  </si>
  <si>
    <t>BD161 .K265 1989</t>
  </si>
  <si>
    <t>0                      BD 0161000K  265         1989</t>
  </si>
  <si>
    <t>Science, language, and the human condition / Morton A. Kaplan.</t>
  </si>
  <si>
    <t>Kaplan, Morton A.</t>
  </si>
  <si>
    <t>New York : Paragon House, 1989.</t>
  </si>
  <si>
    <t>1989</t>
  </si>
  <si>
    <t>Rev. ed.</t>
  </si>
  <si>
    <t>2001-10-02</t>
  </si>
  <si>
    <t>1991-01-22</t>
  </si>
  <si>
    <t>3157009:eng</t>
  </si>
  <si>
    <t>19210874</t>
  </si>
  <si>
    <t>991001438149702656</t>
  </si>
  <si>
    <t>2261324710002656</t>
  </si>
  <si>
    <t>9781557781475</t>
  </si>
  <si>
    <t>32285000460021</t>
  </si>
  <si>
    <t>893225855</t>
  </si>
  <si>
    <t>BD161 .K53 1986</t>
  </si>
  <si>
    <t>0                      BD 0161000K  53          1986</t>
  </si>
  <si>
    <t>Piaget's theory of knowledge : genetic epistemology &amp; scientific reason / Richard F. Kitchener.</t>
  </si>
  <si>
    <t>Kitchener, Richard F., 1941-</t>
  </si>
  <si>
    <t>New Haven : Yale University Press, c1986.</t>
  </si>
  <si>
    <t>1986</t>
  </si>
  <si>
    <t>ctu</t>
  </si>
  <si>
    <t>2010-10-25</t>
  </si>
  <si>
    <t>836676329:eng</t>
  </si>
  <si>
    <t>12724717</t>
  </si>
  <si>
    <t>991000731309702656</t>
  </si>
  <si>
    <t>2266872080002656</t>
  </si>
  <si>
    <t>9780300035797</t>
  </si>
  <si>
    <t>32285000251420</t>
  </si>
  <si>
    <t>893339834</t>
  </si>
  <si>
    <t>BD161 .L38</t>
  </si>
  <si>
    <t>0                      BD 0161000L  38</t>
  </si>
  <si>
    <t>Mind and the world-order : outline of a theory of knowledge.</t>
  </si>
  <si>
    <t>Lewis, Clarence Irving, 1883-1964.</t>
  </si>
  <si>
    <t>New York ; Chicago [etc.] : C. Scribner's Sons, [c1929]</t>
  </si>
  <si>
    <t>1929</t>
  </si>
  <si>
    <t>2006-04-15</t>
  </si>
  <si>
    <t>1457807:eng</t>
  </si>
  <si>
    <t>1034227</t>
  </si>
  <si>
    <t>991003486879702656</t>
  </si>
  <si>
    <t>2266969850002656</t>
  </si>
  <si>
    <t>32285000251479</t>
  </si>
  <si>
    <t>893617377</t>
  </si>
  <si>
    <t>BD161 .M283</t>
  </si>
  <si>
    <t>0                      BD 0161000M  283</t>
  </si>
  <si>
    <t>Thought and knowledge : essays / by Norman Malcolm.</t>
  </si>
  <si>
    <t>Malcolm, Norman, 1911-1990.</t>
  </si>
  <si>
    <t>Ithaca, N.Y. : Cornell University Press, 1977.</t>
  </si>
  <si>
    <t>1977</t>
  </si>
  <si>
    <t>2005-04-15</t>
  </si>
  <si>
    <t>319397720:eng</t>
  </si>
  <si>
    <t>2645036</t>
  </si>
  <si>
    <t>991004196889702656</t>
  </si>
  <si>
    <t>2256915370002656</t>
  </si>
  <si>
    <t>9780801410741</t>
  </si>
  <si>
    <t>32285000251545</t>
  </si>
  <si>
    <t>893263142</t>
  </si>
  <si>
    <t>BD161 .O47</t>
  </si>
  <si>
    <t>0                      BD 0161000O  47</t>
  </si>
  <si>
    <t>Readings in epistemology.</t>
  </si>
  <si>
    <t>O'Neill, Reginald F. editor.</t>
  </si>
  <si>
    <t>Englewood Cliffs, N.J. : Prentice-Hall, 1962.</t>
  </si>
  <si>
    <t>2009-01-05</t>
  </si>
  <si>
    <t>1947017:eng</t>
  </si>
  <si>
    <t>981527</t>
  </si>
  <si>
    <t>991003446129702656</t>
  </si>
  <si>
    <t>2269761910002656</t>
  </si>
  <si>
    <t>32285000251628</t>
  </si>
  <si>
    <t>893499295</t>
  </si>
  <si>
    <t>BD161 .P4 1971</t>
  </si>
  <si>
    <t>0                      BD 0161000P  4           1971</t>
  </si>
  <si>
    <t>What is knowledge? / [by] David Pears.</t>
  </si>
  <si>
    <t>Pears, David, 1921-2009.</t>
  </si>
  <si>
    <t>New York : Harper &amp; Row, [1971]</t>
  </si>
  <si>
    <t>1971</t>
  </si>
  <si>
    <t>Harper essays in philosophy</t>
  </si>
  <si>
    <t>311805281:eng</t>
  </si>
  <si>
    <t>155752</t>
  </si>
  <si>
    <t>991000895259702656</t>
  </si>
  <si>
    <t>2256654120002656</t>
  </si>
  <si>
    <t>9780061315862</t>
  </si>
  <si>
    <t>32285000251636</t>
  </si>
  <si>
    <t>893778345</t>
  </si>
  <si>
    <t>BD161 .R33 1987</t>
  </si>
  <si>
    <t>0                      BD 0161000R  33          1987</t>
  </si>
  <si>
    <t>New ways of knowing : the sciences, society, and reconstructive knowledge / by Marcus G. Raskin &amp; Herbert J. Bernstein with Susan Buck-Morss ... [et al.].</t>
  </si>
  <si>
    <t>Raskin, Marcus G.</t>
  </si>
  <si>
    <t>Totowa, N.J. : Rowman &amp; Littlefield, 1987.</t>
  </si>
  <si>
    <t>1999-03-29</t>
  </si>
  <si>
    <t>294233282:eng</t>
  </si>
  <si>
    <t>15224349</t>
  </si>
  <si>
    <t>991001004869702656</t>
  </si>
  <si>
    <t>2268035660002656</t>
  </si>
  <si>
    <t>9780847674633</t>
  </si>
  <si>
    <t>32285000251719</t>
  </si>
  <si>
    <t>893243782</t>
  </si>
  <si>
    <t>BD161 .R9</t>
  </si>
  <si>
    <t>0                      BD 0161000R  9</t>
  </si>
  <si>
    <t>Human knowledge : its scope and limits.</t>
  </si>
  <si>
    <t>Russell, Bertrand, 1872-1970.</t>
  </si>
  <si>
    <t>London : G. Allen and Unwin, [1948]</t>
  </si>
  <si>
    <t>1948</t>
  </si>
  <si>
    <t>2001-11-29</t>
  </si>
  <si>
    <t>1990-07-31</t>
  </si>
  <si>
    <t>517761:eng</t>
  </si>
  <si>
    <t>224769</t>
  </si>
  <si>
    <t>991001375109702656</t>
  </si>
  <si>
    <t>2263548450002656</t>
  </si>
  <si>
    <t>32285000252683</t>
  </si>
  <si>
    <t>893408071</t>
  </si>
  <si>
    <t>BD161 .S47</t>
  </si>
  <si>
    <t>0                      BD 0161000S  47</t>
  </si>
  <si>
    <t>Reality, knowledge, and value : a basic introduction to philosophy / [by] Jerome A. Shaffer.</t>
  </si>
  <si>
    <t>Shaffer, Jerome A.</t>
  </si>
  <si>
    <t>New York : Random House, [1971]</t>
  </si>
  <si>
    <t>[1st ed.]</t>
  </si>
  <si>
    <t>1999-04-28</t>
  </si>
  <si>
    <t>375401774:eng</t>
  </si>
  <si>
    <t>164026</t>
  </si>
  <si>
    <t>991000934629702656</t>
  </si>
  <si>
    <t>2271987560002656</t>
  </si>
  <si>
    <t>9780394312675</t>
  </si>
  <si>
    <t>32285000252725</t>
  </si>
  <si>
    <t>893413813</t>
  </si>
  <si>
    <t>BD161 .S52</t>
  </si>
  <si>
    <t>0                      BD 0161000S  52</t>
  </si>
  <si>
    <t>The Christian intellect and the mystery of being : reflections of a Maritain Thomist / [by] Joseph J. Sikora.</t>
  </si>
  <si>
    <t>Sikora, Joseph J. (Joseph John)</t>
  </si>
  <si>
    <t>The Hague : Martinus Nijhoff, 1966.</t>
  </si>
  <si>
    <t>1966</t>
  </si>
  <si>
    <t>1997-10-29</t>
  </si>
  <si>
    <t>376946253:eng</t>
  </si>
  <si>
    <t>884893</t>
  </si>
  <si>
    <t>991003351289702656</t>
  </si>
  <si>
    <t>2259465780002656</t>
  </si>
  <si>
    <t>32285000252733</t>
  </si>
  <si>
    <t>893793556</t>
  </si>
  <si>
    <t>BD161 .W47 1977b</t>
  </si>
  <si>
    <t>0                      BD 0161000W  47          1977b</t>
  </si>
  <si>
    <t>Groundless belief : an essay on the possibility of epistemology / Michael Williams.</t>
  </si>
  <si>
    <t>Williams, Michael, 1947 January 3-</t>
  </si>
  <si>
    <t>New Haven : Yale University Press, 1977.</t>
  </si>
  <si>
    <t>Library of philosophy and logic</t>
  </si>
  <si>
    <t>1991-07-15</t>
  </si>
  <si>
    <t>181262707:eng</t>
  </si>
  <si>
    <t>3353844</t>
  </si>
  <si>
    <t>991004413709702656</t>
  </si>
  <si>
    <t>2260791700002656</t>
  </si>
  <si>
    <t>9780300021288</t>
  </si>
  <si>
    <t>32285000639343</t>
  </si>
  <si>
    <t>893513208</t>
  </si>
  <si>
    <t>BD161.L613 B73 1988</t>
  </si>
  <si>
    <t>0                      BD 0161000L  613                B  73          1988</t>
  </si>
  <si>
    <t>Lonergan's retrieval of the notion of human being : clarifications of and reflections on the argument of Insight, chapters I-XVIII / Frank Paul Braio.</t>
  </si>
  <si>
    <t>Braio, Frank Paul, 1948-</t>
  </si>
  <si>
    <t>Lanham, MD : University Press of America, c1988.</t>
  </si>
  <si>
    <t>1988</t>
  </si>
  <si>
    <t>mdu</t>
  </si>
  <si>
    <t>1999-05-03</t>
  </si>
  <si>
    <t>1991-07-16</t>
  </si>
  <si>
    <t>496454697:eng</t>
  </si>
  <si>
    <t>17259713</t>
  </si>
  <si>
    <t>991001191519702656</t>
  </si>
  <si>
    <t>2256649750002656</t>
  </si>
  <si>
    <t>9780819168511</t>
  </si>
  <si>
    <t>32285000675461</t>
  </si>
  <si>
    <t>893709070</t>
  </si>
  <si>
    <t>BD162 .S5</t>
  </si>
  <si>
    <t>0                      BD 0162000S  5</t>
  </si>
  <si>
    <t>Introduction à l'ontologie du connaître.</t>
  </si>
  <si>
    <t>Simon, Yves.</t>
  </si>
  <si>
    <t>Paris : Desclée, de Brouwer et cie, [1934]</t>
  </si>
  <si>
    <t>1934</t>
  </si>
  <si>
    <t>fre</t>
  </si>
  <si>
    <t xml:space="preserve">fr </t>
  </si>
  <si>
    <t>Bibliothèque française de philosophie. 3. sér.</t>
  </si>
  <si>
    <t>2005-09-22</t>
  </si>
  <si>
    <t>10792985155:fre</t>
  </si>
  <si>
    <t>9308612</t>
  </si>
  <si>
    <t>991000168529702656</t>
  </si>
  <si>
    <t>2258385480002656</t>
  </si>
  <si>
    <t>32285000252915</t>
  </si>
  <si>
    <t>893620265</t>
  </si>
  <si>
    <t>BD166 .F713</t>
  </si>
  <si>
    <t>0                      BD 0166000F  713</t>
  </si>
  <si>
    <t>Reality and man : an essay in the metaphysics of human nature / translated from the Russian by Natalie Duddington. With a foreword by Georges Florovsky.</t>
  </si>
  <si>
    <t>Frank, S. L. (Semen Li︠u︡dvigovich), 1877-1950.</t>
  </si>
  <si>
    <t>New York : Taplinger, [1967, c1965]</t>
  </si>
  <si>
    <t>1967</t>
  </si>
  <si>
    <t>2002-05-07</t>
  </si>
  <si>
    <t>4917887126:eng</t>
  </si>
  <si>
    <t>169808</t>
  </si>
  <si>
    <t>991000963129702656</t>
  </si>
  <si>
    <t>2263916570002656</t>
  </si>
  <si>
    <t>32285000253061</t>
  </si>
  <si>
    <t>893432482</t>
  </si>
  <si>
    <t>BD171 .A3855 1993</t>
  </si>
  <si>
    <t>0                      BD 0171000A  3855        1993</t>
  </si>
  <si>
    <t>Truth in philosophy / Barry Allen.</t>
  </si>
  <si>
    <t>Allen, Barry, 1957-</t>
  </si>
  <si>
    <t>Cambridge, Mass. : Harvard University Press, 1993.</t>
  </si>
  <si>
    <t>1993</t>
  </si>
  <si>
    <t>1995-04-24</t>
  </si>
  <si>
    <t>1994-05-06</t>
  </si>
  <si>
    <t>138733795:eng</t>
  </si>
  <si>
    <t>26853827</t>
  </si>
  <si>
    <t>991002093549702656</t>
  </si>
  <si>
    <t>2264483790002656</t>
  </si>
  <si>
    <t>9780674910904</t>
  </si>
  <si>
    <t>32285001878478</t>
  </si>
  <si>
    <t>893892140</t>
  </si>
  <si>
    <t>BD171 .G6</t>
  </si>
  <si>
    <t>0                      BD 0171000G  6</t>
  </si>
  <si>
    <t>The structure of awareness : introduction to a situational theory of truth and knowledge / [by] D. W. Gotshalk.</t>
  </si>
  <si>
    <t>Gotshalk, D. W. (Dilman Walter), 1901-1973.</t>
  </si>
  <si>
    <t>Urbana : University of Illinois Press, [1969]</t>
  </si>
  <si>
    <t>1969</t>
  </si>
  <si>
    <t>1993-03-30</t>
  </si>
  <si>
    <t>796603397:eng</t>
  </si>
  <si>
    <t>52921</t>
  </si>
  <si>
    <t>991000128429702656</t>
  </si>
  <si>
    <t>2259231370002656</t>
  </si>
  <si>
    <t>9780252000256</t>
  </si>
  <si>
    <t>32285000253095</t>
  </si>
  <si>
    <t>893714334</t>
  </si>
  <si>
    <t>BD171 .P87</t>
  </si>
  <si>
    <t>0                      BD 0171000P  87</t>
  </si>
  <si>
    <t>Meaning and the moral sciences / Hilary Putnam.</t>
  </si>
  <si>
    <t>Putnam, Hilary.</t>
  </si>
  <si>
    <t>London ; Boston : Routledge &amp; K. Paul, 1978.</t>
  </si>
  <si>
    <t>1978</t>
  </si>
  <si>
    <t>International library of philosophy and scientific method</t>
  </si>
  <si>
    <t>2002-11-26</t>
  </si>
  <si>
    <t>445237:eng</t>
  </si>
  <si>
    <t>3757028</t>
  </si>
  <si>
    <t>991004509869702656</t>
  </si>
  <si>
    <t>2267563570002656</t>
  </si>
  <si>
    <t>9780710087546</t>
  </si>
  <si>
    <t>32285000253160</t>
  </si>
  <si>
    <t>893694019</t>
  </si>
  <si>
    <t>BD171 .R47</t>
  </si>
  <si>
    <t>0                      BD 0171000R  47</t>
  </si>
  <si>
    <t>The coherence theory of truth.</t>
  </si>
  <si>
    <t>Rescher, Nicholas.</t>
  </si>
  <si>
    <t>Oxford : Clarendon Press, 1973.</t>
  </si>
  <si>
    <t>Clarendon library of logic and philosophy</t>
  </si>
  <si>
    <t>1997-10-01</t>
  </si>
  <si>
    <t>483489:eng</t>
  </si>
  <si>
    <t>745629</t>
  </si>
  <si>
    <t>991003219499702656</t>
  </si>
  <si>
    <t>2268883020002656</t>
  </si>
  <si>
    <t>9780198244011</t>
  </si>
  <si>
    <t>32285000253186</t>
  </si>
  <si>
    <t>893793420</t>
  </si>
  <si>
    <t>BD175 .D68</t>
  </si>
  <si>
    <t>0                      BD 0175000D  68</t>
  </si>
  <si>
    <t>Understanding everyday life : toward the reconstruction of sociological knowledge / edited by Jack D. Douglas.</t>
  </si>
  <si>
    <t>Douglas, Jack D.</t>
  </si>
  <si>
    <t>Chicago : Aldine Pub. Co., [1970]</t>
  </si>
  <si>
    <t>2001-01-04</t>
  </si>
  <si>
    <t>118180235:eng</t>
  </si>
  <si>
    <t>109506</t>
  </si>
  <si>
    <t>991000640629702656</t>
  </si>
  <si>
    <t>2254992940002656</t>
  </si>
  <si>
    <t>9780202301204</t>
  </si>
  <si>
    <t>32285000253301</t>
  </si>
  <si>
    <t>893528239</t>
  </si>
  <si>
    <t>BD175 .F75 1992</t>
  </si>
  <si>
    <t>0                      BD 0175000F  75          1992</t>
  </si>
  <si>
    <t>The alienated mind : the sociology of knowledge in Germany, 1918-1933 / David Frisby.</t>
  </si>
  <si>
    <t>Frisby, David.</t>
  </si>
  <si>
    <t>New York, NY : Routledge, 1992.</t>
  </si>
  <si>
    <t>1992</t>
  </si>
  <si>
    <t>2nd ed.</t>
  </si>
  <si>
    <t>International library of sociology</t>
  </si>
  <si>
    <t>2001-03-19</t>
  </si>
  <si>
    <t>1994-01-24</t>
  </si>
  <si>
    <t>20962123:eng</t>
  </si>
  <si>
    <t>25245763</t>
  </si>
  <si>
    <t>991001986859702656</t>
  </si>
  <si>
    <t>2259155240002656</t>
  </si>
  <si>
    <t>9780415057967</t>
  </si>
  <si>
    <t>32285001833242</t>
  </si>
  <si>
    <t>893879383</t>
  </si>
  <si>
    <t>BD175 .W37 1996</t>
  </si>
  <si>
    <t>0                      BD 0175000W  37          1996</t>
  </si>
  <si>
    <t>Reconfiguring truth : postmodernism, science studies, and the search for a new model of knowledge / Steven C. Ward.</t>
  </si>
  <si>
    <t>Ward, Steven C.</t>
  </si>
  <si>
    <t>Lanham : Rowman &amp; Littlefield Publishers, c1996.</t>
  </si>
  <si>
    <t>1996</t>
  </si>
  <si>
    <t>2001-10-25</t>
  </si>
  <si>
    <t>1997-04-10</t>
  </si>
  <si>
    <t>836952003:eng</t>
  </si>
  <si>
    <t>34618270</t>
  </si>
  <si>
    <t>991002646069702656</t>
  </si>
  <si>
    <t>2271960260002656</t>
  </si>
  <si>
    <t>9780847682591</t>
  </si>
  <si>
    <t>32285002496163</t>
  </si>
  <si>
    <t>893873782</t>
  </si>
  <si>
    <t>BD190 .A57 1988</t>
  </si>
  <si>
    <t>0                      BD 0190000A  57          1988</t>
  </si>
  <si>
    <t>Analogical reasoning : perspectives of artificial intelligence, cognitive science, and philosophy / edited by David H. Helman.</t>
  </si>
  <si>
    <t>Dordrecht ; Boston : Kluwer Academic Publishers, c1988.</t>
  </si>
  <si>
    <t>Studies in epistemology, logic, methodology, and philosophy of science</t>
  </si>
  <si>
    <t>2009-04-08</t>
  </si>
  <si>
    <t>1990-04-02</t>
  </si>
  <si>
    <t>808231795:eng</t>
  </si>
  <si>
    <t>17550163</t>
  </si>
  <si>
    <t>991001235439702656</t>
  </si>
  <si>
    <t>2261980260002656</t>
  </si>
  <si>
    <t>9789027727114</t>
  </si>
  <si>
    <t>32285000092451</t>
  </si>
  <si>
    <t>893420192</t>
  </si>
  <si>
    <t>BD190 .V513 1959</t>
  </si>
  <si>
    <t>0                      BD 0190000V  513         1959</t>
  </si>
  <si>
    <t>The analogy of names : and The concept of being / literally translated and annotated by Edward A. Bushinski, in collaboration with Henry J. Koren.</t>
  </si>
  <si>
    <t>Cajetan, Tommaso de Vio, 1469-1534.</t>
  </si>
  <si>
    <t>Pittsburgh : Duquesne University, 1959.</t>
  </si>
  <si>
    <t>1959</t>
  </si>
  <si>
    <t>2d ed.</t>
  </si>
  <si>
    <t xml:space="preserve">xx </t>
  </si>
  <si>
    <t>Duquesne studies. Philosophical series ; 4</t>
  </si>
  <si>
    <t>2009-02-25</t>
  </si>
  <si>
    <t>1990-08-07</t>
  </si>
  <si>
    <t>10792169905:eng</t>
  </si>
  <si>
    <t>1079079</t>
  </si>
  <si>
    <t>991003519489702656</t>
  </si>
  <si>
    <t>2255754850002656</t>
  </si>
  <si>
    <t>32285000254234</t>
  </si>
  <si>
    <t>893611132</t>
  </si>
  <si>
    <t>BD21 .C59</t>
  </si>
  <si>
    <t>0                      BD 0021000C  59</t>
  </si>
  <si>
    <t>The need to question : an introduction to philosophy.</t>
  </si>
  <si>
    <t>Clark, Malcolm, 1926-</t>
  </si>
  <si>
    <t>Englewood Cliffs, N.J. : Prentice-Hall, [1973]</t>
  </si>
  <si>
    <t>2004-11-21</t>
  </si>
  <si>
    <t>1991-03-11</t>
  </si>
  <si>
    <t>1402248:eng</t>
  </si>
  <si>
    <t>357067</t>
  </si>
  <si>
    <t>991002464529702656</t>
  </si>
  <si>
    <t>2263054130002656</t>
  </si>
  <si>
    <t>9780136108573</t>
  </si>
  <si>
    <t>32285000546977</t>
  </si>
  <si>
    <t>893226869</t>
  </si>
  <si>
    <t>BD21 .E4 1973</t>
  </si>
  <si>
    <t>0                      BD 0021000E  4           1973</t>
  </si>
  <si>
    <t>A modern introduction to philosophy : readings from classical and contemporary sources / edited by Paul Edwards and Arthur Pap.</t>
  </si>
  <si>
    <t>Edwards, Paul, 1923-2004, editor.</t>
  </si>
  <si>
    <t>New York : Free Press, [1972, c1973]</t>
  </si>
  <si>
    <t>1972</t>
  </si>
  <si>
    <t>3d ed.</t>
  </si>
  <si>
    <t>The Free Press textbooks in philosophy</t>
  </si>
  <si>
    <t>2008-04-11</t>
  </si>
  <si>
    <t>796691045:eng</t>
  </si>
  <si>
    <t>533845</t>
  </si>
  <si>
    <t>991002937499702656</t>
  </si>
  <si>
    <t>2264339840002656</t>
  </si>
  <si>
    <t>32285000547066</t>
  </si>
  <si>
    <t>893786772</t>
  </si>
  <si>
    <t>BD21 .M85 1979</t>
  </si>
  <si>
    <t>0                      BD 0021000M  85          1979</t>
  </si>
  <si>
    <t>The ways of philosophy / Milton K. Munitz.</t>
  </si>
  <si>
    <t>Munitz, Milton K. (Milton Karl), 1913-1995.</t>
  </si>
  <si>
    <t>New York : Macmillan, c1979.</t>
  </si>
  <si>
    <t>1979</t>
  </si>
  <si>
    <t>2002-12-04</t>
  </si>
  <si>
    <t>1991-07-10</t>
  </si>
  <si>
    <t>398688:eng</t>
  </si>
  <si>
    <t>3516588</t>
  </si>
  <si>
    <t>991004453029702656</t>
  </si>
  <si>
    <t>2272478070002656</t>
  </si>
  <si>
    <t>9780023848506</t>
  </si>
  <si>
    <t>32285000648369</t>
  </si>
  <si>
    <t>893718922</t>
  </si>
  <si>
    <t>BD21 .R3 1971</t>
  </si>
  <si>
    <t>0                      BD 0021000R  3           1971</t>
  </si>
  <si>
    <t>Philosophy : an introduction / [by] John Herman Randall, Jr. [and] Justus Buchler.</t>
  </si>
  <si>
    <t>Randall, John Herman, Jr., 1899-1980.</t>
  </si>
  <si>
    <t>New York : Barnes &amp; Noble, [1971]</t>
  </si>
  <si>
    <t>College outline series ; no. 41</t>
  </si>
  <si>
    <t>2005-04-30</t>
  </si>
  <si>
    <t>117452028:eng</t>
  </si>
  <si>
    <t>199517</t>
  </si>
  <si>
    <t>991001225039702656</t>
  </si>
  <si>
    <t>2269741580002656</t>
  </si>
  <si>
    <t>9780389000891</t>
  </si>
  <si>
    <t>32285000547298</t>
  </si>
  <si>
    <t>893432702</t>
  </si>
  <si>
    <t>BD21 .S85 1964</t>
  </si>
  <si>
    <t>0                      BD 0021000S  85          1964</t>
  </si>
  <si>
    <t>An introduction to philosophy.</t>
  </si>
  <si>
    <t>Sullivan, Daniel J. (Daniel James), 1909-</t>
  </si>
  <si>
    <t>Milwaukee : Bruce Pub. Co., [1964]</t>
  </si>
  <si>
    <t>1964</t>
  </si>
  <si>
    <t>wiu</t>
  </si>
  <si>
    <t>2008-03-04</t>
  </si>
  <si>
    <t>1783349:eng</t>
  </si>
  <si>
    <t>1702340</t>
  </si>
  <si>
    <t>991003874339702656</t>
  </si>
  <si>
    <t>2264551080002656</t>
  </si>
  <si>
    <t>32285000547348</t>
  </si>
  <si>
    <t>893599088</t>
  </si>
  <si>
    <t>BD214.5 .S66 1990</t>
  </si>
  <si>
    <t>0                      BD 0214500S  66          1990</t>
  </si>
  <si>
    <t>A post-modern epistemology : language, truth, and body / Mari Sorri &amp; Jerry H. Gill.</t>
  </si>
  <si>
    <t>Sorri, Mari.</t>
  </si>
  <si>
    <t>Lewiston, N.Y., USA : E. Mellen Press, c1990.</t>
  </si>
  <si>
    <t>Problems in contemporary philosophy ; v. 19</t>
  </si>
  <si>
    <t>2005-11-21</t>
  </si>
  <si>
    <t>1991-11-04</t>
  </si>
  <si>
    <t>836711422:eng</t>
  </si>
  <si>
    <t>19981266</t>
  </si>
  <si>
    <t>991001521799702656</t>
  </si>
  <si>
    <t>2259822140002656</t>
  </si>
  <si>
    <t>9780889463240</t>
  </si>
  <si>
    <t>32285000729458</t>
  </si>
  <si>
    <t>893684379</t>
  </si>
  <si>
    <t>BD215 .B2 1955</t>
  </si>
  <si>
    <t>0                      BD 0215000B  2           1955</t>
  </si>
  <si>
    <t>The will to believe / by Marcus Bach.</t>
  </si>
  <si>
    <t>Bach, Marcus, 1901-1995.</t>
  </si>
  <si>
    <t>Englewood Cliffs, N.J. : Prentice-Hall, [1955]</t>
  </si>
  <si>
    <t>2010-07-01</t>
  </si>
  <si>
    <t>1893773:eng</t>
  </si>
  <si>
    <t>1683388</t>
  </si>
  <si>
    <t>991000016939702656</t>
  </si>
  <si>
    <t>2272151010002656</t>
  </si>
  <si>
    <t>32285005589352</t>
  </si>
  <si>
    <t>893884027</t>
  </si>
  <si>
    <t>BD215 .H65 1986</t>
  </si>
  <si>
    <t>0                      BD 0215000H  65          1986</t>
  </si>
  <si>
    <t>Doubt, time, violence / Piotr Hoffman.</t>
  </si>
  <si>
    <t>Hoffman, Piotr.</t>
  </si>
  <si>
    <t>Chicago : University of Chicago Press, c1986.</t>
  </si>
  <si>
    <t>2004-06-02</t>
  </si>
  <si>
    <t>1992-05-15</t>
  </si>
  <si>
    <t>7031520:eng</t>
  </si>
  <si>
    <t>13860922</t>
  </si>
  <si>
    <t>991000885659702656</t>
  </si>
  <si>
    <t>2262354320002656</t>
  </si>
  <si>
    <t>9780226347912</t>
  </si>
  <si>
    <t>32285001116291</t>
  </si>
  <si>
    <t>893502904</t>
  </si>
  <si>
    <t>BD215 .M33 1984</t>
  </si>
  <si>
    <t>0                      BD 0215000M  33          1984</t>
  </si>
  <si>
    <t>The life of religion : a Marquette University Symposium on the Nature of Religious Belief / edited by Stanley M. Harrison, Richard C. Taylor.</t>
  </si>
  <si>
    <t>Marquette University Symposium on the Nature of Religious Belief (1984)</t>
  </si>
  <si>
    <t>Lanham, MD : University Press of America, c1986.</t>
  </si>
  <si>
    <t>1996-09-28</t>
  </si>
  <si>
    <t>817728987:eng</t>
  </si>
  <si>
    <t>13822539</t>
  </si>
  <si>
    <t>991000879139702656</t>
  </si>
  <si>
    <t>2265450440002656</t>
  </si>
  <si>
    <t>9780819155597</t>
  </si>
  <si>
    <t>32285000675529</t>
  </si>
  <si>
    <t>893608356</t>
  </si>
  <si>
    <t>BD222 .M4 1983</t>
  </si>
  <si>
    <t>0                      BD 0222000M  4           1983</t>
  </si>
  <si>
    <t>The subjective view : secondary qualities and indexical thoughts / Colin McGinn.</t>
  </si>
  <si>
    <t>McGinn, Colin, 1950-</t>
  </si>
  <si>
    <t>Oxford : Clarendon Press ; New York : Oxford University Press, 1983.</t>
  </si>
  <si>
    <t>1983</t>
  </si>
  <si>
    <t>2009-09-24</t>
  </si>
  <si>
    <t>793893476:eng</t>
  </si>
  <si>
    <t>9325088</t>
  </si>
  <si>
    <t>991005297309702656</t>
  </si>
  <si>
    <t>2269975980002656</t>
  </si>
  <si>
    <t>9780198246954</t>
  </si>
  <si>
    <t>32285005545214</t>
  </si>
  <si>
    <t>893431201</t>
  </si>
  <si>
    <t>BD23 .H412</t>
  </si>
  <si>
    <t>0                      BD 0023000H  412</t>
  </si>
  <si>
    <t>What is philosophy? / translated with an introd. by William Kluback and Jean T. Wilde.</t>
  </si>
  <si>
    <t>Heidegger, Martin, 1889-1976.</t>
  </si>
  <si>
    <t>[New York] : Twayne Publishers, [1958]</t>
  </si>
  <si>
    <t>1958</t>
  </si>
  <si>
    <t>465568:eng</t>
  </si>
  <si>
    <t>325504</t>
  </si>
  <si>
    <t>991002354579702656</t>
  </si>
  <si>
    <t>2269831700002656</t>
  </si>
  <si>
    <t>32285000547470</t>
  </si>
  <si>
    <t>893498019</t>
  </si>
  <si>
    <t>BD232 .F535</t>
  </si>
  <si>
    <t>0                      BD 0232000F  535</t>
  </si>
  <si>
    <t>Axiological ethics / [by] J. N. Findlay.</t>
  </si>
  <si>
    <t>Findlay, J. N. (John Niemeyer), 1903-1987.</t>
  </si>
  <si>
    <t>London : Macmillan ; New York : St. Martin's Press, 1970.</t>
  </si>
  <si>
    <t>New studies in ethics</t>
  </si>
  <si>
    <t>2007-05-04</t>
  </si>
  <si>
    <t>190170027:eng</t>
  </si>
  <si>
    <t>105218</t>
  </si>
  <si>
    <t>991000628649702656</t>
  </si>
  <si>
    <t>2263326320002656</t>
  </si>
  <si>
    <t>9780333002698</t>
  </si>
  <si>
    <t>32285000254515</t>
  </si>
  <si>
    <t>893345825</t>
  </si>
  <si>
    <t>BD232 .F713</t>
  </si>
  <si>
    <t>0                      BD 0232000F  713</t>
  </si>
  <si>
    <t>What is value? : Que son los valores? : an introduction to axiology / translated by Solomon Lipp.</t>
  </si>
  <si>
    <t>Frondizi, Risieri.</t>
  </si>
  <si>
    <t>La Salle, Ill. : Open Court, 1963.</t>
  </si>
  <si>
    <t>1963</t>
  </si>
  <si>
    <t>2000-04-19</t>
  </si>
  <si>
    <t>4417373818:eng</t>
  </si>
  <si>
    <t>373640</t>
  </si>
  <si>
    <t>991002570919702656</t>
  </si>
  <si>
    <t>2261139120002656</t>
  </si>
  <si>
    <t>32285000254523</t>
  </si>
  <si>
    <t>893603749</t>
  </si>
  <si>
    <t>BD232 .H33</t>
  </si>
  <si>
    <t>0                      BD 0232000H  33</t>
  </si>
  <si>
    <t>The structure of value : foundations of scientific axiology / [by] Robert S. Hartman. Foreword by George Kimball Plochmann. Pref. by Paul Weiss.</t>
  </si>
  <si>
    <t>Hartman, Robert S., 1910-1973.</t>
  </si>
  <si>
    <t>Carbondale : Southern Illinois University Press, [1967]</t>
  </si>
  <si>
    <t>Philosophical explorations</t>
  </si>
  <si>
    <t>1990-08-08</t>
  </si>
  <si>
    <t>1312262:eng</t>
  </si>
  <si>
    <t>217841</t>
  </si>
  <si>
    <t>991001290179702656</t>
  </si>
  <si>
    <t>2258774740002656</t>
  </si>
  <si>
    <t>32285000280106</t>
  </si>
  <si>
    <t>893346399</t>
  </si>
  <si>
    <t>BD232 .L4 1957</t>
  </si>
  <si>
    <t>0                      BD 0232000L  4           1957</t>
  </si>
  <si>
    <t>The language of value.</t>
  </si>
  <si>
    <t>Lepley, Ray, 1903-, editor.</t>
  </si>
  <si>
    <t>New York : Columbia University Press, 1957.</t>
  </si>
  <si>
    <t>1957</t>
  </si>
  <si>
    <t>2003-02-17</t>
  </si>
  <si>
    <t>181318655:eng</t>
  </si>
  <si>
    <t>375045</t>
  </si>
  <si>
    <t>991002580949702656</t>
  </si>
  <si>
    <t>2264076940002656</t>
  </si>
  <si>
    <t>32285000280148</t>
  </si>
  <si>
    <t>893773774</t>
  </si>
  <si>
    <t>BD232 .P27 1968</t>
  </si>
  <si>
    <t>0                      BD 0232000P  27          1968</t>
  </si>
  <si>
    <t>The philosophy of value / with a pref. by William K. Frankena.</t>
  </si>
  <si>
    <t>Parker, De Witt H. (De Witt Henry), 1885-1949.</t>
  </si>
  <si>
    <t>New York : Greenwood Press, 1968 [c1957]</t>
  </si>
  <si>
    <t>1968</t>
  </si>
  <si>
    <t>1435647:eng</t>
  </si>
  <si>
    <t>451430</t>
  </si>
  <si>
    <t>991002808369702656</t>
  </si>
  <si>
    <t>2261167880002656</t>
  </si>
  <si>
    <t>32285000280213</t>
  </si>
  <si>
    <t>893880450</t>
  </si>
  <si>
    <t>BD232 .P43</t>
  </si>
  <si>
    <t>0                      BD 0232000P  43</t>
  </si>
  <si>
    <t>The sources of value.</t>
  </si>
  <si>
    <t>Pepper, Stephen C. (Stephen Coburn), 1891-1972.</t>
  </si>
  <si>
    <t>Berkeley : University of California Press, 1958.</t>
  </si>
  <si>
    <t>cau</t>
  </si>
  <si>
    <t>1992-07-13</t>
  </si>
  <si>
    <t>111439300:eng</t>
  </si>
  <si>
    <t>256114</t>
  </si>
  <si>
    <t>991002000389702656</t>
  </si>
  <si>
    <t>2272075330002656</t>
  </si>
  <si>
    <t>32285000280221</t>
  </si>
  <si>
    <t>893346990</t>
  </si>
  <si>
    <t>BD232 .P45 1950</t>
  </si>
  <si>
    <t>0                      BD 0232000P  45          1950</t>
  </si>
  <si>
    <t>General theory of value : its meaning and basic principles construed in terms of interest.</t>
  </si>
  <si>
    <t>Perry, Ralph Barton, 1876-1957.</t>
  </si>
  <si>
    <t>Cambridge : Harvard University Press, 1950 [c1926]</t>
  </si>
  <si>
    <t>1950</t>
  </si>
  <si>
    <t>1993-08-28</t>
  </si>
  <si>
    <t>1462382:eng</t>
  </si>
  <si>
    <t>375043</t>
  </si>
  <si>
    <t>991002580919702656</t>
  </si>
  <si>
    <t>2264076880002656</t>
  </si>
  <si>
    <t>32285000280239</t>
  </si>
  <si>
    <t>893227023</t>
  </si>
  <si>
    <t>BD236 .H413</t>
  </si>
  <si>
    <t>0                      BD 0236000H  413</t>
  </si>
  <si>
    <t>Essays in metaphysics : identity and difference.</t>
  </si>
  <si>
    <t>New York : Philosophical Library, [c1960]</t>
  </si>
  <si>
    <t>1960</t>
  </si>
  <si>
    <t>2005-04-01</t>
  </si>
  <si>
    <t>4928562699:eng</t>
  </si>
  <si>
    <t>7663212</t>
  </si>
  <si>
    <t>991003227659702656</t>
  </si>
  <si>
    <t>2268997000002656</t>
  </si>
  <si>
    <t>32285000280353</t>
  </si>
  <si>
    <t>893445576</t>
  </si>
  <si>
    <t>BD236 .I4</t>
  </si>
  <si>
    <t>0                      BD 0236000I  4</t>
  </si>
  <si>
    <t>Identity and individuation / edited by Milton K. Munitz.</t>
  </si>
  <si>
    <t>New York : New York University Press, 1971.</t>
  </si>
  <si>
    <t>2000-10-12</t>
  </si>
  <si>
    <t>53951207:eng</t>
  </si>
  <si>
    <t>215460</t>
  </si>
  <si>
    <t>991001284749702656</t>
  </si>
  <si>
    <t>2255867560002656</t>
  </si>
  <si>
    <t>9780814753521</t>
  </si>
  <si>
    <t>32285000675586</t>
  </si>
  <si>
    <t>893534505</t>
  </si>
  <si>
    <t>BD241 .G36</t>
  </si>
  <si>
    <t>0                      BD 0241000G  36</t>
  </si>
  <si>
    <t>Forms of explanation : rethinking the questions in social theory / Alan Garfinkel.</t>
  </si>
  <si>
    <t>Garfinkel, Alan, 1945-</t>
  </si>
  <si>
    <t>New Haven, Conn. : Yale University Press, c1981.</t>
  </si>
  <si>
    <t>1981</t>
  </si>
  <si>
    <t>2007-04-02</t>
  </si>
  <si>
    <t>1990-08-03</t>
  </si>
  <si>
    <t>347683112:eng</t>
  </si>
  <si>
    <t>6708856</t>
  </si>
  <si>
    <t>991005029449702656</t>
  </si>
  <si>
    <t>2254752790002656</t>
  </si>
  <si>
    <t>9780300021363</t>
  </si>
  <si>
    <t>32285000266642</t>
  </si>
  <si>
    <t>893319914</t>
  </si>
  <si>
    <t>BD241 .L85 1986</t>
  </si>
  <si>
    <t>0                      BD 0241000L  85          1986</t>
  </si>
  <si>
    <t>Primal scenes : literature, philosophy, psychoanalysis / by Ned Lukacher.</t>
  </si>
  <si>
    <t>Lukacher, Ned, 1950-</t>
  </si>
  <si>
    <t>Ithaca : Cornell University Press, 1986.</t>
  </si>
  <si>
    <t>2006-10-29</t>
  </si>
  <si>
    <t>5546944:eng</t>
  </si>
  <si>
    <t>12724274</t>
  </si>
  <si>
    <t>991000730969702656</t>
  </si>
  <si>
    <t>2266798690002656</t>
  </si>
  <si>
    <t>9780801418860</t>
  </si>
  <si>
    <t>32285000266683</t>
  </si>
  <si>
    <t>893321293</t>
  </si>
  <si>
    <t>BD241 .W345 1987</t>
  </si>
  <si>
    <t>0                      BD 0241000W  345         1987</t>
  </si>
  <si>
    <t>Interpretation and social criticism / Michael Walzer.</t>
  </si>
  <si>
    <t>Walzer, Michael.</t>
  </si>
  <si>
    <t>The Tanner lectures on human values</t>
  </si>
  <si>
    <t>1998-11-03</t>
  </si>
  <si>
    <t>2681022:eng</t>
  </si>
  <si>
    <t>13860755</t>
  </si>
  <si>
    <t>991000885279702656</t>
  </si>
  <si>
    <t>2262235370002656</t>
  </si>
  <si>
    <t>9780674459700</t>
  </si>
  <si>
    <t>32285000266782</t>
  </si>
  <si>
    <t>893608359</t>
  </si>
  <si>
    <t>BD30 .G7 1946</t>
  </si>
  <si>
    <t>0                      BD 0030000G  7           1946</t>
  </si>
  <si>
    <t>Elementa philosophiae Aristotelico-Thomisticae / auctore Iosepho Gredt.</t>
  </si>
  <si>
    <t>V.1</t>
  </si>
  <si>
    <t>Gredt, Joseph, 1863-1940.</t>
  </si>
  <si>
    <t>Barcelona : Herder, 1946.</t>
  </si>
  <si>
    <t>Editio octava recognita.</t>
  </si>
  <si>
    <t>lat</t>
  </si>
  <si>
    <t xml:space="preserve">sp </t>
  </si>
  <si>
    <t>2010-01-21</t>
  </si>
  <si>
    <t>1991-03-14</t>
  </si>
  <si>
    <t>2863740710:lat</t>
  </si>
  <si>
    <t>8869571</t>
  </si>
  <si>
    <t>991000088079702656</t>
  </si>
  <si>
    <t>2255083670002656</t>
  </si>
  <si>
    <t>32285000547694</t>
  </si>
  <si>
    <t>893890395</t>
  </si>
  <si>
    <t>V.2</t>
  </si>
  <si>
    <t>32285000547702</t>
  </si>
  <si>
    <t>893890394</t>
  </si>
  <si>
    <t>BD30 .M3</t>
  </si>
  <si>
    <t>0                      BD 0030000M  3</t>
  </si>
  <si>
    <t>Elementa philosophiae : seu, Brevis philosophiae speculativae synthesis ad studium theologiae manuducens ...</t>
  </si>
  <si>
    <t>Maquart, François Xavier.</t>
  </si>
  <si>
    <t>Parisiis : A. Blot, 1937-38.</t>
  </si>
  <si>
    <t>1937</t>
  </si>
  <si>
    <t>2001-10-03</t>
  </si>
  <si>
    <t>1807625329:lat</t>
  </si>
  <si>
    <t>13988934</t>
  </si>
  <si>
    <t>991000896409702656</t>
  </si>
  <si>
    <t>2257921670002656</t>
  </si>
  <si>
    <t>32285000547710</t>
  </si>
  <si>
    <t>893515713</t>
  </si>
  <si>
    <t>BD30 .M3 T.2</t>
  </si>
  <si>
    <t>0                      BD 0030000M  3                                                       T.2</t>
  </si>
  <si>
    <t>T.2*</t>
  </si>
  <si>
    <t>32285000547728</t>
  </si>
  <si>
    <t>893515716</t>
  </si>
  <si>
    <t>BD30 .M3 T.3 PT.1</t>
  </si>
  <si>
    <t>0                      BD 0030000M  3                                                       T.3 PT.1</t>
  </si>
  <si>
    <t>T.3 PT.1*</t>
  </si>
  <si>
    <t>32285000547736</t>
  </si>
  <si>
    <t>893515715</t>
  </si>
  <si>
    <t>BD30 .M3 T.3 PT.2</t>
  </si>
  <si>
    <t>0                      BD 0030000M  3                                                       T.3 PT.2</t>
  </si>
  <si>
    <t>T.3 PT.2*</t>
  </si>
  <si>
    <t>32285000547744</t>
  </si>
  <si>
    <t>893515714</t>
  </si>
  <si>
    <t>BD311 .W44</t>
  </si>
  <si>
    <t>0                      BD 0311000W  44</t>
  </si>
  <si>
    <t>Structure of human life : a vitalist ontology / Michael A. Weinstein.</t>
  </si>
  <si>
    <t>Weinstein, Michael A.</t>
  </si>
  <si>
    <t>New York : New York University Press, c1979.</t>
  </si>
  <si>
    <t>1996-02-05</t>
  </si>
  <si>
    <t>17296665:eng</t>
  </si>
  <si>
    <t>5311028</t>
  </si>
  <si>
    <t>991004817699702656</t>
  </si>
  <si>
    <t>2266402350002656</t>
  </si>
  <si>
    <t>9780814791899</t>
  </si>
  <si>
    <t>32285000266949</t>
  </si>
  <si>
    <t>893882985</t>
  </si>
  <si>
    <t>BD331 .G495</t>
  </si>
  <si>
    <t>0                      BD 0331000G  495</t>
  </si>
  <si>
    <t>Being and some philosophers.</t>
  </si>
  <si>
    <t>Gilson, Étienne, 1884-1978.</t>
  </si>
  <si>
    <t>Toronto, Pontifical Institute of Mediaeval Studies. 1949.</t>
  </si>
  <si>
    <t>1949</t>
  </si>
  <si>
    <t>2009-06-15</t>
  </si>
  <si>
    <t>2010-06-30</t>
  </si>
  <si>
    <t>1939008:eng</t>
  </si>
  <si>
    <t>1349583</t>
  </si>
  <si>
    <t>991003710689702656</t>
  </si>
  <si>
    <t>2257838260002656</t>
  </si>
  <si>
    <t>32285000270081</t>
  </si>
  <si>
    <t>893246656</t>
  </si>
  <si>
    <t>1990-07-13</t>
  </si>
  <si>
    <t>32285000224781</t>
  </si>
  <si>
    <t>893228362</t>
  </si>
  <si>
    <t>BD331 .G495 1952</t>
  </si>
  <si>
    <t>0                      BD 0331000G  495         1952</t>
  </si>
  <si>
    <t>Toronto, Pontifical Institute of Mediaeval Studies, 1952, c1949.</t>
  </si>
  <si>
    <t>1952</t>
  </si>
  <si>
    <t>2d ed., corr. and enl.</t>
  </si>
  <si>
    <t>onc</t>
  </si>
  <si>
    <t>977373</t>
  </si>
  <si>
    <t>991003440849702656</t>
  </si>
  <si>
    <t>2258433680002656</t>
  </si>
  <si>
    <t>32285000224799</t>
  </si>
  <si>
    <t>893518478</t>
  </si>
  <si>
    <t>BD331 .P5</t>
  </si>
  <si>
    <t>0                      BD 0331000P  5</t>
  </si>
  <si>
    <t>Philosophies of existence ancient and medieval / Edited by Parviz Morewedge.</t>
  </si>
  <si>
    <t>New York : Fordham University Press, 1982.</t>
  </si>
  <si>
    <t>1982</t>
  </si>
  <si>
    <t>1999-10-25</t>
  </si>
  <si>
    <t>31708814:eng</t>
  </si>
  <si>
    <t>8373158</t>
  </si>
  <si>
    <t>991005235389702656</t>
  </si>
  <si>
    <t>2268053810002656</t>
  </si>
  <si>
    <t>9780823210596</t>
  </si>
  <si>
    <t>32285000270305</t>
  </si>
  <si>
    <t>893795833</t>
  </si>
  <si>
    <t>BD372 .L83 1983</t>
  </si>
  <si>
    <t>0                      BD 0372000L  83          1983</t>
  </si>
  <si>
    <t>The genesis of modern process thought : a historical outline with bibliography / by George R. Lucas, Jr.</t>
  </si>
  <si>
    <t>Lucas, George R.</t>
  </si>
  <si>
    <t>Metuchen, N.J. : Scarecrow Press and the American Theological Library Association, 1983.</t>
  </si>
  <si>
    <t>ATLA bibliography series ; no. 7</t>
  </si>
  <si>
    <t>2004-11-20</t>
  </si>
  <si>
    <t>1998-04-27</t>
  </si>
  <si>
    <t>19922500:eng</t>
  </si>
  <si>
    <t>8762465</t>
  </si>
  <si>
    <t>991001913849702656</t>
  </si>
  <si>
    <t>2266786060002656</t>
  </si>
  <si>
    <t>9780810815896</t>
  </si>
  <si>
    <t>32285003392445</t>
  </si>
  <si>
    <t>893444856</t>
  </si>
  <si>
    <t>BD411 .F3 1959</t>
  </si>
  <si>
    <t>0                      BD 0411000F  3           1959</t>
  </si>
  <si>
    <t>Finite and infinite : a philosophical essay</t>
  </si>
  <si>
    <t>Farrer, Austin, 1904-1968.</t>
  </si>
  <si>
    <t>Westminster, [Eng.] : Dacre Press, [1959]</t>
  </si>
  <si>
    <t>[2d ed.]</t>
  </si>
  <si>
    <t>1999-08-18</t>
  </si>
  <si>
    <t>343734109:eng</t>
  </si>
  <si>
    <t>14020649</t>
  </si>
  <si>
    <t>991005407019702656</t>
  </si>
  <si>
    <t>2255166400002656</t>
  </si>
  <si>
    <t>32285000270636</t>
  </si>
  <si>
    <t>893527570</t>
  </si>
  <si>
    <t>BD418.3 .C63 1993</t>
  </si>
  <si>
    <t>0                      BD 0418300C  63          1993</t>
  </si>
  <si>
    <t>Conceptions of the human mind : essays in honor of George A. Miller / edited by Gilbert Harman.</t>
  </si>
  <si>
    <t>Hillsdale, N.J. : L. Erlbaum Associates, 1993.</t>
  </si>
  <si>
    <t>2001-04-09</t>
  </si>
  <si>
    <t>1996-06-05</t>
  </si>
  <si>
    <t>836812242:eng</t>
  </si>
  <si>
    <t>28256508</t>
  </si>
  <si>
    <t>991002197529702656</t>
  </si>
  <si>
    <t>2261637600002656</t>
  </si>
  <si>
    <t>9780805812343</t>
  </si>
  <si>
    <t>32285002188422</t>
  </si>
  <si>
    <t>893792140</t>
  </si>
  <si>
    <t>BD431 .B77</t>
  </si>
  <si>
    <t>0                      BD 0431000B  77</t>
  </si>
  <si>
    <t>The fate of man / edited with introductions and postscript.</t>
  </si>
  <si>
    <t>Brinton, Crane, 1898-1968, editor.</t>
  </si>
  <si>
    <t>New York : G. Braziller, 1961.</t>
  </si>
  <si>
    <t>1961</t>
  </si>
  <si>
    <t>1999-10-21</t>
  </si>
  <si>
    <t>1990-08-14</t>
  </si>
  <si>
    <t>5619219889:eng</t>
  </si>
  <si>
    <t>817671</t>
  </si>
  <si>
    <t>991003295379702656</t>
  </si>
  <si>
    <t>2269884760002656</t>
  </si>
  <si>
    <t>32285000271113</t>
  </si>
  <si>
    <t>893787174</t>
  </si>
  <si>
    <t>BD431 .C87 1955</t>
  </si>
  <si>
    <t>0                      BD 0431000C  87          1955</t>
  </si>
  <si>
    <t>The dignity of the human person / with a foreword by Francis Cardinal Spellman.</t>
  </si>
  <si>
    <t>Cronan, Edward Paul, 1913-</t>
  </si>
  <si>
    <t>New York : Philosophical Library, [1955]</t>
  </si>
  <si>
    <t>2006-10-20</t>
  </si>
  <si>
    <t>2248385:eng</t>
  </si>
  <si>
    <t>1349665</t>
  </si>
  <si>
    <t>991003710819702656</t>
  </si>
  <si>
    <t>2258002230002656</t>
  </si>
  <si>
    <t>32285000271154</t>
  </si>
  <si>
    <t>893422858</t>
  </si>
  <si>
    <t>BD431 .D846</t>
  </si>
  <si>
    <t>0                      BD 0431000D  846</t>
  </si>
  <si>
    <t>Time and myth / [by] John S. Dunne.</t>
  </si>
  <si>
    <t>Dunne, John S., 1929-2013.</t>
  </si>
  <si>
    <t>Garden City, N.Y. : Doubleday, 1973.</t>
  </si>
  <si>
    <t>1992-04-18</t>
  </si>
  <si>
    <t>430744:eng</t>
  </si>
  <si>
    <t>708502</t>
  </si>
  <si>
    <t>991003172909702656</t>
  </si>
  <si>
    <t>2269499390002656</t>
  </si>
  <si>
    <t>9780385034241</t>
  </si>
  <si>
    <t>32285000271170</t>
  </si>
  <si>
    <t>893686254</t>
  </si>
  <si>
    <t>BD443.5 .J65 1990</t>
  </si>
  <si>
    <t>0                      BD 0443500J  65          1990</t>
  </si>
  <si>
    <t>Poverty and the human condition : a philosophical inquiry / John D. Jones.</t>
  </si>
  <si>
    <t>Jones, John D., 1947-</t>
  </si>
  <si>
    <t>Problems in contemporary philosophy ; v. 26</t>
  </si>
  <si>
    <t>2009-09-09</t>
  </si>
  <si>
    <t>1994-11-22</t>
  </si>
  <si>
    <t>199076975:eng</t>
  </si>
  <si>
    <t>22182954</t>
  </si>
  <si>
    <t>991001751539702656</t>
  </si>
  <si>
    <t>2257383690002656</t>
  </si>
  <si>
    <t>9780889462731</t>
  </si>
  <si>
    <t>32285001959468</t>
  </si>
  <si>
    <t>893791673</t>
  </si>
  <si>
    <t>BD444 .C37</t>
  </si>
  <si>
    <t>0                      BD 0444000C  37</t>
  </si>
  <si>
    <t>Death and society : a book of readings and sources / [edited by] James P. Carse, Arlene B. Dallery.</t>
  </si>
  <si>
    <t>New York : Harcourt Brace Jovanovich, c1977.</t>
  </si>
  <si>
    <t>1999-04-03</t>
  </si>
  <si>
    <t>497670831:eng</t>
  </si>
  <si>
    <t>3266633</t>
  </si>
  <si>
    <t>991004391469702656</t>
  </si>
  <si>
    <t>2256304730002656</t>
  </si>
  <si>
    <t>9780155172111</t>
  </si>
  <si>
    <t>32285000272392</t>
  </si>
  <si>
    <t>893430010</t>
  </si>
  <si>
    <t>BD444 .F483</t>
  </si>
  <si>
    <t>0                      BD 0444000F  483</t>
  </si>
  <si>
    <t>Being and death : an outline of integrationist philosophy / translated from the Spanish with extensive revisions by the author.</t>
  </si>
  <si>
    <t>Ferrater Mora, José, 1912-1991.</t>
  </si>
  <si>
    <t>Berkeley : University of California Press, 1965.</t>
  </si>
  <si>
    <t>1965</t>
  </si>
  <si>
    <t>2007-05-03</t>
  </si>
  <si>
    <t>1990-08-15</t>
  </si>
  <si>
    <t>366906418:eng</t>
  </si>
  <si>
    <t>762002</t>
  </si>
  <si>
    <t>991003237839702656</t>
  </si>
  <si>
    <t>2265423740002656</t>
  </si>
  <si>
    <t>32285000272434</t>
  </si>
  <si>
    <t>893711174</t>
  </si>
  <si>
    <t>BD444 .G66 1981</t>
  </si>
  <si>
    <t>0                      BD 0444000G  66          1981</t>
  </si>
  <si>
    <t>Death and the creative life : conversations with prominent artists and scientists / Lisl Marburg Goodman.</t>
  </si>
  <si>
    <t>Goodman, Lisl Marburg.</t>
  </si>
  <si>
    <t>New York : Springer Pub. Co., c1981.</t>
  </si>
  <si>
    <t>The Springer series on death and suicide ; 4</t>
  </si>
  <si>
    <t>2002-03-25</t>
  </si>
  <si>
    <t>905395391:eng</t>
  </si>
  <si>
    <t>7282815</t>
  </si>
  <si>
    <t>991005100499702656</t>
  </si>
  <si>
    <t>2257781900002656</t>
  </si>
  <si>
    <t>9780826135001</t>
  </si>
  <si>
    <t>32285000272459</t>
  </si>
  <si>
    <t>893236274</t>
  </si>
  <si>
    <t>BD444 .L377</t>
  </si>
  <si>
    <t>0                      BD 0444000L  377</t>
  </si>
  <si>
    <t>Language, metaphysics, and death / edited by John Donnelly.</t>
  </si>
  <si>
    <t>New York : Fordham University Press, 1978.</t>
  </si>
  <si>
    <t>1020479:eng</t>
  </si>
  <si>
    <t>4565500</t>
  </si>
  <si>
    <t>991004680669702656</t>
  </si>
  <si>
    <t>2264205400002656</t>
  </si>
  <si>
    <t>9780823210169</t>
  </si>
  <si>
    <t>32285000272491</t>
  </si>
  <si>
    <t>893901609</t>
  </si>
  <si>
    <t>BD450 .B394</t>
  </si>
  <si>
    <t>0                      BD 0450000B  394</t>
  </si>
  <si>
    <t>Escape from evil / Ernest Becker.</t>
  </si>
  <si>
    <t>Becker, Ernest.</t>
  </si>
  <si>
    <t>New York : Free Press, [1975]</t>
  </si>
  <si>
    <t>2002-04-27</t>
  </si>
  <si>
    <t>1996-07-19</t>
  </si>
  <si>
    <t>400365:eng</t>
  </si>
  <si>
    <t>1531747</t>
  </si>
  <si>
    <t>991003807689702656</t>
  </si>
  <si>
    <t>2271929960002656</t>
  </si>
  <si>
    <t>9780029023006</t>
  </si>
  <si>
    <t>32285002231438</t>
  </si>
  <si>
    <t>893781437</t>
  </si>
  <si>
    <t>BD450 .B59 1987</t>
  </si>
  <si>
    <t>0                      BD 0450000B  59          1987</t>
  </si>
  <si>
    <t>The Book of the self : person, pretext, and process / Polly Young-Eisendrath and James A. Hall, editors.</t>
  </si>
  <si>
    <t>New York : New York University Press, c1987.</t>
  </si>
  <si>
    <t>2002-05-30</t>
  </si>
  <si>
    <t>836717842:eng</t>
  </si>
  <si>
    <t>15548874</t>
  </si>
  <si>
    <t>991001035619702656</t>
  </si>
  <si>
    <t>2261249690002656</t>
  </si>
  <si>
    <t>9780814796641</t>
  </si>
  <si>
    <t>32285000273614</t>
  </si>
  <si>
    <t>893608492</t>
  </si>
  <si>
    <t>BD450 .D43 1981</t>
  </si>
  <si>
    <t>0                      BD 0450000D  43          1981</t>
  </si>
  <si>
    <t>Reason and dignity / Raymond Dennehy.</t>
  </si>
  <si>
    <t>Dennehy, Raymond.</t>
  </si>
  <si>
    <t>Washington, D.C. : University Press of America, c1981.</t>
  </si>
  <si>
    <t>dcu</t>
  </si>
  <si>
    <t>1999-05-17</t>
  </si>
  <si>
    <t>29740073:eng</t>
  </si>
  <si>
    <t>7737251</t>
  </si>
  <si>
    <t>991005153799702656</t>
  </si>
  <si>
    <t>2259579780002656</t>
  </si>
  <si>
    <t>9780819118981</t>
  </si>
  <si>
    <t>32285000273630</t>
  </si>
  <si>
    <t>893801826</t>
  </si>
  <si>
    <t>BD450 .J585</t>
  </si>
  <si>
    <t>0                      BD 0450000J  585</t>
  </si>
  <si>
    <t>The problem of the self [by] Henry W. Johnstone, Jr.</t>
  </si>
  <si>
    <t>Johnstone, Henry W.</t>
  </si>
  <si>
    <t>University Park, Pennsylvania State University Press [1970]</t>
  </si>
  <si>
    <t>pau</t>
  </si>
  <si>
    <t>2001-04-16</t>
  </si>
  <si>
    <t>1321087:eng</t>
  </si>
  <si>
    <t>96307</t>
  </si>
  <si>
    <t>991000586979702656</t>
  </si>
  <si>
    <t>2271310440002656</t>
  </si>
  <si>
    <t>9780271001029</t>
  </si>
  <si>
    <t>32285002231677</t>
  </si>
  <si>
    <t>893345794</t>
  </si>
  <si>
    <t>BD450 .K4 1972</t>
  </si>
  <si>
    <t>0                      BD 0450000K  4           1972</t>
  </si>
  <si>
    <t>Readings in the philosophy of man / edited by William L. Kelly and Andrew Tallon.</t>
  </si>
  <si>
    <t>Kelly, William L., compiler.</t>
  </si>
  <si>
    <t>New York : McGraw-Hill, c1972.</t>
  </si>
  <si>
    <t>2007-09-11</t>
  </si>
  <si>
    <t>1347076:eng</t>
  </si>
  <si>
    <t>356018</t>
  </si>
  <si>
    <t>991002461489702656</t>
  </si>
  <si>
    <t>2265139760002656</t>
  </si>
  <si>
    <t>32285000273697</t>
  </si>
  <si>
    <t>893329110</t>
  </si>
  <si>
    <t>BD450 .K46 1988</t>
  </si>
  <si>
    <t>0                      BD 0450000K  46          1988</t>
  </si>
  <si>
    <t>The self / by Anthony Kenny.</t>
  </si>
  <si>
    <t>Kenny, Anthony, 1931-</t>
  </si>
  <si>
    <t>Milwaukee, Wis. : Marquette University Press, 1988.</t>
  </si>
  <si>
    <t>The Aquinas lecture ; 1988</t>
  </si>
  <si>
    <t>2004-03-11</t>
  </si>
  <si>
    <t>137859105:eng</t>
  </si>
  <si>
    <t>17843286</t>
  </si>
  <si>
    <t>991001273339702656</t>
  </si>
  <si>
    <t>2259902610002656</t>
  </si>
  <si>
    <t>9780874621556</t>
  </si>
  <si>
    <t>32285000273705</t>
  </si>
  <si>
    <t>893684211</t>
  </si>
  <si>
    <t>BD450 .L24813</t>
  </si>
  <si>
    <t>0                      BD 0450000L  24813</t>
  </si>
  <si>
    <t>Philosophical anthropology. Translated by David J. Parent.</t>
  </si>
  <si>
    <t>Landmann, Michael, 1913-</t>
  </si>
  <si>
    <t>Philadelphia, Westminster Press [1974]</t>
  </si>
  <si>
    <t>1974</t>
  </si>
  <si>
    <t>2009-06-22</t>
  </si>
  <si>
    <t>4820495894:eng</t>
  </si>
  <si>
    <t>763607</t>
  </si>
  <si>
    <t>991003240759702656</t>
  </si>
  <si>
    <t>2266600890002656</t>
  </si>
  <si>
    <t>9780664209957</t>
  </si>
  <si>
    <t>32285002231719</t>
  </si>
  <si>
    <t>893239996</t>
  </si>
  <si>
    <t>BD450 .L36</t>
  </si>
  <si>
    <t>0                      BD 0450000L  36</t>
  </si>
  <si>
    <t>Motive and intention; an essay in the appreciation of action.</t>
  </si>
  <si>
    <t>Lawrence, Roy.</t>
  </si>
  <si>
    <t>Evanston [Ill.] Northwestern University Press, 1972.</t>
  </si>
  <si>
    <t>197321751:eng</t>
  </si>
  <si>
    <t>402696</t>
  </si>
  <si>
    <t>991002694099702656</t>
  </si>
  <si>
    <t>2265526270002656</t>
  </si>
  <si>
    <t>9780810103764</t>
  </si>
  <si>
    <t>32285002231727</t>
  </si>
  <si>
    <t>893245515</t>
  </si>
  <si>
    <t>BD450 .P29 1971</t>
  </si>
  <si>
    <t>0                      BD 0450000P  29          1971</t>
  </si>
  <si>
    <t>The perfectibility of man [by] John Passmore.</t>
  </si>
  <si>
    <t>Passmore, John Arthur.</t>
  </si>
  <si>
    <t>New York, Scribner Sons [1971, c1970]</t>
  </si>
  <si>
    <t>2008-03-18</t>
  </si>
  <si>
    <t>1996-07-22</t>
  </si>
  <si>
    <t>1235045:eng</t>
  </si>
  <si>
    <t>121410</t>
  </si>
  <si>
    <t>991000679909702656</t>
  </si>
  <si>
    <t>2262447160002656</t>
  </si>
  <si>
    <t>32285002231842</t>
  </si>
  <si>
    <t>893315143</t>
  </si>
  <si>
    <t>BD450 .R473 1986, v.2, pt. 1</t>
  </si>
  <si>
    <t>0                      BD 0450000R  473         1986                                        v.2, pt. 1</t>
  </si>
  <si>
    <t>Fallible man / Paul Ricoeur ; revised translation by Charles A. Kelbley ; introduction by Walter J. Lowe.</t>
  </si>
  <si>
    <t>V.2  PT. 1</t>
  </si>
  <si>
    <t>Ricœur, Paul.</t>
  </si>
  <si>
    <t>New York : Fordham University Press, 1986.</t>
  </si>
  <si>
    <t>The philosophy of the will ; [2, pt. 1]</t>
  </si>
  <si>
    <t>1992-07-14</t>
  </si>
  <si>
    <t>1020334:eng</t>
  </si>
  <si>
    <t>15092393</t>
  </si>
  <si>
    <t>991000989499702656</t>
  </si>
  <si>
    <t>2261162230002656</t>
  </si>
  <si>
    <t>9780823211517</t>
  </si>
  <si>
    <t>32285000273804</t>
  </si>
  <si>
    <t>893803254</t>
  </si>
  <si>
    <t>BD450 .R619 1986</t>
  </si>
  <si>
    <t>0                      BD 0450000R  619         1986</t>
  </si>
  <si>
    <t>The thinking self / Jay F. Rosenberg.</t>
  </si>
  <si>
    <t>Rosenberg, Jay F.</t>
  </si>
  <si>
    <t>Philadelphia : Temple University Press, 1986.</t>
  </si>
  <si>
    <t>1999-02-13</t>
  </si>
  <si>
    <t>6903087:eng</t>
  </si>
  <si>
    <t>13359623</t>
  </si>
  <si>
    <t>991000817259702656</t>
  </si>
  <si>
    <t>2261607660002656</t>
  </si>
  <si>
    <t>9780877224341</t>
  </si>
  <si>
    <t>32285000273812</t>
  </si>
  <si>
    <t>893333806</t>
  </si>
  <si>
    <t>BD450 .S46</t>
  </si>
  <si>
    <t>0                      BD 0450000S  46</t>
  </si>
  <si>
    <t>Self-knowledge and self-identity.</t>
  </si>
  <si>
    <t>Shoemaker, Sydney.</t>
  </si>
  <si>
    <t>Ithaca, N.Y. : Cornell University Press, [1963]</t>
  </si>
  <si>
    <t>Contemporary philosophy</t>
  </si>
  <si>
    <t>2002-04-20</t>
  </si>
  <si>
    <t>1992-08-13</t>
  </si>
  <si>
    <t>1611515:eng</t>
  </si>
  <si>
    <t>653676</t>
  </si>
  <si>
    <t>991003105439702656</t>
  </si>
  <si>
    <t>2264099920002656</t>
  </si>
  <si>
    <t>32285001244127</t>
  </si>
  <si>
    <t>893498950</t>
  </si>
  <si>
    <t>BD450 .S818</t>
  </si>
  <si>
    <t>0                      BD 0450000S  818</t>
  </si>
  <si>
    <t>The Study of human nature : readings / selected, edited, and introduced by Leslie Stevenson.</t>
  </si>
  <si>
    <t>New York : Oxford University Press, 1981.</t>
  </si>
  <si>
    <t>2007-04-17</t>
  </si>
  <si>
    <t>793045700:eng</t>
  </si>
  <si>
    <t>6446716</t>
  </si>
  <si>
    <t>991004984449702656</t>
  </si>
  <si>
    <t>2255923320002656</t>
  </si>
  <si>
    <t>9780195028270</t>
  </si>
  <si>
    <t>32285000273838</t>
  </si>
  <si>
    <t>893326011</t>
  </si>
  <si>
    <t>BD450.T28 A2 1973</t>
  </si>
  <si>
    <t>0                      BD 0450000T  28                 A  2           1973</t>
  </si>
  <si>
    <t>Action and purpose.</t>
  </si>
  <si>
    <t>Taylor, Richard, 1919-2003.</t>
  </si>
  <si>
    <t>New York, Humanities Press, 1973 [c1966]</t>
  </si>
  <si>
    <t>1997-06-23</t>
  </si>
  <si>
    <t>118071614:eng</t>
  </si>
  <si>
    <t>662211</t>
  </si>
  <si>
    <t>991003116859702656</t>
  </si>
  <si>
    <t>2269553410002656</t>
  </si>
  <si>
    <t>9780391003187</t>
  </si>
  <si>
    <t>32285002828779</t>
  </si>
  <si>
    <t>893498960</t>
  </si>
  <si>
    <t>BD495 .F87 1987</t>
  </si>
  <si>
    <t>0                      BD 0495000F  87          1987</t>
  </si>
  <si>
    <t>The Greek cosmologists / David Furley.</t>
  </si>
  <si>
    <t>Furley, David J.</t>
  </si>
  <si>
    <t>Cambridge ; New York : Cambridge University Press, 1987-</t>
  </si>
  <si>
    <t>1998-02-01</t>
  </si>
  <si>
    <t>1990-10-09</t>
  </si>
  <si>
    <t>8729733:eng</t>
  </si>
  <si>
    <t>14376739</t>
  </si>
  <si>
    <t>991000937549702656</t>
  </si>
  <si>
    <t>2264015340002656</t>
  </si>
  <si>
    <t>9780521333283</t>
  </si>
  <si>
    <t>32285000279645</t>
  </si>
  <si>
    <t>893340021</t>
  </si>
  <si>
    <t>BD495.5 .D832513 1985</t>
  </si>
  <si>
    <t>0                      BD 0495500D  832513      1985</t>
  </si>
  <si>
    <t>Medieval cosmology : theories of infinity, place, time, void, and the plurality of worlds / Pierre Duhem ; edited and translated by Roger Ariew.</t>
  </si>
  <si>
    <t>Duhem, Pierre Maurice Marie, 1861-1916.</t>
  </si>
  <si>
    <t>Chicago : University of Chicago Press, 1985.</t>
  </si>
  <si>
    <t>1985</t>
  </si>
  <si>
    <t>2007-11-11</t>
  </si>
  <si>
    <t>1990-07-12</t>
  </si>
  <si>
    <t>1153275601:eng</t>
  </si>
  <si>
    <t>12080192</t>
  </si>
  <si>
    <t>991000635039702656</t>
  </si>
  <si>
    <t>2268012160002656</t>
  </si>
  <si>
    <t>9780226169224</t>
  </si>
  <si>
    <t>32285000235167</t>
  </si>
  <si>
    <t>893601928</t>
  </si>
  <si>
    <t>BD511 .D67 1956</t>
  </si>
  <si>
    <t>0                      BD 0511000D  67          1956</t>
  </si>
  <si>
    <t>Cosmology, an introduction to the Thomistic philosophy of nature.</t>
  </si>
  <si>
    <t>Dougherty, Kenneth F. (Kenneth Francis), 1917-</t>
  </si>
  <si>
    <t>Peekskill, N.Y., Graymoor Press, 1956.</t>
  </si>
  <si>
    <t>1956</t>
  </si>
  <si>
    <t>[3d ed.]</t>
  </si>
  <si>
    <t>1854001:eng</t>
  </si>
  <si>
    <t>878194</t>
  </si>
  <si>
    <t>991003346329702656</t>
  </si>
  <si>
    <t>2272041840002656</t>
  </si>
  <si>
    <t>32285002232089</t>
  </si>
  <si>
    <t>893352798</t>
  </si>
  <si>
    <t>BD541 .S34</t>
  </si>
  <si>
    <t>0                      BD 0541000S  34</t>
  </si>
  <si>
    <t>The gift : creation / by Kenneth L. Schmitz.</t>
  </si>
  <si>
    <t>Schmitz, Kenneth L.</t>
  </si>
  <si>
    <t>Milwaukee : Marquette University Press, 1982.</t>
  </si>
  <si>
    <t>The Aquinas lecture ; 1982</t>
  </si>
  <si>
    <t>1996-10-11</t>
  </si>
  <si>
    <t>1033376:eng</t>
  </si>
  <si>
    <t>8475764</t>
  </si>
  <si>
    <t>991005222439702656</t>
  </si>
  <si>
    <t>2265642790002656</t>
  </si>
  <si>
    <t>9780874621495</t>
  </si>
  <si>
    <t>32285000274190</t>
  </si>
  <si>
    <t>893896085</t>
  </si>
  <si>
    <t>BD573 .C6</t>
  </si>
  <si>
    <t>0                      BD 0573000C  6</t>
  </si>
  <si>
    <t>God in modern philosophy.</t>
  </si>
  <si>
    <t>Collins, James, 1917-1985.</t>
  </si>
  <si>
    <t>Chicago, H. Regnery Co., 1959.</t>
  </si>
  <si>
    <t>1463606:eng</t>
  </si>
  <si>
    <t>375363</t>
  </si>
  <si>
    <t>991002588799702656</t>
  </si>
  <si>
    <t>2264023880002656</t>
  </si>
  <si>
    <t>32285002232410</t>
  </si>
  <si>
    <t>893792642</t>
  </si>
  <si>
    <t>BD573 .H29</t>
  </si>
  <si>
    <t>0                      BD 0573000H  29</t>
  </si>
  <si>
    <t>The logic of perfection, and other essays in neoclassical metaphysics.</t>
  </si>
  <si>
    <t>Hartshorne, Charles, 1897-2000.</t>
  </si>
  <si>
    <t>LaSalle, Ill., Open Court Pub. Co. [1962]</t>
  </si>
  <si>
    <t>1999-10-15</t>
  </si>
  <si>
    <t>47437374:eng</t>
  </si>
  <si>
    <t>710740</t>
  </si>
  <si>
    <t>991003175829702656</t>
  </si>
  <si>
    <t>2262464750002656</t>
  </si>
  <si>
    <t>32285002232428</t>
  </si>
  <si>
    <t>893774475</t>
  </si>
  <si>
    <t>BD573 .H3</t>
  </si>
  <si>
    <t>0                      BD 0573000H  3</t>
  </si>
  <si>
    <t>Philosophers speak of God, by Charles Hartshorne and William L. Reese.</t>
  </si>
  <si>
    <t>Hartshorne, Charles, 1897-2000 editor.</t>
  </si>
  <si>
    <t>[Chicago] University of Chicago Press [1953]</t>
  </si>
  <si>
    <t>1953</t>
  </si>
  <si>
    <t>418527:eng</t>
  </si>
  <si>
    <t>375220</t>
  </si>
  <si>
    <t>991002581509702656</t>
  </si>
  <si>
    <t>2264080240002656</t>
  </si>
  <si>
    <t>32285002232436</t>
  </si>
  <si>
    <t>893409266</t>
  </si>
  <si>
    <t>BD573 .H4 1968</t>
  </si>
  <si>
    <t>0                      BD 0573000H  4           1968</t>
  </si>
  <si>
    <t>Christianity and paradox; critical studies in twentieth-century theology [by] Ronald W. Hepburn.</t>
  </si>
  <si>
    <t>Hepburn, Ronald W.</t>
  </si>
  <si>
    <t>New York, Pegasus [1968, c1958]</t>
  </si>
  <si>
    <t>2006-12-10</t>
  </si>
  <si>
    <t>1386542:eng</t>
  </si>
  <si>
    <t>316101</t>
  </si>
  <si>
    <t>991002296849702656</t>
  </si>
  <si>
    <t>2269489690002656</t>
  </si>
  <si>
    <t>32285002232444</t>
  </si>
  <si>
    <t>893892395</t>
  </si>
  <si>
    <t>BD591 .M32</t>
  </si>
  <si>
    <t>0                      BD 0591000M  32</t>
  </si>
  <si>
    <t>The cement of the universe; a study of causation [by] J. L. Mackie.</t>
  </si>
  <si>
    <t>Mackie, J. L. (John Leslie)</t>
  </si>
  <si>
    <t>Oxford, Clarendon Press, 1974.</t>
  </si>
  <si>
    <t>The Clarendon library of logic and philosophy</t>
  </si>
  <si>
    <t>2008-04-22</t>
  </si>
  <si>
    <t>1936837:eng</t>
  </si>
  <si>
    <t>976028</t>
  </si>
  <si>
    <t>991003439879702656</t>
  </si>
  <si>
    <t>2261429520002656</t>
  </si>
  <si>
    <t>9780198244059</t>
  </si>
  <si>
    <t>32285002232493</t>
  </si>
  <si>
    <t>893352824</t>
  </si>
  <si>
    <t>BD632 .A4 1966</t>
  </si>
  <si>
    <t>0                      BD 0632000A  4           1966</t>
  </si>
  <si>
    <t>Space, time, and Deity / with a new foreword by Dorothy Emmet.</t>
  </si>
  <si>
    <t>Alexander, Samuel, 1859-1938.</t>
  </si>
  <si>
    <t>New York : Dover Publications, [1966]</t>
  </si>
  <si>
    <t>Gifford lectures ; 1916-1918</t>
  </si>
  <si>
    <t>2002-12-01</t>
  </si>
  <si>
    <t>1458032:eng</t>
  </si>
  <si>
    <t>373899</t>
  </si>
  <si>
    <t>991002571889702656</t>
  </si>
  <si>
    <t>2261029930002656</t>
  </si>
  <si>
    <t>32285000281369</t>
  </si>
  <si>
    <t>893440282</t>
  </si>
  <si>
    <t>1995-03-15</t>
  </si>
  <si>
    <t>32285000281377</t>
  </si>
  <si>
    <t>893434035</t>
  </si>
  <si>
    <t>BD638 .G35 1978</t>
  </si>
  <si>
    <t>0                      BD 0638000G  35          1978</t>
  </si>
  <si>
    <t>The philosophy of time: a collection of essays; edited by Richard M. Gale.</t>
  </si>
  <si>
    <t>Gale, Richard M., 1932-, compiler.</t>
  </si>
  <si>
    <t>New Jersey, Humanities Press, 1978 [c1968]</t>
  </si>
  <si>
    <t xml:space="preserve">nj </t>
  </si>
  <si>
    <t>2004-09-07</t>
  </si>
  <si>
    <t>366599021:eng</t>
  </si>
  <si>
    <t>4609217</t>
  </si>
  <si>
    <t>991004690629702656</t>
  </si>
  <si>
    <t>2265576260002656</t>
  </si>
  <si>
    <t>9780391008953</t>
  </si>
  <si>
    <t>32285000235282</t>
  </si>
  <si>
    <t>893532696</t>
  </si>
  <si>
    <t>BD648 .M2</t>
  </si>
  <si>
    <t>0                      BD 0648000M  2</t>
  </si>
  <si>
    <t>The concept of matter. Contributors: Joseph Bobik [and others.</t>
  </si>
  <si>
    <t>McMullin, Ernan, 1924-2011, editor.</t>
  </si>
  <si>
    <t>Notre Dame, Ind.] University of Notre Dame Press [1963]</t>
  </si>
  <si>
    <t>inu</t>
  </si>
  <si>
    <t>2000-08-23</t>
  </si>
  <si>
    <t>9657364843:eng</t>
  </si>
  <si>
    <t>375284</t>
  </si>
  <si>
    <t>991005354959702656</t>
  </si>
  <si>
    <t>2264123940002656</t>
  </si>
  <si>
    <t>32285002232675</t>
  </si>
  <si>
    <t>893870937</t>
  </si>
  <si>
    <t>BD701 .E38 1954</t>
  </si>
  <si>
    <t>0                      BD 0701000E  38          1954</t>
  </si>
  <si>
    <t>The myth of the eternal return / translated from the French by Willard R. Trask.</t>
  </si>
  <si>
    <t>Eliade, Mircea, 1907-1986.</t>
  </si>
  <si>
    <t>[New York] : Pantheon Books, [c1954]</t>
  </si>
  <si>
    <t>1954</t>
  </si>
  <si>
    <t>Bollingen series ; 46</t>
  </si>
  <si>
    <t>2000-09-29</t>
  </si>
  <si>
    <t>4917751495:eng</t>
  </si>
  <si>
    <t>848294</t>
  </si>
  <si>
    <t>991003320619702656</t>
  </si>
  <si>
    <t>2268861820002656</t>
  </si>
  <si>
    <t>32285000281385</t>
  </si>
  <si>
    <t>893246243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</si>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</sst>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6A65-048E-42CD-AD13-465823A6335A}">
  <dimension ref="A1:BF106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27" customHeight="1" x14ac:dyDescent="0.25"/>
  <cols>
    <col min="1" max="1" width="16.28515625" customWidth="1"/>
    <col min="2" max="3" width="0" hidden="1" customWidth="1"/>
    <col min="4" max="4" width="20" customWidth="1"/>
    <col min="5" max="5" width="0" hidden="1" customWidth="1"/>
    <col min="6" max="6" width="33" customWidth="1"/>
    <col min="8" max="12" width="0" hidden="1" customWidth="1"/>
    <col min="13" max="13" width="23" customWidth="1"/>
    <col min="14" max="14" width="22.85546875" customWidth="1"/>
    <col min="16" max="19" width="0" hidden="1" customWidth="1"/>
    <col min="22" max="28" width="0" hidden="1" customWidth="1"/>
    <col min="30" max="30" width="0" hidden="1" customWidth="1"/>
    <col min="31" max="31" width="10.28515625" customWidth="1"/>
    <col min="32" max="32" width="0" hidden="1" customWidth="1"/>
    <col min="34" max="43" width="0" hidden="1" customWidth="1"/>
    <col min="44" max="44" width="11.140625" customWidth="1"/>
    <col min="45" max="45" width="11" customWidth="1"/>
    <col min="46" max="46" width="11.5703125" customWidth="1"/>
    <col min="49" max="58" width="0" hidden="1" customWidth="1"/>
  </cols>
  <sheetData>
    <row r="1" spans="1:58" ht="27" customHeight="1" x14ac:dyDescent="0.25">
      <c r="A1" s="8" t="s">
        <v>1450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ht="27" customHeight="1" x14ac:dyDescent="0.25">
      <c r="A2" s="7" t="s">
        <v>62</v>
      </c>
      <c r="B2" s="2" t="s">
        <v>57</v>
      </c>
      <c r="C2" s="2" t="s">
        <v>58</v>
      </c>
      <c r="D2" s="2" t="s">
        <v>59</v>
      </c>
      <c r="E2" s="2" t="s">
        <v>60</v>
      </c>
      <c r="F2" s="2" t="s">
        <v>61</v>
      </c>
      <c r="H2" s="3" t="s">
        <v>62</v>
      </c>
      <c r="I2" s="3" t="s">
        <v>63</v>
      </c>
      <c r="J2" s="3" t="s">
        <v>62</v>
      </c>
      <c r="K2" s="3" t="s">
        <v>62</v>
      </c>
      <c r="L2" s="3" t="s">
        <v>64</v>
      </c>
      <c r="M2" s="2" t="s">
        <v>65</v>
      </c>
      <c r="N2" s="2" t="s">
        <v>66</v>
      </c>
      <c r="O2" s="3" t="s">
        <v>67</v>
      </c>
      <c r="P2" s="2" t="s">
        <v>68</v>
      </c>
      <c r="Q2" s="3" t="s">
        <v>69</v>
      </c>
      <c r="R2" s="3" t="s">
        <v>70</v>
      </c>
      <c r="T2" s="3" t="s">
        <v>71</v>
      </c>
      <c r="U2" s="4">
        <v>2</v>
      </c>
      <c r="V2" s="4">
        <v>2</v>
      </c>
      <c r="W2" s="5" t="s">
        <v>72</v>
      </c>
      <c r="X2" s="5" t="s">
        <v>72</v>
      </c>
      <c r="Y2" s="5" t="s">
        <v>73</v>
      </c>
      <c r="Z2" s="5" t="s">
        <v>73</v>
      </c>
      <c r="AA2" s="4">
        <v>50</v>
      </c>
      <c r="AB2" s="4">
        <v>44</v>
      </c>
      <c r="AC2" s="4">
        <v>1072</v>
      </c>
      <c r="AD2" s="4">
        <v>1</v>
      </c>
      <c r="AE2" s="4">
        <v>9</v>
      </c>
      <c r="AF2" s="4">
        <v>2</v>
      </c>
      <c r="AG2" s="4">
        <v>57</v>
      </c>
      <c r="AH2" s="4">
        <v>2</v>
      </c>
      <c r="AI2" s="4">
        <v>25</v>
      </c>
      <c r="AJ2" s="4">
        <v>0</v>
      </c>
      <c r="AK2" s="4">
        <v>11</v>
      </c>
      <c r="AL2" s="4">
        <v>0</v>
      </c>
      <c r="AM2" s="4">
        <v>28</v>
      </c>
      <c r="AN2" s="4">
        <v>0</v>
      </c>
      <c r="AO2" s="4">
        <v>7</v>
      </c>
      <c r="AP2" s="4">
        <v>0</v>
      </c>
      <c r="AQ2" s="4">
        <v>0</v>
      </c>
      <c r="AR2" s="3" t="s">
        <v>62</v>
      </c>
      <c r="AS2" s="3" t="s">
        <v>74</v>
      </c>
      <c r="AT2" s="6" t="str">
        <f>HYPERLINK("http://catalog.hathitrust.org/Record/009906617","HathiTrust Record")</f>
        <v>HathiTrust Record</v>
      </c>
      <c r="AU2" s="6" t="str">
        <f>HYPERLINK("https://creighton-primo.hosted.exlibrisgroup.com/primo-explore/search?tab=default_tab&amp;search_scope=EVERYTHING&amp;vid=01CRU&amp;lang=en_US&amp;offset=0&amp;query=any,contains,991003278979702656","Catalog Record")</f>
        <v>Catalog Record</v>
      </c>
      <c r="AV2" s="6" t="str">
        <f>HYPERLINK("http://www.worldcat.org/oclc/801899","WorldCat Record")</f>
        <v>WorldCat Record</v>
      </c>
      <c r="AW2" s="3" t="s">
        <v>75</v>
      </c>
      <c r="AX2" s="3" t="s">
        <v>76</v>
      </c>
      <c r="AY2" s="3" t="s">
        <v>77</v>
      </c>
      <c r="AZ2" s="3" t="s">
        <v>77</v>
      </c>
      <c r="BA2" s="3" t="s">
        <v>78</v>
      </c>
      <c r="BB2" s="3" t="s">
        <v>79</v>
      </c>
      <c r="BE2" s="3" t="s">
        <v>80</v>
      </c>
      <c r="BF2" s="3" t="s">
        <v>81</v>
      </c>
    </row>
    <row r="3" spans="1:58" ht="27" customHeight="1" x14ac:dyDescent="0.25">
      <c r="A3" s="7" t="s">
        <v>62</v>
      </c>
      <c r="B3" s="2" t="s">
        <v>57</v>
      </c>
      <c r="C3" s="2" t="s">
        <v>58</v>
      </c>
      <c r="D3" s="2" t="s">
        <v>82</v>
      </c>
      <c r="E3" s="2" t="s">
        <v>83</v>
      </c>
      <c r="F3" s="2" t="s">
        <v>84</v>
      </c>
      <c r="H3" s="3" t="s">
        <v>62</v>
      </c>
      <c r="I3" s="3" t="s">
        <v>63</v>
      </c>
      <c r="J3" s="3" t="s">
        <v>62</v>
      </c>
      <c r="K3" s="3" t="s">
        <v>62</v>
      </c>
      <c r="L3" s="3" t="s">
        <v>64</v>
      </c>
      <c r="M3" s="2" t="s">
        <v>85</v>
      </c>
      <c r="N3" s="2" t="s">
        <v>86</v>
      </c>
      <c r="O3" s="3" t="s">
        <v>87</v>
      </c>
      <c r="Q3" s="3" t="s">
        <v>69</v>
      </c>
      <c r="R3" s="3" t="s">
        <v>88</v>
      </c>
      <c r="S3" s="2" t="s">
        <v>89</v>
      </c>
      <c r="T3" s="3" t="s">
        <v>71</v>
      </c>
      <c r="U3" s="4">
        <v>1</v>
      </c>
      <c r="V3" s="4">
        <v>1</v>
      </c>
      <c r="W3" s="5" t="s">
        <v>90</v>
      </c>
      <c r="X3" s="5" t="s">
        <v>90</v>
      </c>
      <c r="Y3" s="5" t="s">
        <v>90</v>
      </c>
      <c r="Z3" s="5" t="s">
        <v>90</v>
      </c>
      <c r="AA3" s="4">
        <v>178</v>
      </c>
      <c r="AB3" s="4">
        <v>128</v>
      </c>
      <c r="AC3" s="4">
        <v>241</v>
      </c>
      <c r="AD3" s="4">
        <v>3</v>
      </c>
      <c r="AE3" s="4">
        <v>3</v>
      </c>
      <c r="AF3" s="4">
        <v>6</v>
      </c>
      <c r="AG3" s="4">
        <v>13</v>
      </c>
      <c r="AH3" s="4">
        <v>0</v>
      </c>
      <c r="AI3" s="4">
        <v>1</v>
      </c>
      <c r="AJ3" s="4">
        <v>1</v>
      </c>
      <c r="AK3" s="4">
        <v>4</v>
      </c>
      <c r="AL3" s="4">
        <v>4</v>
      </c>
      <c r="AM3" s="4">
        <v>8</v>
      </c>
      <c r="AN3" s="4">
        <v>2</v>
      </c>
      <c r="AO3" s="4">
        <v>2</v>
      </c>
      <c r="AP3" s="4">
        <v>0</v>
      </c>
      <c r="AQ3" s="4">
        <v>0</v>
      </c>
      <c r="AR3" s="3" t="s">
        <v>62</v>
      </c>
      <c r="AS3" s="3" t="s">
        <v>74</v>
      </c>
      <c r="AT3" s="6" t="str">
        <f>HYPERLINK("http://catalog.hathitrust.org/Record/004599639","HathiTrust Record")</f>
        <v>HathiTrust Record</v>
      </c>
      <c r="AU3" s="6" t="str">
        <f>HYPERLINK("https://creighton-primo.hosted.exlibrisgroup.com/primo-explore/search?tab=default_tab&amp;search_scope=EVERYTHING&amp;vid=01CRU&amp;lang=en_US&amp;offset=0&amp;query=any,contains,991005282129702656","Catalog Record")</f>
        <v>Catalog Record</v>
      </c>
      <c r="AV3" s="6" t="str">
        <f>HYPERLINK("http://www.worldcat.org/oclc/18988146","WorldCat Record")</f>
        <v>WorldCat Record</v>
      </c>
      <c r="AW3" s="3" t="s">
        <v>91</v>
      </c>
      <c r="AX3" s="3" t="s">
        <v>92</v>
      </c>
      <c r="AY3" s="3" t="s">
        <v>93</v>
      </c>
      <c r="AZ3" s="3" t="s">
        <v>93</v>
      </c>
      <c r="BA3" s="3" t="s">
        <v>94</v>
      </c>
      <c r="BB3" s="3" t="s">
        <v>79</v>
      </c>
      <c r="BD3" s="3" t="s">
        <v>95</v>
      </c>
      <c r="BE3" s="3" t="s">
        <v>96</v>
      </c>
      <c r="BF3" s="3" t="s">
        <v>97</v>
      </c>
    </row>
    <row r="4" spans="1:58" ht="27" customHeight="1" x14ac:dyDescent="0.25">
      <c r="A4" s="7" t="s">
        <v>62</v>
      </c>
      <c r="B4" s="2" t="s">
        <v>57</v>
      </c>
      <c r="C4" s="2" t="s">
        <v>58</v>
      </c>
      <c r="D4" s="2" t="s">
        <v>98</v>
      </c>
      <c r="E4" s="2" t="s">
        <v>99</v>
      </c>
      <c r="F4" s="2" t="s">
        <v>100</v>
      </c>
      <c r="H4" s="3" t="s">
        <v>62</v>
      </c>
      <c r="I4" s="3" t="s">
        <v>63</v>
      </c>
      <c r="J4" s="3" t="s">
        <v>62</v>
      </c>
      <c r="K4" s="3" t="s">
        <v>62</v>
      </c>
      <c r="L4" s="3" t="s">
        <v>64</v>
      </c>
      <c r="M4" s="2" t="s">
        <v>101</v>
      </c>
      <c r="N4" s="2" t="s">
        <v>102</v>
      </c>
      <c r="O4" s="3" t="s">
        <v>103</v>
      </c>
      <c r="Q4" s="3" t="s">
        <v>69</v>
      </c>
      <c r="R4" s="3" t="s">
        <v>104</v>
      </c>
      <c r="S4" s="2" t="s">
        <v>105</v>
      </c>
      <c r="T4" s="3" t="s">
        <v>71</v>
      </c>
      <c r="U4" s="4">
        <v>2</v>
      </c>
      <c r="V4" s="4">
        <v>2</v>
      </c>
      <c r="W4" s="5" t="s">
        <v>106</v>
      </c>
      <c r="X4" s="5" t="s">
        <v>106</v>
      </c>
      <c r="Y4" s="5" t="s">
        <v>73</v>
      </c>
      <c r="Z4" s="5" t="s">
        <v>73</v>
      </c>
      <c r="AA4" s="4">
        <v>345</v>
      </c>
      <c r="AB4" s="4">
        <v>290</v>
      </c>
      <c r="AC4" s="4">
        <v>490</v>
      </c>
      <c r="AD4" s="4">
        <v>2</v>
      </c>
      <c r="AE4" s="4">
        <v>3</v>
      </c>
      <c r="AF4" s="4">
        <v>30</v>
      </c>
      <c r="AG4" s="4">
        <v>32</v>
      </c>
      <c r="AH4" s="4">
        <v>10</v>
      </c>
      <c r="AI4" s="4">
        <v>11</v>
      </c>
      <c r="AJ4" s="4">
        <v>8</v>
      </c>
      <c r="AK4" s="4">
        <v>9</v>
      </c>
      <c r="AL4" s="4">
        <v>22</v>
      </c>
      <c r="AM4" s="4">
        <v>23</v>
      </c>
      <c r="AN4" s="4">
        <v>1</v>
      </c>
      <c r="AO4" s="4">
        <v>1</v>
      </c>
      <c r="AP4" s="4">
        <v>0</v>
      </c>
      <c r="AQ4" s="4">
        <v>0</v>
      </c>
      <c r="AR4" s="3" t="s">
        <v>62</v>
      </c>
      <c r="AS4" s="3" t="s">
        <v>62</v>
      </c>
      <c r="AU4" s="6" t="str">
        <f>HYPERLINK("https://creighton-primo.hosted.exlibrisgroup.com/primo-explore/search?tab=default_tab&amp;search_scope=EVERYTHING&amp;vid=01CRU&amp;lang=en_US&amp;offset=0&amp;query=any,contains,991000991699702656","Catalog Record")</f>
        <v>Catalog Record</v>
      </c>
      <c r="AV4" s="6" t="str">
        <f>HYPERLINK("http://www.worldcat.org/oclc/171214","WorldCat Record")</f>
        <v>WorldCat Record</v>
      </c>
      <c r="AW4" s="3" t="s">
        <v>107</v>
      </c>
      <c r="AX4" s="3" t="s">
        <v>108</v>
      </c>
      <c r="AY4" s="3" t="s">
        <v>109</v>
      </c>
      <c r="AZ4" s="3" t="s">
        <v>109</v>
      </c>
      <c r="BA4" s="3" t="s">
        <v>110</v>
      </c>
      <c r="BB4" s="3" t="s">
        <v>79</v>
      </c>
      <c r="BE4" s="3" t="s">
        <v>111</v>
      </c>
      <c r="BF4" s="3" t="s">
        <v>112</v>
      </c>
    </row>
    <row r="5" spans="1:58" ht="27" customHeight="1" x14ac:dyDescent="0.25">
      <c r="A5" s="7" t="s">
        <v>62</v>
      </c>
      <c r="B5" s="2" t="s">
        <v>57</v>
      </c>
      <c r="C5" s="2" t="s">
        <v>58</v>
      </c>
      <c r="D5" s="2" t="s">
        <v>113</v>
      </c>
      <c r="E5" s="2" t="s">
        <v>114</v>
      </c>
      <c r="F5" s="2" t="s">
        <v>115</v>
      </c>
      <c r="H5" s="3" t="s">
        <v>62</v>
      </c>
      <c r="I5" s="3" t="s">
        <v>63</v>
      </c>
      <c r="J5" s="3" t="s">
        <v>62</v>
      </c>
      <c r="K5" s="3" t="s">
        <v>62</v>
      </c>
      <c r="L5" s="3" t="s">
        <v>64</v>
      </c>
      <c r="M5" s="2" t="s">
        <v>116</v>
      </c>
      <c r="N5" s="2" t="s">
        <v>117</v>
      </c>
      <c r="O5" s="3" t="s">
        <v>118</v>
      </c>
      <c r="Q5" s="3" t="s">
        <v>69</v>
      </c>
      <c r="R5" s="3" t="s">
        <v>119</v>
      </c>
      <c r="T5" s="3" t="s">
        <v>71</v>
      </c>
      <c r="U5" s="4">
        <v>6</v>
      </c>
      <c r="V5" s="4">
        <v>6</v>
      </c>
      <c r="W5" s="5" t="s">
        <v>120</v>
      </c>
      <c r="X5" s="5" t="s">
        <v>120</v>
      </c>
      <c r="Y5" s="5" t="s">
        <v>121</v>
      </c>
      <c r="Z5" s="5" t="s">
        <v>121</v>
      </c>
      <c r="AA5" s="4">
        <v>226</v>
      </c>
      <c r="AB5" s="4">
        <v>197</v>
      </c>
      <c r="AC5" s="4">
        <v>207</v>
      </c>
      <c r="AD5" s="4">
        <v>3</v>
      </c>
      <c r="AE5" s="4">
        <v>3</v>
      </c>
      <c r="AF5" s="4">
        <v>23</v>
      </c>
      <c r="AG5" s="4">
        <v>23</v>
      </c>
      <c r="AH5" s="4">
        <v>7</v>
      </c>
      <c r="AI5" s="4">
        <v>7</v>
      </c>
      <c r="AJ5" s="4">
        <v>4</v>
      </c>
      <c r="AK5" s="4">
        <v>4</v>
      </c>
      <c r="AL5" s="4">
        <v>20</v>
      </c>
      <c r="AM5" s="4">
        <v>20</v>
      </c>
      <c r="AN5" s="4">
        <v>0</v>
      </c>
      <c r="AO5" s="4">
        <v>0</v>
      </c>
      <c r="AP5" s="4">
        <v>0</v>
      </c>
      <c r="AQ5" s="4">
        <v>0</v>
      </c>
      <c r="AR5" s="3" t="s">
        <v>62</v>
      </c>
      <c r="AS5" s="3" t="s">
        <v>62</v>
      </c>
      <c r="AU5" s="6" t="str">
        <f>HYPERLINK("https://creighton-primo.hosted.exlibrisgroup.com/primo-explore/search?tab=default_tab&amp;search_scope=EVERYTHING&amp;vid=01CRU&amp;lang=en_US&amp;offset=0&amp;query=any,contains,991003452149702656","Catalog Record")</f>
        <v>Catalog Record</v>
      </c>
      <c r="AV5" s="6" t="str">
        <f>HYPERLINK("http://www.worldcat.org/oclc/990851","WorldCat Record")</f>
        <v>WorldCat Record</v>
      </c>
      <c r="AW5" s="3" t="s">
        <v>122</v>
      </c>
      <c r="AX5" s="3" t="s">
        <v>123</v>
      </c>
      <c r="AY5" s="3" t="s">
        <v>124</v>
      </c>
      <c r="AZ5" s="3" t="s">
        <v>124</v>
      </c>
      <c r="BA5" s="3" t="s">
        <v>125</v>
      </c>
      <c r="BB5" s="3" t="s">
        <v>79</v>
      </c>
      <c r="BE5" s="3" t="s">
        <v>126</v>
      </c>
      <c r="BF5" s="3" t="s">
        <v>127</v>
      </c>
    </row>
    <row r="6" spans="1:58" ht="27" customHeight="1" x14ac:dyDescent="0.25">
      <c r="A6" s="7" t="s">
        <v>62</v>
      </c>
      <c r="B6" s="2" t="s">
        <v>57</v>
      </c>
      <c r="C6" s="2" t="s">
        <v>58</v>
      </c>
      <c r="D6" s="2" t="s">
        <v>128</v>
      </c>
      <c r="E6" s="2" t="s">
        <v>129</v>
      </c>
      <c r="F6" s="2" t="s">
        <v>130</v>
      </c>
      <c r="H6" s="3" t="s">
        <v>62</v>
      </c>
      <c r="I6" s="3" t="s">
        <v>63</v>
      </c>
      <c r="J6" s="3" t="s">
        <v>62</v>
      </c>
      <c r="K6" s="3" t="s">
        <v>62</v>
      </c>
      <c r="L6" s="3" t="s">
        <v>64</v>
      </c>
      <c r="N6" s="2" t="s">
        <v>131</v>
      </c>
      <c r="O6" s="3" t="s">
        <v>132</v>
      </c>
      <c r="Q6" s="3" t="s">
        <v>69</v>
      </c>
      <c r="R6" s="3" t="s">
        <v>133</v>
      </c>
      <c r="S6" s="2" t="s">
        <v>134</v>
      </c>
      <c r="T6" s="3" t="s">
        <v>71</v>
      </c>
      <c r="U6" s="4">
        <v>2</v>
      </c>
      <c r="V6" s="4">
        <v>2</v>
      </c>
      <c r="W6" s="5" t="s">
        <v>135</v>
      </c>
      <c r="X6" s="5" t="s">
        <v>135</v>
      </c>
      <c r="Y6" s="5" t="s">
        <v>121</v>
      </c>
      <c r="Z6" s="5" t="s">
        <v>121</v>
      </c>
      <c r="AA6" s="4">
        <v>396</v>
      </c>
      <c r="AB6" s="4">
        <v>266</v>
      </c>
      <c r="AC6" s="4">
        <v>273</v>
      </c>
      <c r="AD6" s="4">
        <v>4</v>
      </c>
      <c r="AE6" s="4">
        <v>4</v>
      </c>
      <c r="AF6" s="4">
        <v>16</v>
      </c>
      <c r="AG6" s="4">
        <v>16</v>
      </c>
      <c r="AH6" s="4">
        <v>1</v>
      </c>
      <c r="AI6" s="4">
        <v>1</v>
      </c>
      <c r="AJ6" s="4">
        <v>6</v>
      </c>
      <c r="AK6" s="4">
        <v>6</v>
      </c>
      <c r="AL6" s="4">
        <v>10</v>
      </c>
      <c r="AM6" s="4">
        <v>10</v>
      </c>
      <c r="AN6" s="4">
        <v>3</v>
      </c>
      <c r="AO6" s="4">
        <v>3</v>
      </c>
      <c r="AP6" s="4">
        <v>0</v>
      </c>
      <c r="AQ6" s="4">
        <v>0</v>
      </c>
      <c r="AR6" s="3" t="s">
        <v>62</v>
      </c>
      <c r="AS6" s="3" t="s">
        <v>74</v>
      </c>
      <c r="AT6" s="6" t="str">
        <f>HYPERLINK("http://catalog.hathitrust.org/Record/000025558","HathiTrust Record")</f>
        <v>HathiTrust Record</v>
      </c>
      <c r="AU6" s="6" t="str">
        <f>HYPERLINK("https://creighton-primo.hosted.exlibrisgroup.com/primo-explore/search?tab=default_tab&amp;search_scope=EVERYTHING&amp;vid=01CRU&amp;lang=en_US&amp;offset=0&amp;query=any,contains,991003651069702656","Catalog Record")</f>
        <v>Catalog Record</v>
      </c>
      <c r="AV6" s="6" t="str">
        <f>HYPERLINK("http://www.worldcat.org/oclc/1254917","WorldCat Record")</f>
        <v>WorldCat Record</v>
      </c>
      <c r="AW6" s="3" t="s">
        <v>136</v>
      </c>
      <c r="AX6" s="3" t="s">
        <v>137</v>
      </c>
      <c r="AY6" s="3" t="s">
        <v>138</v>
      </c>
      <c r="AZ6" s="3" t="s">
        <v>138</v>
      </c>
      <c r="BA6" s="3" t="s">
        <v>139</v>
      </c>
      <c r="BB6" s="3" t="s">
        <v>79</v>
      </c>
      <c r="BD6" s="3" t="s">
        <v>140</v>
      </c>
      <c r="BE6" s="3" t="s">
        <v>141</v>
      </c>
      <c r="BF6" s="3" t="s">
        <v>142</v>
      </c>
    </row>
    <row r="7" spans="1:58" ht="27" customHeight="1" x14ac:dyDescent="0.25">
      <c r="A7" s="7" t="s">
        <v>62</v>
      </c>
      <c r="B7" s="2" t="s">
        <v>57</v>
      </c>
      <c r="C7" s="2" t="s">
        <v>58</v>
      </c>
      <c r="D7" s="2" t="s">
        <v>143</v>
      </c>
      <c r="E7" s="2" t="s">
        <v>144</v>
      </c>
      <c r="F7" s="2" t="s">
        <v>145</v>
      </c>
      <c r="H7" s="3" t="s">
        <v>62</v>
      </c>
      <c r="I7" s="3" t="s">
        <v>63</v>
      </c>
      <c r="J7" s="3" t="s">
        <v>62</v>
      </c>
      <c r="K7" s="3" t="s">
        <v>62</v>
      </c>
      <c r="L7" s="3" t="s">
        <v>64</v>
      </c>
      <c r="M7" s="2" t="s">
        <v>146</v>
      </c>
      <c r="N7" s="2" t="s">
        <v>147</v>
      </c>
      <c r="O7" s="3" t="s">
        <v>148</v>
      </c>
      <c r="Q7" s="3" t="s">
        <v>69</v>
      </c>
      <c r="R7" s="3" t="s">
        <v>70</v>
      </c>
      <c r="T7" s="3" t="s">
        <v>71</v>
      </c>
      <c r="U7" s="4">
        <v>4</v>
      </c>
      <c r="V7" s="4">
        <v>4</v>
      </c>
      <c r="W7" s="5" t="s">
        <v>149</v>
      </c>
      <c r="X7" s="5" t="s">
        <v>149</v>
      </c>
      <c r="Y7" s="5" t="s">
        <v>121</v>
      </c>
      <c r="Z7" s="5" t="s">
        <v>121</v>
      </c>
      <c r="AA7" s="4">
        <v>762</v>
      </c>
      <c r="AB7" s="4">
        <v>573</v>
      </c>
      <c r="AC7" s="4">
        <v>584</v>
      </c>
      <c r="AD7" s="4">
        <v>4</v>
      </c>
      <c r="AE7" s="4">
        <v>4</v>
      </c>
      <c r="AF7" s="4">
        <v>27</v>
      </c>
      <c r="AG7" s="4">
        <v>27</v>
      </c>
      <c r="AH7" s="4">
        <v>6</v>
      </c>
      <c r="AI7" s="4">
        <v>6</v>
      </c>
      <c r="AJ7" s="4">
        <v>9</v>
      </c>
      <c r="AK7" s="4">
        <v>9</v>
      </c>
      <c r="AL7" s="4">
        <v>15</v>
      </c>
      <c r="AM7" s="4">
        <v>15</v>
      </c>
      <c r="AN7" s="4">
        <v>3</v>
      </c>
      <c r="AO7" s="4">
        <v>3</v>
      </c>
      <c r="AP7" s="4">
        <v>0</v>
      </c>
      <c r="AQ7" s="4">
        <v>0</v>
      </c>
      <c r="AR7" s="3" t="s">
        <v>62</v>
      </c>
      <c r="AS7" s="3" t="s">
        <v>62</v>
      </c>
      <c r="AU7" s="6" t="str">
        <f>HYPERLINK("https://creighton-primo.hosted.exlibrisgroup.com/primo-explore/search?tab=default_tab&amp;search_scope=EVERYTHING&amp;vid=01CRU&amp;lang=en_US&amp;offset=0&amp;query=any,contains,991003060599702656","Catalog Record")</f>
        <v>Catalog Record</v>
      </c>
      <c r="AV7" s="6" t="str">
        <f>HYPERLINK("http://www.worldcat.org/oclc/617958","WorldCat Record")</f>
        <v>WorldCat Record</v>
      </c>
      <c r="AW7" s="3" t="s">
        <v>150</v>
      </c>
      <c r="AX7" s="3" t="s">
        <v>151</v>
      </c>
      <c r="AY7" s="3" t="s">
        <v>152</v>
      </c>
      <c r="AZ7" s="3" t="s">
        <v>152</v>
      </c>
      <c r="BA7" s="3" t="s">
        <v>153</v>
      </c>
      <c r="BB7" s="3" t="s">
        <v>79</v>
      </c>
      <c r="BD7" s="3" t="s">
        <v>154</v>
      </c>
      <c r="BE7" s="3" t="s">
        <v>155</v>
      </c>
      <c r="BF7" s="3" t="s">
        <v>156</v>
      </c>
    </row>
    <row r="8" spans="1:58" ht="27" customHeight="1" x14ac:dyDescent="0.25">
      <c r="A8" s="7" t="s">
        <v>62</v>
      </c>
      <c r="B8" s="2" t="s">
        <v>57</v>
      </c>
      <c r="C8" s="2" t="s">
        <v>58</v>
      </c>
      <c r="D8" s="2" t="s">
        <v>157</v>
      </c>
      <c r="E8" s="2" t="s">
        <v>158</v>
      </c>
      <c r="F8" s="2" t="s">
        <v>159</v>
      </c>
      <c r="H8" s="3" t="s">
        <v>62</v>
      </c>
      <c r="I8" s="3" t="s">
        <v>63</v>
      </c>
      <c r="J8" s="3" t="s">
        <v>62</v>
      </c>
      <c r="K8" s="3" t="s">
        <v>62</v>
      </c>
      <c r="L8" s="3" t="s">
        <v>64</v>
      </c>
      <c r="M8" s="2" t="s">
        <v>160</v>
      </c>
      <c r="N8" s="2" t="s">
        <v>161</v>
      </c>
      <c r="O8" s="3" t="s">
        <v>162</v>
      </c>
      <c r="Q8" s="3" t="s">
        <v>69</v>
      </c>
      <c r="R8" s="3" t="s">
        <v>163</v>
      </c>
      <c r="S8" s="2" t="s">
        <v>164</v>
      </c>
      <c r="T8" s="3" t="s">
        <v>71</v>
      </c>
      <c r="U8" s="4">
        <v>2</v>
      </c>
      <c r="V8" s="4">
        <v>2</v>
      </c>
      <c r="W8" s="5" t="s">
        <v>165</v>
      </c>
      <c r="X8" s="5" t="s">
        <v>165</v>
      </c>
      <c r="Y8" s="5" t="s">
        <v>121</v>
      </c>
      <c r="Z8" s="5" t="s">
        <v>121</v>
      </c>
      <c r="AA8" s="4">
        <v>631</v>
      </c>
      <c r="AB8" s="4">
        <v>543</v>
      </c>
      <c r="AC8" s="4">
        <v>546</v>
      </c>
      <c r="AD8" s="4">
        <v>5</v>
      </c>
      <c r="AE8" s="4">
        <v>5</v>
      </c>
      <c r="AF8" s="4">
        <v>38</v>
      </c>
      <c r="AG8" s="4">
        <v>38</v>
      </c>
      <c r="AH8" s="4">
        <v>14</v>
      </c>
      <c r="AI8" s="4">
        <v>14</v>
      </c>
      <c r="AJ8" s="4">
        <v>9</v>
      </c>
      <c r="AK8" s="4">
        <v>9</v>
      </c>
      <c r="AL8" s="4">
        <v>22</v>
      </c>
      <c r="AM8" s="4">
        <v>22</v>
      </c>
      <c r="AN8" s="4">
        <v>4</v>
      </c>
      <c r="AO8" s="4">
        <v>4</v>
      </c>
      <c r="AP8" s="4">
        <v>0</v>
      </c>
      <c r="AQ8" s="4">
        <v>0</v>
      </c>
      <c r="AR8" s="3" t="s">
        <v>62</v>
      </c>
      <c r="AS8" s="3" t="s">
        <v>74</v>
      </c>
      <c r="AT8" s="6" t="str">
        <f>HYPERLINK("http://catalog.hathitrust.org/Record/001387981","HathiTrust Record")</f>
        <v>HathiTrust Record</v>
      </c>
      <c r="AU8" s="6" t="str">
        <f>HYPERLINK("https://creighton-primo.hosted.exlibrisgroup.com/primo-explore/search?tab=default_tab&amp;search_scope=EVERYTHING&amp;vid=01CRU&amp;lang=en_US&amp;offset=0&amp;query=any,contains,991005353279702656","Catalog Record")</f>
        <v>Catalog Record</v>
      </c>
      <c r="AV8" s="6" t="str">
        <f>HYPERLINK("http://www.worldcat.org/oclc/109702","WorldCat Record")</f>
        <v>WorldCat Record</v>
      </c>
      <c r="AW8" s="3" t="s">
        <v>166</v>
      </c>
      <c r="AX8" s="3" t="s">
        <v>167</v>
      </c>
      <c r="AY8" s="3" t="s">
        <v>168</v>
      </c>
      <c r="AZ8" s="3" t="s">
        <v>168</v>
      </c>
      <c r="BA8" s="3" t="s">
        <v>169</v>
      </c>
      <c r="BB8" s="3" t="s">
        <v>79</v>
      </c>
      <c r="BD8" s="3" t="s">
        <v>170</v>
      </c>
      <c r="BE8" s="3" t="s">
        <v>171</v>
      </c>
      <c r="BF8" s="3" t="s">
        <v>172</v>
      </c>
    </row>
    <row r="9" spans="1:58" ht="27" customHeight="1" x14ac:dyDescent="0.25">
      <c r="A9" s="7" t="s">
        <v>62</v>
      </c>
      <c r="B9" s="2" t="s">
        <v>57</v>
      </c>
      <c r="C9" s="2" t="s">
        <v>58</v>
      </c>
      <c r="D9" s="2" t="s">
        <v>173</v>
      </c>
      <c r="E9" s="2" t="s">
        <v>174</v>
      </c>
      <c r="F9" s="2" t="s">
        <v>175</v>
      </c>
      <c r="H9" s="3" t="s">
        <v>62</v>
      </c>
      <c r="I9" s="3" t="s">
        <v>63</v>
      </c>
      <c r="J9" s="3" t="s">
        <v>62</v>
      </c>
      <c r="K9" s="3" t="s">
        <v>62</v>
      </c>
      <c r="L9" s="3" t="s">
        <v>64</v>
      </c>
      <c r="M9" s="2" t="s">
        <v>176</v>
      </c>
      <c r="N9" s="2" t="s">
        <v>177</v>
      </c>
      <c r="O9" s="3" t="s">
        <v>178</v>
      </c>
      <c r="Q9" s="3" t="s">
        <v>69</v>
      </c>
      <c r="R9" s="3" t="s">
        <v>179</v>
      </c>
      <c r="S9" s="2" t="s">
        <v>180</v>
      </c>
      <c r="T9" s="3" t="s">
        <v>71</v>
      </c>
      <c r="U9" s="4">
        <v>2</v>
      </c>
      <c r="V9" s="4">
        <v>2</v>
      </c>
      <c r="W9" s="5" t="s">
        <v>181</v>
      </c>
      <c r="X9" s="5" t="s">
        <v>181</v>
      </c>
      <c r="Y9" s="5" t="s">
        <v>121</v>
      </c>
      <c r="Z9" s="5" t="s">
        <v>121</v>
      </c>
      <c r="AA9" s="4">
        <v>807</v>
      </c>
      <c r="AB9" s="4">
        <v>631</v>
      </c>
      <c r="AC9" s="4">
        <v>637</v>
      </c>
      <c r="AD9" s="4">
        <v>5</v>
      </c>
      <c r="AE9" s="4">
        <v>5</v>
      </c>
      <c r="AF9" s="4">
        <v>29</v>
      </c>
      <c r="AG9" s="4">
        <v>29</v>
      </c>
      <c r="AH9" s="4">
        <v>10</v>
      </c>
      <c r="AI9" s="4">
        <v>10</v>
      </c>
      <c r="AJ9" s="4">
        <v>5</v>
      </c>
      <c r="AK9" s="4">
        <v>5</v>
      </c>
      <c r="AL9" s="4">
        <v>18</v>
      </c>
      <c r="AM9" s="4">
        <v>18</v>
      </c>
      <c r="AN9" s="4">
        <v>4</v>
      </c>
      <c r="AO9" s="4">
        <v>4</v>
      </c>
      <c r="AP9" s="4">
        <v>0</v>
      </c>
      <c r="AQ9" s="4">
        <v>0</v>
      </c>
      <c r="AR9" s="3" t="s">
        <v>62</v>
      </c>
      <c r="AS9" s="3" t="s">
        <v>62</v>
      </c>
      <c r="AT9" s="6" t="str">
        <f>HYPERLINK("http://catalog.hathitrust.org/Record/001387983","HathiTrust Record")</f>
        <v>HathiTrust Record</v>
      </c>
      <c r="AU9" s="6" t="str">
        <f>HYPERLINK("https://creighton-primo.hosted.exlibrisgroup.com/primo-explore/search?tab=default_tab&amp;search_scope=EVERYTHING&amp;vid=01CRU&amp;lang=en_US&amp;offset=0&amp;query=any,contains,991002355969702656","Catalog Record")</f>
        <v>Catalog Record</v>
      </c>
      <c r="AV9" s="6" t="str">
        <f>HYPERLINK("http://www.worldcat.org/oclc/325530","WorldCat Record")</f>
        <v>WorldCat Record</v>
      </c>
      <c r="AW9" s="3" t="s">
        <v>182</v>
      </c>
      <c r="AX9" s="3" t="s">
        <v>183</v>
      </c>
      <c r="AY9" s="3" t="s">
        <v>184</v>
      </c>
      <c r="AZ9" s="3" t="s">
        <v>184</v>
      </c>
      <c r="BA9" s="3" t="s">
        <v>185</v>
      </c>
      <c r="BB9" s="3" t="s">
        <v>79</v>
      </c>
      <c r="BE9" s="3" t="s">
        <v>186</v>
      </c>
      <c r="BF9" s="3" t="s">
        <v>187</v>
      </c>
    </row>
    <row r="10" spans="1:58" ht="27" customHeight="1" x14ac:dyDescent="0.25">
      <c r="A10" s="7" t="s">
        <v>62</v>
      </c>
      <c r="B10" s="2" t="s">
        <v>57</v>
      </c>
      <c r="C10" s="2" t="s">
        <v>58</v>
      </c>
      <c r="D10" s="2" t="s">
        <v>188</v>
      </c>
      <c r="E10" s="2" t="s">
        <v>189</v>
      </c>
      <c r="F10" s="2" t="s">
        <v>190</v>
      </c>
      <c r="H10" s="3" t="s">
        <v>62</v>
      </c>
      <c r="I10" s="3" t="s">
        <v>63</v>
      </c>
      <c r="J10" s="3" t="s">
        <v>62</v>
      </c>
      <c r="K10" s="3" t="s">
        <v>62</v>
      </c>
      <c r="L10" s="3" t="s">
        <v>64</v>
      </c>
      <c r="M10" s="2" t="s">
        <v>191</v>
      </c>
      <c r="N10" s="2" t="s">
        <v>192</v>
      </c>
      <c r="O10" s="3" t="s">
        <v>193</v>
      </c>
      <c r="Q10" s="3" t="s">
        <v>69</v>
      </c>
      <c r="R10" s="3" t="s">
        <v>194</v>
      </c>
      <c r="T10" s="3" t="s">
        <v>71</v>
      </c>
      <c r="U10" s="4">
        <v>3</v>
      </c>
      <c r="V10" s="4">
        <v>3</v>
      </c>
      <c r="W10" s="5" t="s">
        <v>195</v>
      </c>
      <c r="X10" s="5" t="s">
        <v>195</v>
      </c>
      <c r="Y10" s="5" t="s">
        <v>196</v>
      </c>
      <c r="Z10" s="5" t="s">
        <v>196</v>
      </c>
      <c r="AA10" s="4">
        <v>457</v>
      </c>
      <c r="AB10" s="4">
        <v>343</v>
      </c>
      <c r="AC10" s="4">
        <v>347</v>
      </c>
      <c r="AD10" s="4">
        <v>3</v>
      </c>
      <c r="AE10" s="4">
        <v>3</v>
      </c>
      <c r="AF10" s="4">
        <v>20</v>
      </c>
      <c r="AG10" s="4">
        <v>20</v>
      </c>
      <c r="AH10" s="4">
        <v>7</v>
      </c>
      <c r="AI10" s="4">
        <v>7</v>
      </c>
      <c r="AJ10" s="4">
        <v>5</v>
      </c>
      <c r="AK10" s="4">
        <v>5</v>
      </c>
      <c r="AL10" s="4">
        <v>14</v>
      </c>
      <c r="AM10" s="4">
        <v>14</v>
      </c>
      <c r="AN10" s="4">
        <v>2</v>
      </c>
      <c r="AO10" s="4">
        <v>2</v>
      </c>
      <c r="AP10" s="4">
        <v>0</v>
      </c>
      <c r="AQ10" s="4">
        <v>0</v>
      </c>
      <c r="AR10" s="3" t="s">
        <v>62</v>
      </c>
      <c r="AS10" s="3" t="s">
        <v>74</v>
      </c>
      <c r="AT10" s="6" t="str">
        <f>HYPERLINK("http://catalog.hathitrust.org/Record/000852133","HathiTrust Record")</f>
        <v>HathiTrust Record</v>
      </c>
      <c r="AU10" s="6" t="str">
        <f>HYPERLINK("https://creighton-primo.hosted.exlibrisgroup.com/primo-explore/search?tab=default_tab&amp;search_scope=EVERYTHING&amp;vid=01CRU&amp;lang=en_US&amp;offset=0&amp;query=any,contains,991000975339702656","Catalog Record")</f>
        <v>Catalog Record</v>
      </c>
      <c r="AV10" s="6" t="str">
        <f>HYPERLINK("http://www.worldcat.org/oclc/15015094","WorldCat Record")</f>
        <v>WorldCat Record</v>
      </c>
      <c r="AW10" s="3" t="s">
        <v>197</v>
      </c>
      <c r="AX10" s="3" t="s">
        <v>198</v>
      </c>
      <c r="AY10" s="3" t="s">
        <v>199</v>
      </c>
      <c r="AZ10" s="3" t="s">
        <v>199</v>
      </c>
      <c r="BA10" s="3" t="s">
        <v>200</v>
      </c>
      <c r="BB10" s="3" t="s">
        <v>79</v>
      </c>
      <c r="BD10" s="3" t="s">
        <v>201</v>
      </c>
      <c r="BE10" s="3" t="s">
        <v>202</v>
      </c>
      <c r="BF10" s="3" t="s">
        <v>203</v>
      </c>
    </row>
    <row r="11" spans="1:58" ht="27" customHeight="1" x14ac:dyDescent="0.25">
      <c r="A11" s="7" t="s">
        <v>62</v>
      </c>
      <c r="B11" s="2" t="s">
        <v>57</v>
      </c>
      <c r="C11" s="2" t="s">
        <v>58</v>
      </c>
      <c r="D11" s="2" t="s">
        <v>204</v>
      </c>
      <c r="E11" s="2" t="s">
        <v>205</v>
      </c>
      <c r="F11" s="2" t="s">
        <v>206</v>
      </c>
      <c r="H11" s="3" t="s">
        <v>62</v>
      </c>
      <c r="I11" s="3" t="s">
        <v>63</v>
      </c>
      <c r="J11" s="3" t="s">
        <v>62</v>
      </c>
      <c r="K11" s="3" t="s">
        <v>62</v>
      </c>
      <c r="L11" s="3" t="s">
        <v>64</v>
      </c>
      <c r="M11" s="2" t="s">
        <v>207</v>
      </c>
      <c r="N11" s="2" t="s">
        <v>208</v>
      </c>
      <c r="O11" s="3" t="s">
        <v>209</v>
      </c>
      <c r="P11" s="2" t="s">
        <v>210</v>
      </c>
      <c r="Q11" s="3" t="s">
        <v>69</v>
      </c>
      <c r="R11" s="3" t="s">
        <v>88</v>
      </c>
      <c r="T11" s="3" t="s">
        <v>71</v>
      </c>
      <c r="U11" s="4">
        <v>2</v>
      </c>
      <c r="V11" s="4">
        <v>2</v>
      </c>
      <c r="W11" s="5" t="s">
        <v>211</v>
      </c>
      <c r="X11" s="5" t="s">
        <v>211</v>
      </c>
      <c r="Y11" s="5" t="s">
        <v>212</v>
      </c>
      <c r="Z11" s="5" t="s">
        <v>212</v>
      </c>
      <c r="AA11" s="4">
        <v>56</v>
      </c>
      <c r="AB11" s="4">
        <v>40</v>
      </c>
      <c r="AC11" s="4">
        <v>264</v>
      </c>
      <c r="AD11" s="4">
        <v>1</v>
      </c>
      <c r="AE11" s="4">
        <v>3</v>
      </c>
      <c r="AF11" s="4">
        <v>0</v>
      </c>
      <c r="AG11" s="4">
        <v>14</v>
      </c>
      <c r="AH11" s="4">
        <v>0</v>
      </c>
      <c r="AI11" s="4">
        <v>4</v>
      </c>
      <c r="AJ11" s="4">
        <v>0</v>
      </c>
      <c r="AK11" s="4">
        <v>3</v>
      </c>
      <c r="AL11" s="4">
        <v>0</v>
      </c>
      <c r="AM11" s="4">
        <v>7</v>
      </c>
      <c r="AN11" s="4">
        <v>0</v>
      </c>
      <c r="AO11" s="4">
        <v>2</v>
      </c>
      <c r="AP11" s="4">
        <v>0</v>
      </c>
      <c r="AQ11" s="4">
        <v>0</v>
      </c>
      <c r="AR11" s="3" t="s">
        <v>62</v>
      </c>
      <c r="AS11" s="3" t="s">
        <v>62</v>
      </c>
      <c r="AU11" s="6" t="str">
        <f>HYPERLINK("https://creighton-primo.hosted.exlibrisgroup.com/primo-explore/search?tab=default_tab&amp;search_scope=EVERYTHING&amp;vid=01CRU&amp;lang=en_US&amp;offset=0&amp;query=any,contains,991001438149702656","Catalog Record")</f>
        <v>Catalog Record</v>
      </c>
      <c r="AV11" s="6" t="str">
        <f>HYPERLINK("http://www.worldcat.org/oclc/19210874","WorldCat Record")</f>
        <v>WorldCat Record</v>
      </c>
      <c r="AW11" s="3" t="s">
        <v>213</v>
      </c>
      <c r="AX11" s="3" t="s">
        <v>214</v>
      </c>
      <c r="AY11" s="3" t="s">
        <v>215</v>
      </c>
      <c r="AZ11" s="3" t="s">
        <v>215</v>
      </c>
      <c r="BA11" s="3" t="s">
        <v>216</v>
      </c>
      <c r="BB11" s="3" t="s">
        <v>79</v>
      </c>
      <c r="BD11" s="3" t="s">
        <v>217</v>
      </c>
      <c r="BE11" s="3" t="s">
        <v>218</v>
      </c>
      <c r="BF11" s="3" t="s">
        <v>219</v>
      </c>
    </row>
    <row r="12" spans="1:58" ht="27" customHeight="1" x14ac:dyDescent="0.25">
      <c r="A12" s="7" t="s">
        <v>62</v>
      </c>
      <c r="B12" s="2" t="s">
        <v>57</v>
      </c>
      <c r="C12" s="2" t="s">
        <v>58</v>
      </c>
      <c r="D12" s="2" t="s">
        <v>220</v>
      </c>
      <c r="E12" s="2" t="s">
        <v>221</v>
      </c>
      <c r="F12" s="2" t="s">
        <v>222</v>
      </c>
      <c r="H12" s="3" t="s">
        <v>62</v>
      </c>
      <c r="I12" s="3" t="s">
        <v>63</v>
      </c>
      <c r="J12" s="3" t="s">
        <v>62</v>
      </c>
      <c r="K12" s="3" t="s">
        <v>62</v>
      </c>
      <c r="L12" s="3" t="s">
        <v>64</v>
      </c>
      <c r="M12" s="2" t="s">
        <v>223</v>
      </c>
      <c r="N12" s="2" t="s">
        <v>224</v>
      </c>
      <c r="O12" s="3" t="s">
        <v>225</v>
      </c>
      <c r="Q12" s="3" t="s">
        <v>69</v>
      </c>
      <c r="R12" s="3" t="s">
        <v>226</v>
      </c>
      <c r="T12" s="3" t="s">
        <v>71</v>
      </c>
      <c r="U12" s="4">
        <v>4</v>
      </c>
      <c r="V12" s="4">
        <v>4</v>
      </c>
      <c r="W12" s="5" t="s">
        <v>227</v>
      </c>
      <c r="X12" s="5" t="s">
        <v>227</v>
      </c>
      <c r="Y12" s="5" t="s">
        <v>196</v>
      </c>
      <c r="Z12" s="5" t="s">
        <v>196</v>
      </c>
      <c r="AA12" s="4">
        <v>657</v>
      </c>
      <c r="AB12" s="4">
        <v>528</v>
      </c>
      <c r="AC12" s="4">
        <v>677</v>
      </c>
      <c r="AD12" s="4">
        <v>3</v>
      </c>
      <c r="AE12" s="4">
        <v>3</v>
      </c>
      <c r="AF12" s="4">
        <v>28</v>
      </c>
      <c r="AG12" s="4">
        <v>34</v>
      </c>
      <c r="AH12" s="4">
        <v>10</v>
      </c>
      <c r="AI12" s="4">
        <v>14</v>
      </c>
      <c r="AJ12" s="4">
        <v>5</v>
      </c>
      <c r="AK12" s="4">
        <v>8</v>
      </c>
      <c r="AL12" s="4">
        <v>20</v>
      </c>
      <c r="AM12" s="4">
        <v>21</v>
      </c>
      <c r="AN12" s="4">
        <v>2</v>
      </c>
      <c r="AO12" s="4">
        <v>2</v>
      </c>
      <c r="AP12" s="4">
        <v>0</v>
      </c>
      <c r="AQ12" s="4">
        <v>0</v>
      </c>
      <c r="AR12" s="3" t="s">
        <v>62</v>
      </c>
      <c r="AS12" s="3" t="s">
        <v>62</v>
      </c>
      <c r="AU12" s="6" t="str">
        <f>HYPERLINK("https://creighton-primo.hosted.exlibrisgroup.com/primo-explore/search?tab=default_tab&amp;search_scope=EVERYTHING&amp;vid=01CRU&amp;lang=en_US&amp;offset=0&amp;query=any,contains,991000731309702656","Catalog Record")</f>
        <v>Catalog Record</v>
      </c>
      <c r="AV12" s="6" t="str">
        <f>HYPERLINK("http://www.worldcat.org/oclc/12724717","WorldCat Record")</f>
        <v>WorldCat Record</v>
      </c>
      <c r="AW12" s="3" t="s">
        <v>228</v>
      </c>
      <c r="AX12" s="3" t="s">
        <v>229</v>
      </c>
      <c r="AY12" s="3" t="s">
        <v>230</v>
      </c>
      <c r="AZ12" s="3" t="s">
        <v>230</v>
      </c>
      <c r="BA12" s="3" t="s">
        <v>231</v>
      </c>
      <c r="BB12" s="3" t="s">
        <v>79</v>
      </c>
      <c r="BD12" s="3" t="s">
        <v>232</v>
      </c>
      <c r="BE12" s="3" t="s">
        <v>233</v>
      </c>
      <c r="BF12" s="3" t="s">
        <v>234</v>
      </c>
    </row>
    <row r="13" spans="1:58" ht="27" customHeight="1" x14ac:dyDescent="0.25">
      <c r="A13" s="7" t="s">
        <v>62</v>
      </c>
      <c r="B13" s="2" t="s">
        <v>57</v>
      </c>
      <c r="C13" s="2" t="s">
        <v>58</v>
      </c>
      <c r="D13" s="2" t="s">
        <v>235</v>
      </c>
      <c r="E13" s="2" t="s">
        <v>236</v>
      </c>
      <c r="F13" s="2" t="s">
        <v>237</v>
      </c>
      <c r="H13" s="3" t="s">
        <v>62</v>
      </c>
      <c r="I13" s="3" t="s">
        <v>63</v>
      </c>
      <c r="J13" s="3" t="s">
        <v>62</v>
      </c>
      <c r="K13" s="3" t="s">
        <v>62</v>
      </c>
      <c r="L13" s="3" t="s">
        <v>64</v>
      </c>
      <c r="M13" s="2" t="s">
        <v>238</v>
      </c>
      <c r="N13" s="2" t="s">
        <v>239</v>
      </c>
      <c r="O13" s="3" t="s">
        <v>240</v>
      </c>
      <c r="Q13" s="3" t="s">
        <v>69</v>
      </c>
      <c r="R13" s="3" t="s">
        <v>88</v>
      </c>
      <c r="T13" s="3" t="s">
        <v>71</v>
      </c>
      <c r="U13" s="4">
        <v>3</v>
      </c>
      <c r="V13" s="4">
        <v>3</v>
      </c>
      <c r="W13" s="5" t="s">
        <v>241</v>
      </c>
      <c r="X13" s="5" t="s">
        <v>241</v>
      </c>
      <c r="Y13" s="5" t="s">
        <v>196</v>
      </c>
      <c r="Z13" s="5" t="s">
        <v>196</v>
      </c>
      <c r="AA13" s="4">
        <v>355</v>
      </c>
      <c r="AB13" s="4">
        <v>309</v>
      </c>
      <c r="AC13" s="4">
        <v>831</v>
      </c>
      <c r="AD13" s="4">
        <v>3</v>
      </c>
      <c r="AE13" s="4">
        <v>6</v>
      </c>
      <c r="AF13" s="4">
        <v>15</v>
      </c>
      <c r="AG13" s="4">
        <v>37</v>
      </c>
      <c r="AH13" s="4">
        <v>3</v>
      </c>
      <c r="AI13" s="4">
        <v>14</v>
      </c>
      <c r="AJ13" s="4">
        <v>5</v>
      </c>
      <c r="AK13" s="4">
        <v>7</v>
      </c>
      <c r="AL13" s="4">
        <v>8</v>
      </c>
      <c r="AM13" s="4">
        <v>21</v>
      </c>
      <c r="AN13" s="4">
        <v>2</v>
      </c>
      <c r="AO13" s="4">
        <v>5</v>
      </c>
      <c r="AP13" s="4">
        <v>0</v>
      </c>
      <c r="AQ13" s="4">
        <v>0</v>
      </c>
      <c r="AR13" s="3" t="s">
        <v>62</v>
      </c>
      <c r="AS13" s="3" t="s">
        <v>74</v>
      </c>
      <c r="AT13" s="6" t="str">
        <f>HYPERLINK("http://catalog.hathitrust.org/Record/001388018","HathiTrust Record")</f>
        <v>HathiTrust Record</v>
      </c>
      <c r="AU13" s="6" t="str">
        <f>HYPERLINK("https://creighton-primo.hosted.exlibrisgroup.com/primo-explore/search?tab=default_tab&amp;search_scope=EVERYTHING&amp;vid=01CRU&amp;lang=en_US&amp;offset=0&amp;query=any,contains,991003486879702656","Catalog Record")</f>
        <v>Catalog Record</v>
      </c>
      <c r="AV13" s="6" t="str">
        <f>HYPERLINK("http://www.worldcat.org/oclc/1034227","WorldCat Record")</f>
        <v>WorldCat Record</v>
      </c>
      <c r="AW13" s="3" t="s">
        <v>242</v>
      </c>
      <c r="AX13" s="3" t="s">
        <v>243</v>
      </c>
      <c r="AY13" s="3" t="s">
        <v>244</v>
      </c>
      <c r="AZ13" s="3" t="s">
        <v>244</v>
      </c>
      <c r="BA13" s="3" t="s">
        <v>245</v>
      </c>
      <c r="BB13" s="3" t="s">
        <v>79</v>
      </c>
      <c r="BE13" s="3" t="s">
        <v>246</v>
      </c>
      <c r="BF13" s="3" t="s">
        <v>247</v>
      </c>
    </row>
    <row r="14" spans="1:58" ht="27" customHeight="1" x14ac:dyDescent="0.25">
      <c r="A14" s="7" t="s">
        <v>62</v>
      </c>
      <c r="B14" s="2" t="s">
        <v>57</v>
      </c>
      <c r="C14" s="2" t="s">
        <v>58</v>
      </c>
      <c r="D14" s="2" t="s">
        <v>248</v>
      </c>
      <c r="E14" s="2" t="s">
        <v>249</v>
      </c>
      <c r="F14" s="2" t="s">
        <v>250</v>
      </c>
      <c r="H14" s="3" t="s">
        <v>62</v>
      </c>
      <c r="I14" s="3" t="s">
        <v>63</v>
      </c>
      <c r="J14" s="3" t="s">
        <v>62</v>
      </c>
      <c r="K14" s="3" t="s">
        <v>62</v>
      </c>
      <c r="L14" s="3" t="s">
        <v>64</v>
      </c>
      <c r="M14" s="2" t="s">
        <v>251</v>
      </c>
      <c r="N14" s="2" t="s">
        <v>252</v>
      </c>
      <c r="O14" s="3" t="s">
        <v>253</v>
      </c>
      <c r="Q14" s="3" t="s">
        <v>69</v>
      </c>
      <c r="R14" s="3" t="s">
        <v>88</v>
      </c>
      <c r="T14" s="3" t="s">
        <v>71</v>
      </c>
      <c r="U14" s="4">
        <v>3</v>
      </c>
      <c r="V14" s="4">
        <v>3</v>
      </c>
      <c r="W14" s="5" t="s">
        <v>254</v>
      </c>
      <c r="X14" s="5" t="s">
        <v>254</v>
      </c>
      <c r="Y14" s="5" t="s">
        <v>196</v>
      </c>
      <c r="Z14" s="5" t="s">
        <v>196</v>
      </c>
      <c r="AA14" s="4">
        <v>742</v>
      </c>
      <c r="AB14" s="4">
        <v>605</v>
      </c>
      <c r="AC14" s="4">
        <v>612</v>
      </c>
      <c r="AD14" s="4">
        <v>6</v>
      </c>
      <c r="AE14" s="4">
        <v>6</v>
      </c>
      <c r="AF14" s="4">
        <v>32</v>
      </c>
      <c r="AG14" s="4">
        <v>32</v>
      </c>
      <c r="AH14" s="4">
        <v>12</v>
      </c>
      <c r="AI14" s="4">
        <v>12</v>
      </c>
      <c r="AJ14" s="4">
        <v>8</v>
      </c>
      <c r="AK14" s="4">
        <v>8</v>
      </c>
      <c r="AL14" s="4">
        <v>19</v>
      </c>
      <c r="AM14" s="4">
        <v>19</v>
      </c>
      <c r="AN14" s="4">
        <v>4</v>
      </c>
      <c r="AO14" s="4">
        <v>4</v>
      </c>
      <c r="AP14" s="4">
        <v>0</v>
      </c>
      <c r="AQ14" s="4">
        <v>0</v>
      </c>
      <c r="AR14" s="3" t="s">
        <v>62</v>
      </c>
      <c r="AS14" s="3" t="s">
        <v>74</v>
      </c>
      <c r="AT14" s="6" t="str">
        <f>HYPERLINK("http://catalog.hathitrust.org/Record/000129810","HathiTrust Record")</f>
        <v>HathiTrust Record</v>
      </c>
      <c r="AU14" s="6" t="str">
        <f>HYPERLINK("https://creighton-primo.hosted.exlibrisgroup.com/primo-explore/search?tab=default_tab&amp;search_scope=EVERYTHING&amp;vid=01CRU&amp;lang=en_US&amp;offset=0&amp;query=any,contains,991004196889702656","Catalog Record")</f>
        <v>Catalog Record</v>
      </c>
      <c r="AV14" s="6" t="str">
        <f>HYPERLINK("http://www.worldcat.org/oclc/2645036","WorldCat Record")</f>
        <v>WorldCat Record</v>
      </c>
      <c r="AW14" s="3" t="s">
        <v>255</v>
      </c>
      <c r="AX14" s="3" t="s">
        <v>256</v>
      </c>
      <c r="AY14" s="3" t="s">
        <v>257</v>
      </c>
      <c r="AZ14" s="3" t="s">
        <v>257</v>
      </c>
      <c r="BA14" s="3" t="s">
        <v>258</v>
      </c>
      <c r="BB14" s="3" t="s">
        <v>79</v>
      </c>
      <c r="BD14" s="3" t="s">
        <v>259</v>
      </c>
      <c r="BE14" s="3" t="s">
        <v>260</v>
      </c>
      <c r="BF14" s="3" t="s">
        <v>261</v>
      </c>
    </row>
    <row r="15" spans="1:58" ht="27" customHeight="1" x14ac:dyDescent="0.25">
      <c r="A15" s="7" t="s">
        <v>62</v>
      </c>
      <c r="B15" s="2" t="s">
        <v>57</v>
      </c>
      <c r="C15" s="2" t="s">
        <v>58</v>
      </c>
      <c r="D15" s="2" t="s">
        <v>262</v>
      </c>
      <c r="E15" s="2" t="s">
        <v>263</v>
      </c>
      <c r="F15" s="2" t="s">
        <v>264</v>
      </c>
      <c r="H15" s="3" t="s">
        <v>62</v>
      </c>
      <c r="I15" s="3" t="s">
        <v>63</v>
      </c>
      <c r="J15" s="3" t="s">
        <v>62</v>
      </c>
      <c r="K15" s="3" t="s">
        <v>62</v>
      </c>
      <c r="L15" s="3" t="s">
        <v>64</v>
      </c>
      <c r="M15" s="2" t="s">
        <v>265</v>
      </c>
      <c r="N15" s="2" t="s">
        <v>266</v>
      </c>
      <c r="O15" s="3" t="s">
        <v>178</v>
      </c>
      <c r="Q15" s="3" t="s">
        <v>69</v>
      </c>
      <c r="R15" s="3" t="s">
        <v>179</v>
      </c>
      <c r="T15" s="3" t="s">
        <v>71</v>
      </c>
      <c r="U15" s="4">
        <v>1</v>
      </c>
      <c r="V15" s="4">
        <v>1</v>
      </c>
      <c r="W15" s="5" t="s">
        <v>267</v>
      </c>
      <c r="X15" s="5" t="s">
        <v>267</v>
      </c>
      <c r="Y15" s="5" t="s">
        <v>196</v>
      </c>
      <c r="Z15" s="5" t="s">
        <v>196</v>
      </c>
      <c r="AA15" s="4">
        <v>239</v>
      </c>
      <c r="AB15" s="4">
        <v>201</v>
      </c>
      <c r="AC15" s="4">
        <v>213</v>
      </c>
      <c r="AD15" s="4">
        <v>1</v>
      </c>
      <c r="AE15" s="4">
        <v>1</v>
      </c>
      <c r="AF15" s="4">
        <v>23</v>
      </c>
      <c r="AG15" s="4">
        <v>23</v>
      </c>
      <c r="AH15" s="4">
        <v>6</v>
      </c>
      <c r="AI15" s="4">
        <v>6</v>
      </c>
      <c r="AJ15" s="4">
        <v>6</v>
      </c>
      <c r="AK15" s="4">
        <v>6</v>
      </c>
      <c r="AL15" s="4">
        <v>19</v>
      </c>
      <c r="AM15" s="4">
        <v>19</v>
      </c>
      <c r="AN15" s="4">
        <v>0</v>
      </c>
      <c r="AO15" s="4">
        <v>0</v>
      </c>
      <c r="AP15" s="4">
        <v>0</v>
      </c>
      <c r="AQ15" s="4">
        <v>0</v>
      </c>
      <c r="AR15" s="3" t="s">
        <v>62</v>
      </c>
      <c r="AS15" s="3" t="s">
        <v>62</v>
      </c>
      <c r="AT15" s="6" t="str">
        <f>HYPERLINK("http://catalog.hathitrust.org/Record/009465640","HathiTrust Record")</f>
        <v>HathiTrust Record</v>
      </c>
      <c r="AU15" s="6" t="str">
        <f>HYPERLINK("https://creighton-primo.hosted.exlibrisgroup.com/primo-explore/search?tab=default_tab&amp;search_scope=EVERYTHING&amp;vid=01CRU&amp;lang=en_US&amp;offset=0&amp;query=any,contains,991003446129702656","Catalog Record")</f>
        <v>Catalog Record</v>
      </c>
      <c r="AV15" s="6" t="str">
        <f>HYPERLINK("http://www.worldcat.org/oclc/981527","WorldCat Record")</f>
        <v>WorldCat Record</v>
      </c>
      <c r="AW15" s="3" t="s">
        <v>268</v>
      </c>
      <c r="AX15" s="3" t="s">
        <v>269</v>
      </c>
      <c r="AY15" s="3" t="s">
        <v>270</v>
      </c>
      <c r="AZ15" s="3" t="s">
        <v>270</v>
      </c>
      <c r="BA15" s="3" t="s">
        <v>271</v>
      </c>
      <c r="BB15" s="3" t="s">
        <v>79</v>
      </c>
      <c r="BE15" s="3" t="s">
        <v>272</v>
      </c>
      <c r="BF15" s="3" t="s">
        <v>273</v>
      </c>
    </row>
    <row r="16" spans="1:58" ht="27" customHeight="1" x14ac:dyDescent="0.25">
      <c r="A16" s="7" t="s">
        <v>62</v>
      </c>
      <c r="B16" s="2" t="s">
        <v>57</v>
      </c>
      <c r="C16" s="2" t="s">
        <v>58</v>
      </c>
      <c r="D16" s="2" t="s">
        <v>274</v>
      </c>
      <c r="E16" s="2" t="s">
        <v>275</v>
      </c>
      <c r="F16" s="2" t="s">
        <v>276</v>
      </c>
      <c r="H16" s="3" t="s">
        <v>62</v>
      </c>
      <c r="I16" s="3" t="s">
        <v>63</v>
      </c>
      <c r="J16" s="3" t="s">
        <v>62</v>
      </c>
      <c r="K16" s="3" t="s">
        <v>62</v>
      </c>
      <c r="L16" s="3" t="s">
        <v>64</v>
      </c>
      <c r="M16" s="2" t="s">
        <v>277</v>
      </c>
      <c r="N16" s="2" t="s">
        <v>278</v>
      </c>
      <c r="O16" s="3" t="s">
        <v>279</v>
      </c>
      <c r="Q16" s="3" t="s">
        <v>69</v>
      </c>
      <c r="R16" s="3" t="s">
        <v>88</v>
      </c>
      <c r="S16" s="2" t="s">
        <v>280</v>
      </c>
      <c r="T16" s="3" t="s">
        <v>71</v>
      </c>
      <c r="U16" s="4">
        <v>1</v>
      </c>
      <c r="V16" s="4">
        <v>1</v>
      </c>
      <c r="W16" s="5" t="s">
        <v>267</v>
      </c>
      <c r="X16" s="5" t="s">
        <v>267</v>
      </c>
      <c r="Y16" s="5" t="s">
        <v>196</v>
      </c>
      <c r="Z16" s="5" t="s">
        <v>196</v>
      </c>
      <c r="AA16" s="4">
        <v>638</v>
      </c>
      <c r="AB16" s="4">
        <v>565</v>
      </c>
      <c r="AC16" s="4">
        <v>581</v>
      </c>
      <c r="AD16" s="4">
        <v>7</v>
      </c>
      <c r="AE16" s="4">
        <v>7</v>
      </c>
      <c r="AF16" s="4">
        <v>29</v>
      </c>
      <c r="AG16" s="4">
        <v>30</v>
      </c>
      <c r="AH16" s="4">
        <v>11</v>
      </c>
      <c r="AI16" s="4">
        <v>12</v>
      </c>
      <c r="AJ16" s="4">
        <v>4</v>
      </c>
      <c r="AK16" s="4">
        <v>4</v>
      </c>
      <c r="AL16" s="4">
        <v>16</v>
      </c>
      <c r="AM16" s="4">
        <v>17</v>
      </c>
      <c r="AN16" s="4">
        <v>6</v>
      </c>
      <c r="AO16" s="4">
        <v>6</v>
      </c>
      <c r="AP16" s="4">
        <v>0</v>
      </c>
      <c r="AQ16" s="4">
        <v>0</v>
      </c>
      <c r="AR16" s="3" t="s">
        <v>62</v>
      </c>
      <c r="AS16" s="3" t="s">
        <v>74</v>
      </c>
      <c r="AT16" s="6" t="str">
        <f>HYPERLINK("http://catalog.hathitrust.org/Record/001396635","HathiTrust Record")</f>
        <v>HathiTrust Record</v>
      </c>
      <c r="AU16" s="6" t="str">
        <f>HYPERLINK("https://creighton-primo.hosted.exlibrisgroup.com/primo-explore/search?tab=default_tab&amp;search_scope=EVERYTHING&amp;vid=01CRU&amp;lang=en_US&amp;offset=0&amp;query=any,contains,991000895259702656","Catalog Record")</f>
        <v>Catalog Record</v>
      </c>
      <c r="AV16" s="6" t="str">
        <f>HYPERLINK("http://www.worldcat.org/oclc/155752","WorldCat Record")</f>
        <v>WorldCat Record</v>
      </c>
      <c r="AW16" s="3" t="s">
        <v>281</v>
      </c>
      <c r="AX16" s="3" t="s">
        <v>282</v>
      </c>
      <c r="AY16" s="3" t="s">
        <v>283</v>
      </c>
      <c r="AZ16" s="3" t="s">
        <v>283</v>
      </c>
      <c r="BA16" s="3" t="s">
        <v>284</v>
      </c>
      <c r="BB16" s="3" t="s">
        <v>79</v>
      </c>
      <c r="BD16" s="3" t="s">
        <v>285</v>
      </c>
      <c r="BE16" s="3" t="s">
        <v>286</v>
      </c>
      <c r="BF16" s="3" t="s">
        <v>287</v>
      </c>
    </row>
    <row r="17" spans="1:58" ht="27" customHeight="1" x14ac:dyDescent="0.25">
      <c r="A17" s="7" t="s">
        <v>62</v>
      </c>
      <c r="B17" s="2" t="s">
        <v>57</v>
      </c>
      <c r="C17" s="2" t="s">
        <v>58</v>
      </c>
      <c r="D17" s="2" t="s">
        <v>288</v>
      </c>
      <c r="E17" s="2" t="s">
        <v>289</v>
      </c>
      <c r="F17" s="2" t="s">
        <v>290</v>
      </c>
      <c r="H17" s="3" t="s">
        <v>62</v>
      </c>
      <c r="I17" s="3" t="s">
        <v>63</v>
      </c>
      <c r="J17" s="3" t="s">
        <v>62</v>
      </c>
      <c r="K17" s="3" t="s">
        <v>62</v>
      </c>
      <c r="L17" s="3" t="s">
        <v>64</v>
      </c>
      <c r="M17" s="2" t="s">
        <v>291</v>
      </c>
      <c r="N17" s="2" t="s">
        <v>292</v>
      </c>
      <c r="O17" s="3" t="s">
        <v>193</v>
      </c>
      <c r="Q17" s="3" t="s">
        <v>69</v>
      </c>
      <c r="R17" s="3" t="s">
        <v>179</v>
      </c>
      <c r="T17" s="3" t="s">
        <v>71</v>
      </c>
      <c r="U17" s="4">
        <v>2</v>
      </c>
      <c r="V17" s="4">
        <v>2</v>
      </c>
      <c r="W17" s="5" t="s">
        <v>293</v>
      </c>
      <c r="X17" s="5" t="s">
        <v>293</v>
      </c>
      <c r="Y17" s="5" t="s">
        <v>196</v>
      </c>
      <c r="Z17" s="5" t="s">
        <v>196</v>
      </c>
      <c r="AA17" s="4">
        <v>399</v>
      </c>
      <c r="AB17" s="4">
        <v>347</v>
      </c>
      <c r="AC17" s="4">
        <v>365</v>
      </c>
      <c r="AD17" s="4">
        <v>4</v>
      </c>
      <c r="AE17" s="4">
        <v>4</v>
      </c>
      <c r="AF17" s="4">
        <v>20</v>
      </c>
      <c r="AG17" s="4">
        <v>22</v>
      </c>
      <c r="AH17" s="4">
        <v>4</v>
      </c>
      <c r="AI17" s="4">
        <v>5</v>
      </c>
      <c r="AJ17" s="4">
        <v>6</v>
      </c>
      <c r="AK17" s="4">
        <v>7</v>
      </c>
      <c r="AL17" s="4">
        <v>13</v>
      </c>
      <c r="AM17" s="4">
        <v>13</v>
      </c>
      <c r="AN17" s="4">
        <v>3</v>
      </c>
      <c r="AO17" s="4">
        <v>3</v>
      </c>
      <c r="AP17" s="4">
        <v>0</v>
      </c>
      <c r="AQ17" s="4">
        <v>0</v>
      </c>
      <c r="AR17" s="3" t="s">
        <v>62</v>
      </c>
      <c r="AS17" s="3" t="s">
        <v>74</v>
      </c>
      <c r="AT17" s="6" t="str">
        <f>HYPERLINK("http://catalog.hathitrust.org/Record/000852742","HathiTrust Record")</f>
        <v>HathiTrust Record</v>
      </c>
      <c r="AU17" s="6" t="str">
        <f>HYPERLINK("https://creighton-primo.hosted.exlibrisgroup.com/primo-explore/search?tab=default_tab&amp;search_scope=EVERYTHING&amp;vid=01CRU&amp;lang=en_US&amp;offset=0&amp;query=any,contains,991001004869702656","Catalog Record")</f>
        <v>Catalog Record</v>
      </c>
      <c r="AV17" s="6" t="str">
        <f>HYPERLINK("http://www.worldcat.org/oclc/15224349","WorldCat Record")</f>
        <v>WorldCat Record</v>
      </c>
      <c r="AW17" s="3" t="s">
        <v>294</v>
      </c>
      <c r="AX17" s="3" t="s">
        <v>295</v>
      </c>
      <c r="AY17" s="3" t="s">
        <v>296</v>
      </c>
      <c r="AZ17" s="3" t="s">
        <v>296</v>
      </c>
      <c r="BA17" s="3" t="s">
        <v>297</v>
      </c>
      <c r="BB17" s="3" t="s">
        <v>79</v>
      </c>
      <c r="BD17" s="3" t="s">
        <v>298</v>
      </c>
      <c r="BE17" s="3" t="s">
        <v>299</v>
      </c>
      <c r="BF17" s="3" t="s">
        <v>300</v>
      </c>
    </row>
    <row r="18" spans="1:58" ht="27" customHeight="1" x14ac:dyDescent="0.25">
      <c r="A18" s="7" t="s">
        <v>62</v>
      </c>
      <c r="B18" s="2" t="s">
        <v>57</v>
      </c>
      <c r="C18" s="2" t="s">
        <v>58</v>
      </c>
      <c r="D18" s="2" t="s">
        <v>301</v>
      </c>
      <c r="E18" s="2" t="s">
        <v>302</v>
      </c>
      <c r="F18" s="2" t="s">
        <v>303</v>
      </c>
      <c r="H18" s="3" t="s">
        <v>62</v>
      </c>
      <c r="I18" s="3" t="s">
        <v>63</v>
      </c>
      <c r="J18" s="3" t="s">
        <v>62</v>
      </c>
      <c r="K18" s="3" t="s">
        <v>62</v>
      </c>
      <c r="L18" s="3" t="s">
        <v>64</v>
      </c>
      <c r="M18" s="2" t="s">
        <v>304</v>
      </c>
      <c r="N18" s="2" t="s">
        <v>305</v>
      </c>
      <c r="O18" s="3" t="s">
        <v>306</v>
      </c>
      <c r="Q18" s="3" t="s">
        <v>69</v>
      </c>
      <c r="R18" s="3" t="s">
        <v>70</v>
      </c>
      <c r="T18" s="3" t="s">
        <v>71</v>
      </c>
      <c r="U18" s="4">
        <v>1</v>
      </c>
      <c r="V18" s="4">
        <v>1</v>
      </c>
      <c r="W18" s="5" t="s">
        <v>307</v>
      </c>
      <c r="X18" s="5" t="s">
        <v>307</v>
      </c>
      <c r="Y18" s="5" t="s">
        <v>308</v>
      </c>
      <c r="Z18" s="5" t="s">
        <v>308</v>
      </c>
      <c r="AA18" s="4">
        <v>370</v>
      </c>
      <c r="AB18" s="4">
        <v>166</v>
      </c>
      <c r="AC18" s="4">
        <v>1658</v>
      </c>
      <c r="AD18" s="4">
        <v>2</v>
      </c>
      <c r="AE18" s="4">
        <v>12</v>
      </c>
      <c r="AF18" s="4">
        <v>11</v>
      </c>
      <c r="AG18" s="4">
        <v>57</v>
      </c>
      <c r="AH18" s="4">
        <v>6</v>
      </c>
      <c r="AI18" s="4">
        <v>24</v>
      </c>
      <c r="AJ18" s="4">
        <v>2</v>
      </c>
      <c r="AK18" s="4">
        <v>10</v>
      </c>
      <c r="AL18" s="4">
        <v>7</v>
      </c>
      <c r="AM18" s="4">
        <v>27</v>
      </c>
      <c r="AN18" s="4">
        <v>1</v>
      </c>
      <c r="AO18" s="4">
        <v>9</v>
      </c>
      <c r="AP18" s="4">
        <v>0</v>
      </c>
      <c r="AQ18" s="4">
        <v>0</v>
      </c>
      <c r="AR18" s="3" t="s">
        <v>62</v>
      </c>
      <c r="AS18" s="3" t="s">
        <v>74</v>
      </c>
      <c r="AT18" s="6" t="str">
        <f>HYPERLINK("http://catalog.hathitrust.org/Record/009906621","HathiTrust Record")</f>
        <v>HathiTrust Record</v>
      </c>
      <c r="AU18" s="6" t="str">
        <f>HYPERLINK("https://creighton-primo.hosted.exlibrisgroup.com/primo-explore/search?tab=default_tab&amp;search_scope=EVERYTHING&amp;vid=01CRU&amp;lang=en_US&amp;offset=0&amp;query=any,contains,991001375109702656","Catalog Record")</f>
        <v>Catalog Record</v>
      </c>
      <c r="AV18" s="6" t="str">
        <f>HYPERLINK("http://www.worldcat.org/oclc/224769","WorldCat Record")</f>
        <v>WorldCat Record</v>
      </c>
      <c r="AW18" s="3" t="s">
        <v>309</v>
      </c>
      <c r="AX18" s="3" t="s">
        <v>310</v>
      </c>
      <c r="AY18" s="3" t="s">
        <v>311</v>
      </c>
      <c r="AZ18" s="3" t="s">
        <v>311</v>
      </c>
      <c r="BA18" s="3" t="s">
        <v>312</v>
      </c>
      <c r="BB18" s="3" t="s">
        <v>79</v>
      </c>
      <c r="BE18" s="3" t="s">
        <v>313</v>
      </c>
      <c r="BF18" s="3" t="s">
        <v>314</v>
      </c>
    </row>
    <row r="19" spans="1:58" ht="27" customHeight="1" x14ac:dyDescent="0.25">
      <c r="A19" s="7" t="s">
        <v>62</v>
      </c>
      <c r="B19" s="2" t="s">
        <v>57</v>
      </c>
      <c r="C19" s="2" t="s">
        <v>58</v>
      </c>
      <c r="D19" s="2" t="s">
        <v>315</v>
      </c>
      <c r="E19" s="2" t="s">
        <v>316</v>
      </c>
      <c r="F19" s="2" t="s">
        <v>317</v>
      </c>
      <c r="H19" s="3" t="s">
        <v>62</v>
      </c>
      <c r="I19" s="3" t="s">
        <v>63</v>
      </c>
      <c r="J19" s="3" t="s">
        <v>62</v>
      </c>
      <c r="K19" s="3" t="s">
        <v>62</v>
      </c>
      <c r="L19" s="3" t="s">
        <v>64</v>
      </c>
      <c r="M19" s="2" t="s">
        <v>318</v>
      </c>
      <c r="N19" s="2" t="s">
        <v>319</v>
      </c>
      <c r="O19" s="3" t="s">
        <v>279</v>
      </c>
      <c r="P19" s="2" t="s">
        <v>320</v>
      </c>
      <c r="Q19" s="3" t="s">
        <v>69</v>
      </c>
      <c r="R19" s="3" t="s">
        <v>88</v>
      </c>
      <c r="T19" s="3" t="s">
        <v>71</v>
      </c>
      <c r="U19" s="4">
        <v>3</v>
      </c>
      <c r="V19" s="4">
        <v>3</v>
      </c>
      <c r="W19" s="5" t="s">
        <v>321</v>
      </c>
      <c r="X19" s="5" t="s">
        <v>321</v>
      </c>
      <c r="Y19" s="5" t="s">
        <v>308</v>
      </c>
      <c r="Z19" s="5" t="s">
        <v>308</v>
      </c>
      <c r="AA19" s="4">
        <v>269</v>
      </c>
      <c r="AB19" s="4">
        <v>188</v>
      </c>
      <c r="AC19" s="4">
        <v>188</v>
      </c>
      <c r="AD19" s="4">
        <v>2</v>
      </c>
      <c r="AE19" s="4">
        <v>2</v>
      </c>
      <c r="AF19" s="4">
        <v>14</v>
      </c>
      <c r="AG19" s="4">
        <v>14</v>
      </c>
      <c r="AH19" s="4">
        <v>5</v>
      </c>
      <c r="AI19" s="4">
        <v>5</v>
      </c>
      <c r="AJ19" s="4">
        <v>2</v>
      </c>
      <c r="AK19" s="4">
        <v>2</v>
      </c>
      <c r="AL19" s="4">
        <v>8</v>
      </c>
      <c r="AM19" s="4">
        <v>8</v>
      </c>
      <c r="AN19" s="4">
        <v>1</v>
      </c>
      <c r="AO19" s="4">
        <v>1</v>
      </c>
      <c r="AP19" s="4">
        <v>0</v>
      </c>
      <c r="AQ19" s="4">
        <v>0</v>
      </c>
      <c r="AR19" s="3" t="s">
        <v>62</v>
      </c>
      <c r="AS19" s="3" t="s">
        <v>62</v>
      </c>
      <c r="AU19" s="6" t="str">
        <f>HYPERLINK("https://creighton-primo.hosted.exlibrisgroup.com/primo-explore/search?tab=default_tab&amp;search_scope=EVERYTHING&amp;vid=01CRU&amp;lang=en_US&amp;offset=0&amp;query=any,contains,991000934629702656","Catalog Record")</f>
        <v>Catalog Record</v>
      </c>
      <c r="AV19" s="6" t="str">
        <f>HYPERLINK("http://www.worldcat.org/oclc/164026","WorldCat Record")</f>
        <v>WorldCat Record</v>
      </c>
      <c r="AW19" s="3" t="s">
        <v>322</v>
      </c>
      <c r="AX19" s="3" t="s">
        <v>323</v>
      </c>
      <c r="AY19" s="3" t="s">
        <v>324</v>
      </c>
      <c r="AZ19" s="3" t="s">
        <v>324</v>
      </c>
      <c r="BA19" s="3" t="s">
        <v>325</v>
      </c>
      <c r="BB19" s="3" t="s">
        <v>79</v>
      </c>
      <c r="BD19" s="3" t="s">
        <v>326</v>
      </c>
      <c r="BE19" s="3" t="s">
        <v>327</v>
      </c>
      <c r="BF19" s="3" t="s">
        <v>328</v>
      </c>
    </row>
    <row r="20" spans="1:58" ht="27" customHeight="1" x14ac:dyDescent="0.25">
      <c r="A20" s="7" t="s">
        <v>62</v>
      </c>
      <c r="B20" s="2" t="s">
        <v>57</v>
      </c>
      <c r="C20" s="2" t="s">
        <v>58</v>
      </c>
      <c r="D20" s="2" t="s">
        <v>329</v>
      </c>
      <c r="E20" s="2" t="s">
        <v>330</v>
      </c>
      <c r="F20" s="2" t="s">
        <v>331</v>
      </c>
      <c r="H20" s="3" t="s">
        <v>62</v>
      </c>
      <c r="I20" s="3" t="s">
        <v>63</v>
      </c>
      <c r="J20" s="3" t="s">
        <v>62</v>
      </c>
      <c r="K20" s="3" t="s">
        <v>62</v>
      </c>
      <c r="L20" s="3" t="s">
        <v>64</v>
      </c>
      <c r="M20" s="2" t="s">
        <v>332</v>
      </c>
      <c r="N20" s="2" t="s">
        <v>333</v>
      </c>
      <c r="O20" s="3" t="s">
        <v>334</v>
      </c>
      <c r="Q20" s="3" t="s">
        <v>69</v>
      </c>
      <c r="R20" s="3" t="s">
        <v>133</v>
      </c>
      <c r="T20" s="3" t="s">
        <v>71</v>
      </c>
      <c r="U20" s="4">
        <v>2</v>
      </c>
      <c r="V20" s="4">
        <v>2</v>
      </c>
      <c r="W20" s="5" t="s">
        <v>335</v>
      </c>
      <c r="X20" s="5" t="s">
        <v>335</v>
      </c>
      <c r="Y20" s="5" t="s">
        <v>308</v>
      </c>
      <c r="Z20" s="5" t="s">
        <v>308</v>
      </c>
      <c r="AA20" s="4">
        <v>290</v>
      </c>
      <c r="AB20" s="4">
        <v>242</v>
      </c>
      <c r="AC20" s="4">
        <v>249</v>
      </c>
      <c r="AD20" s="4">
        <v>2</v>
      </c>
      <c r="AE20" s="4">
        <v>2</v>
      </c>
      <c r="AF20" s="4">
        <v>30</v>
      </c>
      <c r="AG20" s="4">
        <v>30</v>
      </c>
      <c r="AH20" s="4">
        <v>9</v>
      </c>
      <c r="AI20" s="4">
        <v>9</v>
      </c>
      <c r="AJ20" s="4">
        <v>8</v>
      </c>
      <c r="AK20" s="4">
        <v>8</v>
      </c>
      <c r="AL20" s="4">
        <v>23</v>
      </c>
      <c r="AM20" s="4">
        <v>23</v>
      </c>
      <c r="AN20" s="4">
        <v>1</v>
      </c>
      <c r="AO20" s="4">
        <v>1</v>
      </c>
      <c r="AP20" s="4">
        <v>0</v>
      </c>
      <c r="AQ20" s="4">
        <v>0</v>
      </c>
      <c r="AR20" s="3" t="s">
        <v>62</v>
      </c>
      <c r="AS20" s="3" t="s">
        <v>74</v>
      </c>
      <c r="AT20" s="6" t="str">
        <f>HYPERLINK("http://catalog.hathitrust.org/Record/001388046","HathiTrust Record")</f>
        <v>HathiTrust Record</v>
      </c>
      <c r="AU20" s="6" t="str">
        <f>HYPERLINK("https://creighton-primo.hosted.exlibrisgroup.com/primo-explore/search?tab=default_tab&amp;search_scope=EVERYTHING&amp;vid=01CRU&amp;lang=en_US&amp;offset=0&amp;query=any,contains,991003351289702656","Catalog Record")</f>
        <v>Catalog Record</v>
      </c>
      <c r="AV20" s="6" t="str">
        <f>HYPERLINK("http://www.worldcat.org/oclc/884893","WorldCat Record")</f>
        <v>WorldCat Record</v>
      </c>
      <c r="AW20" s="3" t="s">
        <v>336</v>
      </c>
      <c r="AX20" s="3" t="s">
        <v>337</v>
      </c>
      <c r="AY20" s="3" t="s">
        <v>338</v>
      </c>
      <c r="AZ20" s="3" t="s">
        <v>338</v>
      </c>
      <c r="BA20" s="3" t="s">
        <v>339</v>
      </c>
      <c r="BB20" s="3" t="s">
        <v>79</v>
      </c>
      <c r="BE20" s="3" t="s">
        <v>340</v>
      </c>
      <c r="BF20" s="3" t="s">
        <v>341</v>
      </c>
    </row>
    <row r="21" spans="1:58" ht="27" customHeight="1" x14ac:dyDescent="0.25">
      <c r="A21" s="7" t="s">
        <v>62</v>
      </c>
      <c r="B21" s="2" t="s">
        <v>57</v>
      </c>
      <c r="C21" s="2" t="s">
        <v>58</v>
      </c>
      <c r="D21" s="2" t="s">
        <v>342</v>
      </c>
      <c r="E21" s="2" t="s">
        <v>343</v>
      </c>
      <c r="F21" s="2" t="s">
        <v>344</v>
      </c>
      <c r="H21" s="3" t="s">
        <v>62</v>
      </c>
      <c r="I21" s="3" t="s">
        <v>63</v>
      </c>
      <c r="J21" s="3" t="s">
        <v>62</v>
      </c>
      <c r="K21" s="3" t="s">
        <v>62</v>
      </c>
      <c r="L21" s="3" t="s">
        <v>64</v>
      </c>
      <c r="M21" s="2" t="s">
        <v>345</v>
      </c>
      <c r="N21" s="2" t="s">
        <v>346</v>
      </c>
      <c r="O21" s="3" t="s">
        <v>253</v>
      </c>
      <c r="Q21" s="3" t="s">
        <v>69</v>
      </c>
      <c r="R21" s="3" t="s">
        <v>226</v>
      </c>
      <c r="S21" s="2" t="s">
        <v>347</v>
      </c>
      <c r="T21" s="3" t="s">
        <v>71</v>
      </c>
      <c r="U21" s="4">
        <v>2</v>
      </c>
      <c r="V21" s="4">
        <v>2</v>
      </c>
      <c r="W21" s="5" t="s">
        <v>149</v>
      </c>
      <c r="X21" s="5" t="s">
        <v>149</v>
      </c>
      <c r="Y21" s="5" t="s">
        <v>348</v>
      </c>
      <c r="Z21" s="5" t="s">
        <v>348</v>
      </c>
      <c r="AA21" s="4">
        <v>349</v>
      </c>
      <c r="AB21" s="4">
        <v>323</v>
      </c>
      <c r="AC21" s="4">
        <v>598</v>
      </c>
      <c r="AD21" s="4">
        <v>3</v>
      </c>
      <c r="AE21" s="4">
        <v>4</v>
      </c>
      <c r="AF21" s="4">
        <v>17</v>
      </c>
      <c r="AG21" s="4">
        <v>32</v>
      </c>
      <c r="AH21" s="4">
        <v>5</v>
      </c>
      <c r="AI21" s="4">
        <v>12</v>
      </c>
      <c r="AJ21" s="4">
        <v>4</v>
      </c>
      <c r="AK21" s="4">
        <v>9</v>
      </c>
      <c r="AL21" s="4">
        <v>11</v>
      </c>
      <c r="AM21" s="4">
        <v>18</v>
      </c>
      <c r="AN21" s="4">
        <v>2</v>
      </c>
      <c r="AO21" s="4">
        <v>3</v>
      </c>
      <c r="AP21" s="4">
        <v>0</v>
      </c>
      <c r="AQ21" s="4">
        <v>0</v>
      </c>
      <c r="AR21" s="3" t="s">
        <v>62</v>
      </c>
      <c r="AS21" s="3" t="s">
        <v>62</v>
      </c>
      <c r="AU21" s="6" t="str">
        <f>HYPERLINK("https://creighton-primo.hosted.exlibrisgroup.com/primo-explore/search?tab=default_tab&amp;search_scope=EVERYTHING&amp;vid=01CRU&amp;lang=en_US&amp;offset=0&amp;query=any,contains,991004413709702656","Catalog Record")</f>
        <v>Catalog Record</v>
      </c>
      <c r="AV21" s="6" t="str">
        <f>HYPERLINK("http://www.worldcat.org/oclc/3353844","WorldCat Record")</f>
        <v>WorldCat Record</v>
      </c>
      <c r="AW21" s="3" t="s">
        <v>349</v>
      </c>
      <c r="AX21" s="3" t="s">
        <v>350</v>
      </c>
      <c r="AY21" s="3" t="s">
        <v>351</v>
      </c>
      <c r="AZ21" s="3" t="s">
        <v>351</v>
      </c>
      <c r="BA21" s="3" t="s">
        <v>352</v>
      </c>
      <c r="BB21" s="3" t="s">
        <v>79</v>
      </c>
      <c r="BD21" s="3" t="s">
        <v>353</v>
      </c>
      <c r="BE21" s="3" t="s">
        <v>354</v>
      </c>
      <c r="BF21" s="3" t="s">
        <v>355</v>
      </c>
    </row>
    <row r="22" spans="1:58" ht="27" customHeight="1" x14ac:dyDescent="0.25">
      <c r="A22" s="7" t="s">
        <v>62</v>
      </c>
      <c r="B22" s="2" t="s">
        <v>57</v>
      </c>
      <c r="C22" s="2" t="s">
        <v>58</v>
      </c>
      <c r="D22" s="2" t="s">
        <v>356</v>
      </c>
      <c r="E22" s="2" t="s">
        <v>357</v>
      </c>
      <c r="F22" s="2" t="s">
        <v>358</v>
      </c>
      <c r="H22" s="3" t="s">
        <v>62</v>
      </c>
      <c r="I22" s="3" t="s">
        <v>63</v>
      </c>
      <c r="J22" s="3" t="s">
        <v>62</v>
      </c>
      <c r="K22" s="3" t="s">
        <v>62</v>
      </c>
      <c r="L22" s="3" t="s">
        <v>64</v>
      </c>
      <c r="M22" s="2" t="s">
        <v>359</v>
      </c>
      <c r="N22" s="2" t="s">
        <v>360</v>
      </c>
      <c r="O22" s="3" t="s">
        <v>361</v>
      </c>
      <c r="Q22" s="3" t="s">
        <v>69</v>
      </c>
      <c r="R22" s="3" t="s">
        <v>362</v>
      </c>
      <c r="T22" s="3" t="s">
        <v>71</v>
      </c>
      <c r="U22" s="4">
        <v>4</v>
      </c>
      <c r="V22" s="4">
        <v>4</v>
      </c>
      <c r="W22" s="5" t="s">
        <v>363</v>
      </c>
      <c r="X22" s="5" t="s">
        <v>363</v>
      </c>
      <c r="Y22" s="5" t="s">
        <v>364</v>
      </c>
      <c r="Z22" s="5" t="s">
        <v>364</v>
      </c>
      <c r="AA22" s="4">
        <v>181</v>
      </c>
      <c r="AB22" s="4">
        <v>142</v>
      </c>
      <c r="AC22" s="4">
        <v>142</v>
      </c>
      <c r="AD22" s="4">
        <v>2</v>
      </c>
      <c r="AE22" s="4">
        <v>2</v>
      </c>
      <c r="AF22" s="4">
        <v>18</v>
      </c>
      <c r="AG22" s="4">
        <v>18</v>
      </c>
      <c r="AH22" s="4">
        <v>6</v>
      </c>
      <c r="AI22" s="4">
        <v>6</v>
      </c>
      <c r="AJ22" s="4">
        <v>6</v>
      </c>
      <c r="AK22" s="4">
        <v>6</v>
      </c>
      <c r="AL22" s="4">
        <v>12</v>
      </c>
      <c r="AM22" s="4">
        <v>12</v>
      </c>
      <c r="AN22" s="4">
        <v>1</v>
      </c>
      <c r="AO22" s="4">
        <v>1</v>
      </c>
      <c r="AP22" s="4">
        <v>0</v>
      </c>
      <c r="AQ22" s="4">
        <v>0</v>
      </c>
      <c r="AR22" s="3" t="s">
        <v>62</v>
      </c>
      <c r="AS22" s="3" t="s">
        <v>62</v>
      </c>
      <c r="AU22" s="6" t="str">
        <f>HYPERLINK("https://creighton-primo.hosted.exlibrisgroup.com/primo-explore/search?tab=default_tab&amp;search_scope=EVERYTHING&amp;vid=01CRU&amp;lang=en_US&amp;offset=0&amp;query=any,contains,991001191519702656","Catalog Record")</f>
        <v>Catalog Record</v>
      </c>
      <c r="AV22" s="6" t="str">
        <f>HYPERLINK("http://www.worldcat.org/oclc/17259713","WorldCat Record")</f>
        <v>WorldCat Record</v>
      </c>
      <c r="AW22" s="3" t="s">
        <v>365</v>
      </c>
      <c r="AX22" s="3" t="s">
        <v>366</v>
      </c>
      <c r="AY22" s="3" t="s">
        <v>367</v>
      </c>
      <c r="AZ22" s="3" t="s">
        <v>367</v>
      </c>
      <c r="BA22" s="3" t="s">
        <v>368</v>
      </c>
      <c r="BB22" s="3" t="s">
        <v>79</v>
      </c>
      <c r="BD22" s="3" t="s">
        <v>369</v>
      </c>
      <c r="BE22" s="3" t="s">
        <v>370</v>
      </c>
      <c r="BF22" s="3" t="s">
        <v>371</v>
      </c>
    </row>
    <row r="23" spans="1:58" ht="27" customHeight="1" x14ac:dyDescent="0.25">
      <c r="A23" s="7" t="s">
        <v>62</v>
      </c>
      <c r="B23" s="2" t="s">
        <v>57</v>
      </c>
      <c r="C23" s="2" t="s">
        <v>58</v>
      </c>
      <c r="D23" s="2" t="s">
        <v>372</v>
      </c>
      <c r="E23" s="2" t="s">
        <v>373</v>
      </c>
      <c r="F23" s="2" t="s">
        <v>374</v>
      </c>
      <c r="H23" s="3" t="s">
        <v>62</v>
      </c>
      <c r="I23" s="3" t="s">
        <v>63</v>
      </c>
      <c r="J23" s="3" t="s">
        <v>62</v>
      </c>
      <c r="K23" s="3" t="s">
        <v>62</v>
      </c>
      <c r="L23" s="3" t="s">
        <v>64</v>
      </c>
      <c r="M23" s="2" t="s">
        <v>375</v>
      </c>
      <c r="N23" s="2" t="s">
        <v>376</v>
      </c>
      <c r="O23" s="3" t="s">
        <v>377</v>
      </c>
      <c r="Q23" s="3" t="s">
        <v>378</v>
      </c>
      <c r="R23" s="3" t="s">
        <v>379</v>
      </c>
      <c r="S23" s="2" t="s">
        <v>380</v>
      </c>
      <c r="T23" s="3" t="s">
        <v>71</v>
      </c>
      <c r="U23" s="4">
        <v>1</v>
      </c>
      <c r="V23" s="4">
        <v>1</v>
      </c>
      <c r="W23" s="5" t="s">
        <v>381</v>
      </c>
      <c r="X23" s="5" t="s">
        <v>381</v>
      </c>
      <c r="Y23" s="5" t="s">
        <v>308</v>
      </c>
      <c r="Z23" s="5" t="s">
        <v>308</v>
      </c>
      <c r="AA23" s="4">
        <v>87</v>
      </c>
      <c r="AB23" s="4">
        <v>63</v>
      </c>
      <c r="AC23" s="4">
        <v>70</v>
      </c>
      <c r="AD23" s="4">
        <v>1</v>
      </c>
      <c r="AE23" s="4">
        <v>1</v>
      </c>
      <c r="AF23" s="4">
        <v>11</v>
      </c>
      <c r="AG23" s="4">
        <v>11</v>
      </c>
      <c r="AH23" s="4">
        <v>2</v>
      </c>
      <c r="AI23" s="4">
        <v>2</v>
      </c>
      <c r="AJ23" s="4">
        <v>3</v>
      </c>
      <c r="AK23" s="4">
        <v>3</v>
      </c>
      <c r="AL23" s="4">
        <v>9</v>
      </c>
      <c r="AM23" s="4">
        <v>9</v>
      </c>
      <c r="AN23" s="4">
        <v>0</v>
      </c>
      <c r="AO23" s="4">
        <v>0</v>
      </c>
      <c r="AP23" s="4">
        <v>0</v>
      </c>
      <c r="AQ23" s="4">
        <v>0</v>
      </c>
      <c r="AR23" s="3" t="s">
        <v>62</v>
      </c>
      <c r="AS23" s="3" t="s">
        <v>74</v>
      </c>
      <c r="AT23" s="6" t="str">
        <f>HYPERLINK("http://catalog.hathitrust.org/Record/001388083","HathiTrust Record")</f>
        <v>HathiTrust Record</v>
      </c>
      <c r="AU23" s="6" t="str">
        <f>HYPERLINK("https://creighton-primo.hosted.exlibrisgroup.com/primo-explore/search?tab=default_tab&amp;search_scope=EVERYTHING&amp;vid=01CRU&amp;lang=en_US&amp;offset=0&amp;query=any,contains,991000168529702656","Catalog Record")</f>
        <v>Catalog Record</v>
      </c>
      <c r="AV23" s="6" t="str">
        <f>HYPERLINK("http://www.worldcat.org/oclc/9308612","WorldCat Record")</f>
        <v>WorldCat Record</v>
      </c>
      <c r="AW23" s="3" t="s">
        <v>382</v>
      </c>
      <c r="AX23" s="3" t="s">
        <v>383</v>
      </c>
      <c r="AY23" s="3" t="s">
        <v>384</v>
      </c>
      <c r="AZ23" s="3" t="s">
        <v>384</v>
      </c>
      <c r="BA23" s="3" t="s">
        <v>385</v>
      </c>
      <c r="BB23" s="3" t="s">
        <v>79</v>
      </c>
      <c r="BE23" s="3" t="s">
        <v>386</v>
      </c>
      <c r="BF23" s="3" t="s">
        <v>387</v>
      </c>
    </row>
    <row r="24" spans="1:58" ht="27" customHeight="1" x14ac:dyDescent="0.25">
      <c r="A24" s="7" t="s">
        <v>62</v>
      </c>
      <c r="B24" s="2" t="s">
        <v>57</v>
      </c>
      <c r="C24" s="2" t="s">
        <v>58</v>
      </c>
      <c r="D24" s="2" t="s">
        <v>388</v>
      </c>
      <c r="E24" s="2" t="s">
        <v>389</v>
      </c>
      <c r="F24" s="2" t="s">
        <v>390</v>
      </c>
      <c r="H24" s="3" t="s">
        <v>62</v>
      </c>
      <c r="I24" s="3" t="s">
        <v>63</v>
      </c>
      <c r="J24" s="3" t="s">
        <v>62</v>
      </c>
      <c r="K24" s="3" t="s">
        <v>62</v>
      </c>
      <c r="L24" s="3" t="s">
        <v>64</v>
      </c>
      <c r="M24" s="2" t="s">
        <v>391</v>
      </c>
      <c r="N24" s="2" t="s">
        <v>392</v>
      </c>
      <c r="O24" s="3" t="s">
        <v>393</v>
      </c>
      <c r="Q24" s="3" t="s">
        <v>69</v>
      </c>
      <c r="R24" s="3" t="s">
        <v>88</v>
      </c>
      <c r="T24" s="3" t="s">
        <v>71</v>
      </c>
      <c r="U24" s="4">
        <v>1</v>
      </c>
      <c r="V24" s="4">
        <v>1</v>
      </c>
      <c r="W24" s="5" t="s">
        <v>394</v>
      </c>
      <c r="X24" s="5" t="s">
        <v>394</v>
      </c>
      <c r="Y24" s="5" t="s">
        <v>308</v>
      </c>
      <c r="Z24" s="5" t="s">
        <v>308</v>
      </c>
      <c r="AA24" s="4">
        <v>259</v>
      </c>
      <c r="AB24" s="4">
        <v>256</v>
      </c>
      <c r="AC24" s="4">
        <v>389</v>
      </c>
      <c r="AD24" s="4">
        <v>1</v>
      </c>
      <c r="AE24" s="4">
        <v>2</v>
      </c>
      <c r="AF24" s="4">
        <v>16</v>
      </c>
      <c r="AG24" s="4">
        <v>25</v>
      </c>
      <c r="AH24" s="4">
        <v>7</v>
      </c>
      <c r="AI24" s="4">
        <v>10</v>
      </c>
      <c r="AJ24" s="4">
        <v>4</v>
      </c>
      <c r="AK24" s="4">
        <v>7</v>
      </c>
      <c r="AL24" s="4">
        <v>9</v>
      </c>
      <c r="AM24" s="4">
        <v>16</v>
      </c>
      <c r="AN24" s="4">
        <v>0</v>
      </c>
      <c r="AO24" s="4">
        <v>1</v>
      </c>
      <c r="AP24" s="4">
        <v>0</v>
      </c>
      <c r="AQ24" s="4">
        <v>0</v>
      </c>
      <c r="AR24" s="3" t="s">
        <v>62</v>
      </c>
      <c r="AS24" s="3" t="s">
        <v>62</v>
      </c>
      <c r="AU24" s="6" t="str">
        <f>HYPERLINK("https://creighton-primo.hosted.exlibrisgroup.com/primo-explore/search?tab=default_tab&amp;search_scope=EVERYTHING&amp;vid=01CRU&amp;lang=en_US&amp;offset=0&amp;query=any,contains,991000963129702656","Catalog Record")</f>
        <v>Catalog Record</v>
      </c>
      <c r="AV24" s="6" t="str">
        <f>HYPERLINK("http://www.worldcat.org/oclc/169808","WorldCat Record")</f>
        <v>WorldCat Record</v>
      </c>
      <c r="AW24" s="3" t="s">
        <v>395</v>
      </c>
      <c r="AX24" s="3" t="s">
        <v>396</v>
      </c>
      <c r="AY24" s="3" t="s">
        <v>397</v>
      </c>
      <c r="AZ24" s="3" t="s">
        <v>397</v>
      </c>
      <c r="BA24" s="3" t="s">
        <v>398</v>
      </c>
      <c r="BB24" s="3" t="s">
        <v>79</v>
      </c>
      <c r="BE24" s="3" t="s">
        <v>399</v>
      </c>
      <c r="BF24" s="3" t="s">
        <v>400</v>
      </c>
    </row>
    <row r="25" spans="1:58" ht="27" customHeight="1" x14ac:dyDescent="0.25">
      <c r="A25" s="7" t="s">
        <v>62</v>
      </c>
      <c r="B25" s="2" t="s">
        <v>57</v>
      </c>
      <c r="C25" s="2" t="s">
        <v>58</v>
      </c>
      <c r="D25" s="2" t="s">
        <v>401</v>
      </c>
      <c r="E25" s="2" t="s">
        <v>402</v>
      </c>
      <c r="F25" s="2" t="s">
        <v>403</v>
      </c>
      <c r="H25" s="3" t="s">
        <v>62</v>
      </c>
      <c r="I25" s="3" t="s">
        <v>63</v>
      </c>
      <c r="J25" s="3" t="s">
        <v>62</v>
      </c>
      <c r="K25" s="3" t="s">
        <v>62</v>
      </c>
      <c r="L25" s="3" t="s">
        <v>64</v>
      </c>
      <c r="M25" s="2" t="s">
        <v>404</v>
      </c>
      <c r="N25" s="2" t="s">
        <v>405</v>
      </c>
      <c r="O25" s="3" t="s">
        <v>406</v>
      </c>
      <c r="Q25" s="3" t="s">
        <v>69</v>
      </c>
      <c r="R25" s="3" t="s">
        <v>194</v>
      </c>
      <c r="T25" s="3" t="s">
        <v>71</v>
      </c>
      <c r="U25" s="4">
        <v>2</v>
      </c>
      <c r="V25" s="4">
        <v>2</v>
      </c>
      <c r="W25" s="5" t="s">
        <v>407</v>
      </c>
      <c r="X25" s="5" t="s">
        <v>407</v>
      </c>
      <c r="Y25" s="5" t="s">
        <v>408</v>
      </c>
      <c r="Z25" s="5" t="s">
        <v>408</v>
      </c>
      <c r="AA25" s="4">
        <v>516</v>
      </c>
      <c r="AB25" s="4">
        <v>400</v>
      </c>
      <c r="AC25" s="4">
        <v>415</v>
      </c>
      <c r="AD25" s="4">
        <v>4</v>
      </c>
      <c r="AE25" s="4">
        <v>4</v>
      </c>
      <c r="AF25" s="4">
        <v>30</v>
      </c>
      <c r="AG25" s="4">
        <v>31</v>
      </c>
      <c r="AH25" s="4">
        <v>11</v>
      </c>
      <c r="AI25" s="4">
        <v>11</v>
      </c>
      <c r="AJ25" s="4">
        <v>7</v>
      </c>
      <c r="AK25" s="4">
        <v>7</v>
      </c>
      <c r="AL25" s="4">
        <v>16</v>
      </c>
      <c r="AM25" s="4">
        <v>17</v>
      </c>
      <c r="AN25" s="4">
        <v>3</v>
      </c>
      <c r="AO25" s="4">
        <v>3</v>
      </c>
      <c r="AP25" s="4">
        <v>1</v>
      </c>
      <c r="AQ25" s="4">
        <v>1</v>
      </c>
      <c r="AR25" s="3" t="s">
        <v>62</v>
      </c>
      <c r="AS25" s="3" t="s">
        <v>62</v>
      </c>
      <c r="AU25" s="6" t="str">
        <f>HYPERLINK("https://creighton-primo.hosted.exlibrisgroup.com/primo-explore/search?tab=default_tab&amp;search_scope=EVERYTHING&amp;vid=01CRU&amp;lang=en_US&amp;offset=0&amp;query=any,contains,991002093549702656","Catalog Record")</f>
        <v>Catalog Record</v>
      </c>
      <c r="AV25" s="6" t="str">
        <f>HYPERLINK("http://www.worldcat.org/oclc/26853827","WorldCat Record")</f>
        <v>WorldCat Record</v>
      </c>
      <c r="AW25" s="3" t="s">
        <v>409</v>
      </c>
      <c r="AX25" s="3" t="s">
        <v>410</v>
      </c>
      <c r="AY25" s="3" t="s">
        <v>411</v>
      </c>
      <c r="AZ25" s="3" t="s">
        <v>411</v>
      </c>
      <c r="BA25" s="3" t="s">
        <v>412</v>
      </c>
      <c r="BB25" s="3" t="s">
        <v>79</v>
      </c>
      <c r="BD25" s="3" t="s">
        <v>413</v>
      </c>
      <c r="BE25" s="3" t="s">
        <v>414</v>
      </c>
      <c r="BF25" s="3" t="s">
        <v>415</v>
      </c>
    </row>
    <row r="26" spans="1:58" ht="27" customHeight="1" x14ac:dyDescent="0.25">
      <c r="A26" s="7" t="s">
        <v>62</v>
      </c>
      <c r="B26" s="2" t="s">
        <v>57</v>
      </c>
      <c r="C26" s="2" t="s">
        <v>58</v>
      </c>
      <c r="D26" s="2" t="s">
        <v>416</v>
      </c>
      <c r="E26" s="2" t="s">
        <v>417</v>
      </c>
      <c r="F26" s="2" t="s">
        <v>418</v>
      </c>
      <c r="H26" s="3" t="s">
        <v>62</v>
      </c>
      <c r="I26" s="3" t="s">
        <v>63</v>
      </c>
      <c r="J26" s="3" t="s">
        <v>62</v>
      </c>
      <c r="K26" s="3" t="s">
        <v>62</v>
      </c>
      <c r="L26" s="3" t="s">
        <v>64</v>
      </c>
      <c r="M26" s="2" t="s">
        <v>419</v>
      </c>
      <c r="N26" s="2" t="s">
        <v>420</v>
      </c>
      <c r="O26" s="3" t="s">
        <v>421</v>
      </c>
      <c r="Q26" s="3" t="s">
        <v>69</v>
      </c>
      <c r="R26" s="3" t="s">
        <v>163</v>
      </c>
      <c r="T26" s="3" t="s">
        <v>71</v>
      </c>
      <c r="U26" s="4">
        <v>2</v>
      </c>
      <c r="V26" s="4">
        <v>2</v>
      </c>
      <c r="W26" s="5" t="s">
        <v>422</v>
      </c>
      <c r="X26" s="5" t="s">
        <v>422</v>
      </c>
      <c r="Y26" s="5" t="s">
        <v>308</v>
      </c>
      <c r="Z26" s="5" t="s">
        <v>308</v>
      </c>
      <c r="AA26" s="4">
        <v>394</v>
      </c>
      <c r="AB26" s="4">
        <v>320</v>
      </c>
      <c r="AC26" s="4">
        <v>323</v>
      </c>
      <c r="AD26" s="4">
        <v>3</v>
      </c>
      <c r="AE26" s="4">
        <v>3</v>
      </c>
      <c r="AF26" s="4">
        <v>13</v>
      </c>
      <c r="AG26" s="4">
        <v>13</v>
      </c>
      <c r="AH26" s="4">
        <v>4</v>
      </c>
      <c r="AI26" s="4">
        <v>4</v>
      </c>
      <c r="AJ26" s="4">
        <v>3</v>
      </c>
      <c r="AK26" s="4">
        <v>3</v>
      </c>
      <c r="AL26" s="4">
        <v>9</v>
      </c>
      <c r="AM26" s="4">
        <v>9</v>
      </c>
      <c r="AN26" s="4">
        <v>2</v>
      </c>
      <c r="AO26" s="4">
        <v>2</v>
      </c>
      <c r="AP26" s="4">
        <v>0</v>
      </c>
      <c r="AQ26" s="4">
        <v>0</v>
      </c>
      <c r="AR26" s="3" t="s">
        <v>62</v>
      </c>
      <c r="AS26" s="3" t="s">
        <v>74</v>
      </c>
      <c r="AT26" s="6" t="str">
        <f>HYPERLINK("http://catalog.hathitrust.org/Record/001919267","HathiTrust Record")</f>
        <v>HathiTrust Record</v>
      </c>
      <c r="AU26" s="6" t="str">
        <f>HYPERLINK("https://creighton-primo.hosted.exlibrisgroup.com/primo-explore/search?tab=default_tab&amp;search_scope=EVERYTHING&amp;vid=01CRU&amp;lang=en_US&amp;offset=0&amp;query=any,contains,991000128429702656","Catalog Record")</f>
        <v>Catalog Record</v>
      </c>
      <c r="AV26" s="6" t="str">
        <f>HYPERLINK("http://www.worldcat.org/oclc/52921","WorldCat Record")</f>
        <v>WorldCat Record</v>
      </c>
      <c r="AW26" s="3" t="s">
        <v>423</v>
      </c>
      <c r="AX26" s="3" t="s">
        <v>424</v>
      </c>
      <c r="AY26" s="3" t="s">
        <v>425</v>
      </c>
      <c r="AZ26" s="3" t="s">
        <v>425</v>
      </c>
      <c r="BA26" s="3" t="s">
        <v>426</v>
      </c>
      <c r="BB26" s="3" t="s">
        <v>79</v>
      </c>
      <c r="BD26" s="3" t="s">
        <v>427</v>
      </c>
      <c r="BE26" s="3" t="s">
        <v>428</v>
      </c>
      <c r="BF26" s="3" t="s">
        <v>429</v>
      </c>
    </row>
    <row r="27" spans="1:58" ht="27" customHeight="1" x14ac:dyDescent="0.25">
      <c r="A27" s="7" t="s">
        <v>62</v>
      </c>
      <c r="B27" s="2" t="s">
        <v>57</v>
      </c>
      <c r="C27" s="2" t="s">
        <v>58</v>
      </c>
      <c r="D27" s="2" t="s">
        <v>430</v>
      </c>
      <c r="E27" s="2" t="s">
        <v>431</v>
      </c>
      <c r="F27" s="2" t="s">
        <v>432</v>
      </c>
      <c r="H27" s="3" t="s">
        <v>62</v>
      </c>
      <c r="I27" s="3" t="s">
        <v>63</v>
      </c>
      <c r="J27" s="3" t="s">
        <v>62</v>
      </c>
      <c r="K27" s="3" t="s">
        <v>62</v>
      </c>
      <c r="L27" s="3" t="s">
        <v>64</v>
      </c>
      <c r="M27" s="2" t="s">
        <v>433</v>
      </c>
      <c r="N27" s="2" t="s">
        <v>434</v>
      </c>
      <c r="O27" s="3" t="s">
        <v>435</v>
      </c>
      <c r="Q27" s="3" t="s">
        <v>69</v>
      </c>
      <c r="R27" s="3" t="s">
        <v>70</v>
      </c>
      <c r="S27" s="2" t="s">
        <v>436</v>
      </c>
      <c r="T27" s="3" t="s">
        <v>71</v>
      </c>
      <c r="U27" s="4">
        <v>2</v>
      </c>
      <c r="V27" s="4">
        <v>2</v>
      </c>
      <c r="W27" s="5" t="s">
        <v>437</v>
      </c>
      <c r="X27" s="5" t="s">
        <v>437</v>
      </c>
      <c r="Y27" s="5" t="s">
        <v>308</v>
      </c>
      <c r="Z27" s="5" t="s">
        <v>308</v>
      </c>
      <c r="AA27" s="4">
        <v>762</v>
      </c>
      <c r="AB27" s="4">
        <v>563</v>
      </c>
      <c r="AC27" s="4">
        <v>601</v>
      </c>
      <c r="AD27" s="4">
        <v>3</v>
      </c>
      <c r="AE27" s="4">
        <v>4</v>
      </c>
      <c r="AF27" s="4">
        <v>30</v>
      </c>
      <c r="AG27" s="4">
        <v>32</v>
      </c>
      <c r="AH27" s="4">
        <v>12</v>
      </c>
      <c r="AI27" s="4">
        <v>13</v>
      </c>
      <c r="AJ27" s="4">
        <v>8</v>
      </c>
      <c r="AK27" s="4">
        <v>8</v>
      </c>
      <c r="AL27" s="4">
        <v>19</v>
      </c>
      <c r="AM27" s="4">
        <v>20</v>
      </c>
      <c r="AN27" s="4">
        <v>2</v>
      </c>
      <c r="AO27" s="4">
        <v>3</v>
      </c>
      <c r="AP27" s="4">
        <v>0</v>
      </c>
      <c r="AQ27" s="4">
        <v>0</v>
      </c>
      <c r="AR27" s="3" t="s">
        <v>62</v>
      </c>
      <c r="AS27" s="3" t="s">
        <v>62</v>
      </c>
      <c r="AU27" s="6" t="str">
        <f>HYPERLINK("https://creighton-primo.hosted.exlibrisgroup.com/primo-explore/search?tab=default_tab&amp;search_scope=EVERYTHING&amp;vid=01CRU&amp;lang=en_US&amp;offset=0&amp;query=any,contains,991004509869702656","Catalog Record")</f>
        <v>Catalog Record</v>
      </c>
      <c r="AV27" s="6" t="str">
        <f>HYPERLINK("http://www.worldcat.org/oclc/3757028","WorldCat Record")</f>
        <v>WorldCat Record</v>
      </c>
      <c r="AW27" s="3" t="s">
        <v>438</v>
      </c>
      <c r="AX27" s="3" t="s">
        <v>439</v>
      </c>
      <c r="AY27" s="3" t="s">
        <v>440</v>
      </c>
      <c r="AZ27" s="3" t="s">
        <v>440</v>
      </c>
      <c r="BA27" s="3" t="s">
        <v>441</v>
      </c>
      <c r="BB27" s="3" t="s">
        <v>79</v>
      </c>
      <c r="BD27" s="3" t="s">
        <v>442</v>
      </c>
      <c r="BE27" s="3" t="s">
        <v>443</v>
      </c>
      <c r="BF27" s="3" t="s">
        <v>444</v>
      </c>
    </row>
    <row r="28" spans="1:58" ht="27" customHeight="1" x14ac:dyDescent="0.25">
      <c r="A28" s="7" t="s">
        <v>62</v>
      </c>
      <c r="B28" s="2" t="s">
        <v>57</v>
      </c>
      <c r="C28" s="2" t="s">
        <v>58</v>
      </c>
      <c r="D28" s="2" t="s">
        <v>445</v>
      </c>
      <c r="E28" s="2" t="s">
        <v>446</v>
      </c>
      <c r="F28" s="2" t="s">
        <v>447</v>
      </c>
      <c r="H28" s="3" t="s">
        <v>62</v>
      </c>
      <c r="I28" s="3" t="s">
        <v>63</v>
      </c>
      <c r="J28" s="3" t="s">
        <v>62</v>
      </c>
      <c r="K28" s="3" t="s">
        <v>62</v>
      </c>
      <c r="L28" s="3" t="s">
        <v>64</v>
      </c>
      <c r="M28" s="2" t="s">
        <v>448</v>
      </c>
      <c r="N28" s="2" t="s">
        <v>449</v>
      </c>
      <c r="O28" s="3" t="s">
        <v>148</v>
      </c>
      <c r="Q28" s="3" t="s">
        <v>69</v>
      </c>
      <c r="R28" s="3" t="s">
        <v>70</v>
      </c>
      <c r="S28" s="2" t="s">
        <v>450</v>
      </c>
      <c r="T28" s="3" t="s">
        <v>71</v>
      </c>
      <c r="U28" s="4">
        <v>3</v>
      </c>
      <c r="V28" s="4">
        <v>3</v>
      </c>
      <c r="W28" s="5" t="s">
        <v>451</v>
      </c>
      <c r="X28" s="5" t="s">
        <v>451</v>
      </c>
      <c r="Y28" s="5" t="s">
        <v>308</v>
      </c>
      <c r="Z28" s="5" t="s">
        <v>308</v>
      </c>
      <c r="AA28" s="4">
        <v>644</v>
      </c>
      <c r="AB28" s="4">
        <v>477</v>
      </c>
      <c r="AC28" s="4">
        <v>531</v>
      </c>
      <c r="AD28" s="4">
        <v>4</v>
      </c>
      <c r="AE28" s="4">
        <v>4</v>
      </c>
      <c r="AF28" s="4">
        <v>27</v>
      </c>
      <c r="AG28" s="4">
        <v>29</v>
      </c>
      <c r="AH28" s="4">
        <v>10</v>
      </c>
      <c r="AI28" s="4">
        <v>10</v>
      </c>
      <c r="AJ28" s="4">
        <v>6</v>
      </c>
      <c r="AK28" s="4">
        <v>7</v>
      </c>
      <c r="AL28" s="4">
        <v>17</v>
      </c>
      <c r="AM28" s="4">
        <v>19</v>
      </c>
      <c r="AN28" s="4">
        <v>3</v>
      </c>
      <c r="AO28" s="4">
        <v>3</v>
      </c>
      <c r="AP28" s="4">
        <v>0</v>
      </c>
      <c r="AQ28" s="4">
        <v>0</v>
      </c>
      <c r="AR28" s="3" t="s">
        <v>62</v>
      </c>
      <c r="AS28" s="3" t="s">
        <v>74</v>
      </c>
      <c r="AT28" s="6" t="str">
        <f>HYPERLINK("http://catalog.hathitrust.org/Record/000010860","HathiTrust Record")</f>
        <v>HathiTrust Record</v>
      </c>
      <c r="AU28" s="6" t="str">
        <f>HYPERLINK("https://creighton-primo.hosted.exlibrisgroup.com/primo-explore/search?tab=default_tab&amp;search_scope=EVERYTHING&amp;vid=01CRU&amp;lang=en_US&amp;offset=0&amp;query=any,contains,991003219499702656","Catalog Record")</f>
        <v>Catalog Record</v>
      </c>
      <c r="AV28" s="6" t="str">
        <f>HYPERLINK("http://www.worldcat.org/oclc/745629","WorldCat Record")</f>
        <v>WorldCat Record</v>
      </c>
      <c r="AW28" s="3" t="s">
        <v>452</v>
      </c>
      <c r="AX28" s="3" t="s">
        <v>453</v>
      </c>
      <c r="AY28" s="3" t="s">
        <v>454</v>
      </c>
      <c r="AZ28" s="3" t="s">
        <v>454</v>
      </c>
      <c r="BA28" s="3" t="s">
        <v>455</v>
      </c>
      <c r="BB28" s="3" t="s">
        <v>79</v>
      </c>
      <c r="BD28" s="3" t="s">
        <v>456</v>
      </c>
      <c r="BE28" s="3" t="s">
        <v>457</v>
      </c>
      <c r="BF28" s="3" t="s">
        <v>458</v>
      </c>
    </row>
    <row r="29" spans="1:58" ht="27" customHeight="1" x14ac:dyDescent="0.25">
      <c r="A29" s="7" t="s">
        <v>62</v>
      </c>
      <c r="B29" s="2" t="s">
        <v>57</v>
      </c>
      <c r="C29" s="2" t="s">
        <v>58</v>
      </c>
      <c r="D29" s="2" t="s">
        <v>459</v>
      </c>
      <c r="E29" s="2" t="s">
        <v>460</v>
      </c>
      <c r="F29" s="2" t="s">
        <v>461</v>
      </c>
      <c r="H29" s="3" t="s">
        <v>62</v>
      </c>
      <c r="I29" s="3" t="s">
        <v>63</v>
      </c>
      <c r="J29" s="3" t="s">
        <v>62</v>
      </c>
      <c r="K29" s="3" t="s">
        <v>62</v>
      </c>
      <c r="L29" s="3" t="s">
        <v>64</v>
      </c>
      <c r="M29" s="2" t="s">
        <v>462</v>
      </c>
      <c r="N29" s="2" t="s">
        <v>463</v>
      </c>
      <c r="O29" s="3" t="s">
        <v>162</v>
      </c>
      <c r="Q29" s="3" t="s">
        <v>69</v>
      </c>
      <c r="R29" s="3" t="s">
        <v>163</v>
      </c>
      <c r="T29" s="3" t="s">
        <v>71</v>
      </c>
      <c r="U29" s="4">
        <v>1</v>
      </c>
      <c r="V29" s="4">
        <v>1</v>
      </c>
      <c r="W29" s="5" t="s">
        <v>464</v>
      </c>
      <c r="X29" s="5" t="s">
        <v>464</v>
      </c>
      <c r="Y29" s="5" t="s">
        <v>308</v>
      </c>
      <c r="Z29" s="5" t="s">
        <v>308</v>
      </c>
      <c r="AA29" s="4">
        <v>572</v>
      </c>
      <c r="AB29" s="4">
        <v>488</v>
      </c>
      <c r="AC29" s="4">
        <v>504</v>
      </c>
      <c r="AD29" s="4">
        <v>3</v>
      </c>
      <c r="AE29" s="4">
        <v>3</v>
      </c>
      <c r="AF29" s="4">
        <v>22</v>
      </c>
      <c r="AG29" s="4">
        <v>22</v>
      </c>
      <c r="AH29" s="4">
        <v>7</v>
      </c>
      <c r="AI29" s="4">
        <v>7</v>
      </c>
      <c r="AJ29" s="4">
        <v>4</v>
      </c>
      <c r="AK29" s="4">
        <v>4</v>
      </c>
      <c r="AL29" s="4">
        <v>15</v>
      </c>
      <c r="AM29" s="4">
        <v>15</v>
      </c>
      <c r="AN29" s="4">
        <v>2</v>
      </c>
      <c r="AO29" s="4">
        <v>2</v>
      </c>
      <c r="AP29" s="4">
        <v>0</v>
      </c>
      <c r="AQ29" s="4">
        <v>0</v>
      </c>
      <c r="AR29" s="3" t="s">
        <v>62</v>
      </c>
      <c r="AS29" s="3" t="s">
        <v>74</v>
      </c>
      <c r="AT29" s="6" t="str">
        <f>HYPERLINK("http://catalog.hathitrust.org/Record/001388174","HathiTrust Record")</f>
        <v>HathiTrust Record</v>
      </c>
      <c r="AU29" s="6" t="str">
        <f>HYPERLINK("https://creighton-primo.hosted.exlibrisgroup.com/primo-explore/search?tab=default_tab&amp;search_scope=EVERYTHING&amp;vid=01CRU&amp;lang=en_US&amp;offset=0&amp;query=any,contains,991000640629702656","Catalog Record")</f>
        <v>Catalog Record</v>
      </c>
      <c r="AV29" s="6" t="str">
        <f>HYPERLINK("http://www.worldcat.org/oclc/109506","WorldCat Record")</f>
        <v>WorldCat Record</v>
      </c>
      <c r="AW29" s="3" t="s">
        <v>465</v>
      </c>
      <c r="AX29" s="3" t="s">
        <v>466</v>
      </c>
      <c r="AY29" s="3" t="s">
        <v>467</v>
      </c>
      <c r="AZ29" s="3" t="s">
        <v>467</v>
      </c>
      <c r="BA29" s="3" t="s">
        <v>468</v>
      </c>
      <c r="BB29" s="3" t="s">
        <v>79</v>
      </c>
      <c r="BD29" s="3" t="s">
        <v>469</v>
      </c>
      <c r="BE29" s="3" t="s">
        <v>470</v>
      </c>
      <c r="BF29" s="3" t="s">
        <v>471</v>
      </c>
    </row>
    <row r="30" spans="1:58" ht="27" customHeight="1" x14ac:dyDescent="0.25">
      <c r="A30" s="7" t="s">
        <v>62</v>
      </c>
      <c r="B30" s="2" t="s">
        <v>57</v>
      </c>
      <c r="C30" s="2" t="s">
        <v>58</v>
      </c>
      <c r="D30" s="2" t="s">
        <v>472</v>
      </c>
      <c r="E30" s="2" t="s">
        <v>473</v>
      </c>
      <c r="F30" s="2" t="s">
        <v>474</v>
      </c>
      <c r="H30" s="3" t="s">
        <v>62</v>
      </c>
      <c r="I30" s="3" t="s">
        <v>63</v>
      </c>
      <c r="J30" s="3" t="s">
        <v>62</v>
      </c>
      <c r="K30" s="3" t="s">
        <v>62</v>
      </c>
      <c r="L30" s="3" t="s">
        <v>64</v>
      </c>
      <c r="M30" s="2" t="s">
        <v>475</v>
      </c>
      <c r="N30" s="2" t="s">
        <v>476</v>
      </c>
      <c r="O30" s="3" t="s">
        <v>477</v>
      </c>
      <c r="P30" s="2" t="s">
        <v>478</v>
      </c>
      <c r="Q30" s="3" t="s">
        <v>69</v>
      </c>
      <c r="R30" s="3" t="s">
        <v>88</v>
      </c>
      <c r="S30" s="2" t="s">
        <v>479</v>
      </c>
      <c r="T30" s="3" t="s">
        <v>71</v>
      </c>
      <c r="U30" s="4">
        <v>0</v>
      </c>
      <c r="V30" s="4">
        <v>0</v>
      </c>
      <c r="W30" s="5" t="s">
        <v>480</v>
      </c>
      <c r="X30" s="5" t="s">
        <v>480</v>
      </c>
      <c r="Y30" s="5" t="s">
        <v>481</v>
      </c>
      <c r="Z30" s="5" t="s">
        <v>481</v>
      </c>
      <c r="AA30" s="4">
        <v>119</v>
      </c>
      <c r="AB30" s="4">
        <v>78</v>
      </c>
      <c r="AC30" s="4">
        <v>223</v>
      </c>
      <c r="AD30" s="4">
        <v>2</v>
      </c>
      <c r="AE30" s="4">
        <v>3</v>
      </c>
      <c r="AF30" s="4">
        <v>6</v>
      </c>
      <c r="AG30" s="4">
        <v>14</v>
      </c>
      <c r="AH30" s="4">
        <v>3</v>
      </c>
      <c r="AI30" s="4">
        <v>5</v>
      </c>
      <c r="AJ30" s="4">
        <v>0</v>
      </c>
      <c r="AK30" s="4">
        <v>3</v>
      </c>
      <c r="AL30" s="4">
        <v>2</v>
      </c>
      <c r="AM30" s="4">
        <v>8</v>
      </c>
      <c r="AN30" s="4">
        <v>1</v>
      </c>
      <c r="AO30" s="4">
        <v>2</v>
      </c>
      <c r="AP30" s="4">
        <v>0</v>
      </c>
      <c r="AQ30" s="4">
        <v>0</v>
      </c>
      <c r="AR30" s="3" t="s">
        <v>62</v>
      </c>
      <c r="AS30" s="3" t="s">
        <v>62</v>
      </c>
      <c r="AU30" s="6" t="str">
        <f>HYPERLINK("https://creighton-primo.hosted.exlibrisgroup.com/primo-explore/search?tab=default_tab&amp;search_scope=EVERYTHING&amp;vid=01CRU&amp;lang=en_US&amp;offset=0&amp;query=any,contains,991001986859702656","Catalog Record")</f>
        <v>Catalog Record</v>
      </c>
      <c r="AV30" s="6" t="str">
        <f>HYPERLINK("http://www.worldcat.org/oclc/25245763","WorldCat Record")</f>
        <v>WorldCat Record</v>
      </c>
      <c r="AW30" s="3" t="s">
        <v>482</v>
      </c>
      <c r="AX30" s="3" t="s">
        <v>483</v>
      </c>
      <c r="AY30" s="3" t="s">
        <v>484</v>
      </c>
      <c r="AZ30" s="3" t="s">
        <v>484</v>
      </c>
      <c r="BA30" s="3" t="s">
        <v>485</v>
      </c>
      <c r="BB30" s="3" t="s">
        <v>79</v>
      </c>
      <c r="BD30" s="3" t="s">
        <v>486</v>
      </c>
      <c r="BE30" s="3" t="s">
        <v>487</v>
      </c>
      <c r="BF30" s="3" t="s">
        <v>488</v>
      </c>
    </row>
    <row r="31" spans="1:58" ht="27" customHeight="1" x14ac:dyDescent="0.25">
      <c r="A31" s="7" t="s">
        <v>62</v>
      </c>
      <c r="B31" s="2" t="s">
        <v>57</v>
      </c>
      <c r="C31" s="2" t="s">
        <v>58</v>
      </c>
      <c r="D31" s="2" t="s">
        <v>489</v>
      </c>
      <c r="E31" s="2" t="s">
        <v>490</v>
      </c>
      <c r="F31" s="2" t="s">
        <v>491</v>
      </c>
      <c r="H31" s="3" t="s">
        <v>62</v>
      </c>
      <c r="I31" s="3" t="s">
        <v>63</v>
      </c>
      <c r="J31" s="3" t="s">
        <v>62</v>
      </c>
      <c r="K31" s="3" t="s">
        <v>62</v>
      </c>
      <c r="L31" s="3" t="s">
        <v>64</v>
      </c>
      <c r="M31" s="2" t="s">
        <v>492</v>
      </c>
      <c r="N31" s="2" t="s">
        <v>493</v>
      </c>
      <c r="O31" s="3" t="s">
        <v>494</v>
      </c>
      <c r="Q31" s="3" t="s">
        <v>69</v>
      </c>
      <c r="R31" s="3" t="s">
        <v>362</v>
      </c>
      <c r="T31" s="3" t="s">
        <v>71</v>
      </c>
      <c r="U31" s="4">
        <v>1</v>
      </c>
      <c r="V31" s="4">
        <v>1</v>
      </c>
      <c r="W31" s="5" t="s">
        <v>495</v>
      </c>
      <c r="X31" s="5" t="s">
        <v>495</v>
      </c>
      <c r="Y31" s="5" t="s">
        <v>496</v>
      </c>
      <c r="Z31" s="5" t="s">
        <v>496</v>
      </c>
      <c r="AA31" s="4">
        <v>296</v>
      </c>
      <c r="AB31" s="4">
        <v>225</v>
      </c>
      <c r="AC31" s="4">
        <v>243</v>
      </c>
      <c r="AD31" s="4">
        <v>2</v>
      </c>
      <c r="AE31" s="4">
        <v>2</v>
      </c>
      <c r="AF31" s="4">
        <v>14</v>
      </c>
      <c r="AG31" s="4">
        <v>15</v>
      </c>
      <c r="AH31" s="4">
        <v>4</v>
      </c>
      <c r="AI31" s="4">
        <v>5</v>
      </c>
      <c r="AJ31" s="4">
        <v>3</v>
      </c>
      <c r="AK31" s="4">
        <v>4</v>
      </c>
      <c r="AL31" s="4">
        <v>9</v>
      </c>
      <c r="AM31" s="4">
        <v>9</v>
      </c>
      <c r="AN31" s="4">
        <v>1</v>
      </c>
      <c r="AO31" s="4">
        <v>1</v>
      </c>
      <c r="AP31" s="4">
        <v>1</v>
      </c>
      <c r="AQ31" s="4">
        <v>1</v>
      </c>
      <c r="AR31" s="3" t="s">
        <v>62</v>
      </c>
      <c r="AS31" s="3" t="s">
        <v>74</v>
      </c>
      <c r="AT31" s="6" t="str">
        <f>HYPERLINK("http://catalog.hathitrust.org/Record/003102344","HathiTrust Record")</f>
        <v>HathiTrust Record</v>
      </c>
      <c r="AU31" s="6" t="str">
        <f>HYPERLINK("https://creighton-primo.hosted.exlibrisgroup.com/primo-explore/search?tab=default_tab&amp;search_scope=EVERYTHING&amp;vid=01CRU&amp;lang=en_US&amp;offset=0&amp;query=any,contains,991002646069702656","Catalog Record")</f>
        <v>Catalog Record</v>
      </c>
      <c r="AV31" s="6" t="str">
        <f>HYPERLINK("http://www.worldcat.org/oclc/34618270","WorldCat Record")</f>
        <v>WorldCat Record</v>
      </c>
      <c r="AW31" s="3" t="s">
        <v>497</v>
      </c>
      <c r="AX31" s="3" t="s">
        <v>498</v>
      </c>
      <c r="AY31" s="3" t="s">
        <v>499</v>
      </c>
      <c r="AZ31" s="3" t="s">
        <v>499</v>
      </c>
      <c r="BA31" s="3" t="s">
        <v>500</v>
      </c>
      <c r="BB31" s="3" t="s">
        <v>79</v>
      </c>
      <c r="BD31" s="3" t="s">
        <v>501</v>
      </c>
      <c r="BE31" s="3" t="s">
        <v>502</v>
      </c>
      <c r="BF31" s="3" t="s">
        <v>503</v>
      </c>
    </row>
    <row r="32" spans="1:58" ht="27" customHeight="1" x14ac:dyDescent="0.25">
      <c r="A32" s="7" t="s">
        <v>62</v>
      </c>
      <c r="B32" s="2" t="s">
        <v>57</v>
      </c>
      <c r="C32" s="2" t="s">
        <v>58</v>
      </c>
      <c r="D32" s="2" t="s">
        <v>504</v>
      </c>
      <c r="E32" s="2" t="s">
        <v>505</v>
      </c>
      <c r="F32" s="2" t="s">
        <v>506</v>
      </c>
      <c r="H32" s="3" t="s">
        <v>62</v>
      </c>
      <c r="I32" s="3" t="s">
        <v>63</v>
      </c>
      <c r="J32" s="3" t="s">
        <v>62</v>
      </c>
      <c r="K32" s="3" t="s">
        <v>62</v>
      </c>
      <c r="L32" s="3" t="s">
        <v>64</v>
      </c>
      <c r="N32" s="2" t="s">
        <v>507</v>
      </c>
      <c r="O32" s="3" t="s">
        <v>361</v>
      </c>
      <c r="Q32" s="3" t="s">
        <v>69</v>
      </c>
      <c r="R32" s="3" t="s">
        <v>133</v>
      </c>
      <c r="S32" s="2" t="s">
        <v>508</v>
      </c>
      <c r="T32" s="3" t="s">
        <v>71</v>
      </c>
      <c r="U32" s="4">
        <v>3</v>
      </c>
      <c r="V32" s="4">
        <v>3</v>
      </c>
      <c r="W32" s="5" t="s">
        <v>509</v>
      </c>
      <c r="X32" s="5" t="s">
        <v>509</v>
      </c>
      <c r="Y32" s="5" t="s">
        <v>510</v>
      </c>
      <c r="Z32" s="5" t="s">
        <v>510</v>
      </c>
      <c r="AA32" s="4">
        <v>249</v>
      </c>
      <c r="AB32" s="4">
        <v>168</v>
      </c>
      <c r="AC32" s="4">
        <v>179</v>
      </c>
      <c r="AD32" s="4">
        <v>3</v>
      </c>
      <c r="AE32" s="4">
        <v>3</v>
      </c>
      <c r="AF32" s="4">
        <v>9</v>
      </c>
      <c r="AG32" s="4">
        <v>10</v>
      </c>
      <c r="AH32" s="4">
        <v>1</v>
      </c>
      <c r="AI32" s="4">
        <v>2</v>
      </c>
      <c r="AJ32" s="4">
        <v>2</v>
      </c>
      <c r="AK32" s="4">
        <v>2</v>
      </c>
      <c r="AL32" s="4">
        <v>6</v>
      </c>
      <c r="AM32" s="4">
        <v>7</v>
      </c>
      <c r="AN32" s="4">
        <v>2</v>
      </c>
      <c r="AO32" s="4">
        <v>2</v>
      </c>
      <c r="AP32" s="4">
        <v>0</v>
      </c>
      <c r="AQ32" s="4">
        <v>0</v>
      </c>
      <c r="AR32" s="3" t="s">
        <v>62</v>
      </c>
      <c r="AS32" s="3" t="s">
        <v>74</v>
      </c>
      <c r="AT32" s="6" t="str">
        <f>HYPERLINK("http://catalog.hathitrust.org/Record/000946066","HathiTrust Record")</f>
        <v>HathiTrust Record</v>
      </c>
      <c r="AU32" s="6" t="str">
        <f>HYPERLINK("https://creighton-primo.hosted.exlibrisgroup.com/primo-explore/search?tab=default_tab&amp;search_scope=EVERYTHING&amp;vid=01CRU&amp;lang=en_US&amp;offset=0&amp;query=any,contains,991001235439702656","Catalog Record")</f>
        <v>Catalog Record</v>
      </c>
      <c r="AV32" s="6" t="str">
        <f>HYPERLINK("http://www.worldcat.org/oclc/17550163","WorldCat Record")</f>
        <v>WorldCat Record</v>
      </c>
      <c r="AW32" s="3" t="s">
        <v>511</v>
      </c>
      <c r="AX32" s="3" t="s">
        <v>512</v>
      </c>
      <c r="AY32" s="3" t="s">
        <v>513</v>
      </c>
      <c r="AZ32" s="3" t="s">
        <v>513</v>
      </c>
      <c r="BA32" s="3" t="s">
        <v>514</v>
      </c>
      <c r="BB32" s="3" t="s">
        <v>79</v>
      </c>
      <c r="BD32" s="3" t="s">
        <v>515</v>
      </c>
      <c r="BE32" s="3" t="s">
        <v>516</v>
      </c>
      <c r="BF32" s="3" t="s">
        <v>517</v>
      </c>
    </row>
    <row r="33" spans="1:58" ht="27" customHeight="1" x14ac:dyDescent="0.25">
      <c r="A33" s="7" t="s">
        <v>62</v>
      </c>
      <c r="B33" s="2" t="s">
        <v>57</v>
      </c>
      <c r="C33" s="2" t="s">
        <v>58</v>
      </c>
      <c r="D33" s="2" t="s">
        <v>518</v>
      </c>
      <c r="E33" s="2" t="s">
        <v>519</v>
      </c>
      <c r="F33" s="2" t="s">
        <v>520</v>
      </c>
      <c r="H33" s="3" t="s">
        <v>62</v>
      </c>
      <c r="I33" s="3" t="s">
        <v>63</v>
      </c>
      <c r="J33" s="3" t="s">
        <v>62</v>
      </c>
      <c r="K33" s="3" t="s">
        <v>62</v>
      </c>
      <c r="L33" s="3" t="s">
        <v>64</v>
      </c>
      <c r="M33" s="2" t="s">
        <v>521</v>
      </c>
      <c r="N33" s="2" t="s">
        <v>522</v>
      </c>
      <c r="O33" s="3" t="s">
        <v>523</v>
      </c>
      <c r="P33" s="2" t="s">
        <v>524</v>
      </c>
      <c r="Q33" s="3" t="s">
        <v>69</v>
      </c>
      <c r="R33" s="3" t="s">
        <v>525</v>
      </c>
      <c r="S33" s="2" t="s">
        <v>526</v>
      </c>
      <c r="T33" s="3" t="s">
        <v>71</v>
      </c>
      <c r="U33" s="4">
        <v>1</v>
      </c>
      <c r="V33" s="4">
        <v>1</v>
      </c>
      <c r="W33" s="5" t="s">
        <v>527</v>
      </c>
      <c r="X33" s="5" t="s">
        <v>527</v>
      </c>
      <c r="Y33" s="5" t="s">
        <v>528</v>
      </c>
      <c r="Z33" s="5" t="s">
        <v>528</v>
      </c>
      <c r="AA33" s="4">
        <v>225</v>
      </c>
      <c r="AB33" s="4">
        <v>193</v>
      </c>
      <c r="AC33" s="4">
        <v>200</v>
      </c>
      <c r="AD33" s="4">
        <v>3</v>
      </c>
      <c r="AE33" s="4">
        <v>3</v>
      </c>
      <c r="AF33" s="4">
        <v>14</v>
      </c>
      <c r="AG33" s="4">
        <v>14</v>
      </c>
      <c r="AH33" s="4">
        <v>4</v>
      </c>
      <c r="AI33" s="4">
        <v>4</v>
      </c>
      <c r="AJ33" s="4">
        <v>5</v>
      </c>
      <c r="AK33" s="4">
        <v>5</v>
      </c>
      <c r="AL33" s="4">
        <v>7</v>
      </c>
      <c r="AM33" s="4">
        <v>7</v>
      </c>
      <c r="AN33" s="4">
        <v>1</v>
      </c>
      <c r="AO33" s="4">
        <v>1</v>
      </c>
      <c r="AP33" s="4">
        <v>0</v>
      </c>
      <c r="AQ33" s="4">
        <v>0</v>
      </c>
      <c r="AR33" s="3" t="s">
        <v>62</v>
      </c>
      <c r="AS33" s="3" t="s">
        <v>74</v>
      </c>
      <c r="AT33" s="6" t="str">
        <f>HYPERLINK("http://catalog.hathitrust.org/Record/102186665","HathiTrust Record")</f>
        <v>HathiTrust Record</v>
      </c>
      <c r="AU33" s="6" t="str">
        <f>HYPERLINK("https://creighton-primo.hosted.exlibrisgroup.com/primo-explore/search?tab=default_tab&amp;search_scope=EVERYTHING&amp;vid=01CRU&amp;lang=en_US&amp;offset=0&amp;query=any,contains,991003519489702656","Catalog Record")</f>
        <v>Catalog Record</v>
      </c>
      <c r="AV33" s="6" t="str">
        <f>HYPERLINK("http://www.worldcat.org/oclc/1079079","WorldCat Record")</f>
        <v>WorldCat Record</v>
      </c>
      <c r="AW33" s="3" t="s">
        <v>529</v>
      </c>
      <c r="AX33" s="3" t="s">
        <v>530</v>
      </c>
      <c r="AY33" s="3" t="s">
        <v>531</v>
      </c>
      <c r="AZ33" s="3" t="s">
        <v>531</v>
      </c>
      <c r="BA33" s="3" t="s">
        <v>532</v>
      </c>
      <c r="BB33" s="3" t="s">
        <v>79</v>
      </c>
      <c r="BE33" s="3" t="s">
        <v>533</v>
      </c>
      <c r="BF33" s="3" t="s">
        <v>534</v>
      </c>
    </row>
    <row r="34" spans="1:58" ht="27" customHeight="1" x14ac:dyDescent="0.25">
      <c r="A34" s="7" t="s">
        <v>62</v>
      </c>
      <c r="B34" s="2" t="s">
        <v>57</v>
      </c>
      <c r="C34" s="2" t="s">
        <v>58</v>
      </c>
      <c r="D34" s="2" t="s">
        <v>535</v>
      </c>
      <c r="E34" s="2" t="s">
        <v>536</v>
      </c>
      <c r="F34" s="2" t="s">
        <v>537</v>
      </c>
      <c r="H34" s="3" t="s">
        <v>62</v>
      </c>
      <c r="I34" s="3" t="s">
        <v>63</v>
      </c>
      <c r="J34" s="3" t="s">
        <v>62</v>
      </c>
      <c r="K34" s="3" t="s">
        <v>62</v>
      </c>
      <c r="L34" s="3" t="s">
        <v>64</v>
      </c>
      <c r="M34" s="2" t="s">
        <v>538</v>
      </c>
      <c r="N34" s="2" t="s">
        <v>539</v>
      </c>
      <c r="O34" s="3" t="s">
        <v>148</v>
      </c>
      <c r="Q34" s="3" t="s">
        <v>69</v>
      </c>
      <c r="R34" s="3" t="s">
        <v>179</v>
      </c>
      <c r="T34" s="3" t="s">
        <v>71</v>
      </c>
      <c r="U34" s="4">
        <v>3</v>
      </c>
      <c r="V34" s="4">
        <v>3</v>
      </c>
      <c r="W34" s="5" t="s">
        <v>540</v>
      </c>
      <c r="X34" s="5" t="s">
        <v>540</v>
      </c>
      <c r="Y34" s="5" t="s">
        <v>541</v>
      </c>
      <c r="Z34" s="5" t="s">
        <v>541</v>
      </c>
      <c r="AA34" s="4">
        <v>285</v>
      </c>
      <c r="AB34" s="4">
        <v>215</v>
      </c>
      <c r="AC34" s="4">
        <v>215</v>
      </c>
      <c r="AD34" s="4">
        <v>3</v>
      </c>
      <c r="AE34" s="4">
        <v>3</v>
      </c>
      <c r="AF34" s="4">
        <v>14</v>
      </c>
      <c r="AG34" s="4">
        <v>14</v>
      </c>
      <c r="AH34" s="4">
        <v>3</v>
      </c>
      <c r="AI34" s="4">
        <v>3</v>
      </c>
      <c r="AJ34" s="4">
        <v>4</v>
      </c>
      <c r="AK34" s="4">
        <v>4</v>
      </c>
      <c r="AL34" s="4">
        <v>10</v>
      </c>
      <c r="AM34" s="4">
        <v>10</v>
      </c>
      <c r="AN34" s="4">
        <v>2</v>
      </c>
      <c r="AO34" s="4">
        <v>2</v>
      </c>
      <c r="AP34" s="4">
        <v>0</v>
      </c>
      <c r="AQ34" s="4">
        <v>0</v>
      </c>
      <c r="AR34" s="3" t="s">
        <v>62</v>
      </c>
      <c r="AS34" s="3" t="s">
        <v>62</v>
      </c>
      <c r="AU34" s="6" t="str">
        <f>HYPERLINK("https://creighton-primo.hosted.exlibrisgroup.com/primo-explore/search?tab=default_tab&amp;search_scope=EVERYTHING&amp;vid=01CRU&amp;lang=en_US&amp;offset=0&amp;query=any,contains,991002464529702656","Catalog Record")</f>
        <v>Catalog Record</v>
      </c>
      <c r="AV34" s="6" t="str">
        <f>HYPERLINK("http://www.worldcat.org/oclc/357067","WorldCat Record")</f>
        <v>WorldCat Record</v>
      </c>
      <c r="AW34" s="3" t="s">
        <v>542</v>
      </c>
      <c r="AX34" s="3" t="s">
        <v>543</v>
      </c>
      <c r="AY34" s="3" t="s">
        <v>544</v>
      </c>
      <c r="AZ34" s="3" t="s">
        <v>544</v>
      </c>
      <c r="BA34" s="3" t="s">
        <v>545</v>
      </c>
      <c r="BB34" s="3" t="s">
        <v>79</v>
      </c>
      <c r="BD34" s="3" t="s">
        <v>546</v>
      </c>
      <c r="BE34" s="3" t="s">
        <v>547</v>
      </c>
      <c r="BF34" s="3" t="s">
        <v>548</v>
      </c>
    </row>
    <row r="35" spans="1:58" ht="27" customHeight="1" x14ac:dyDescent="0.25">
      <c r="A35" s="7" t="s">
        <v>62</v>
      </c>
      <c r="B35" s="2" t="s">
        <v>57</v>
      </c>
      <c r="C35" s="2" t="s">
        <v>58</v>
      </c>
      <c r="D35" s="2" t="s">
        <v>549</v>
      </c>
      <c r="E35" s="2" t="s">
        <v>550</v>
      </c>
      <c r="F35" s="2" t="s">
        <v>551</v>
      </c>
      <c r="H35" s="3" t="s">
        <v>62</v>
      </c>
      <c r="I35" s="3" t="s">
        <v>63</v>
      </c>
      <c r="J35" s="3" t="s">
        <v>62</v>
      </c>
      <c r="K35" s="3" t="s">
        <v>62</v>
      </c>
      <c r="L35" s="3" t="s">
        <v>64</v>
      </c>
      <c r="M35" s="2" t="s">
        <v>552</v>
      </c>
      <c r="N35" s="2" t="s">
        <v>553</v>
      </c>
      <c r="O35" s="3" t="s">
        <v>554</v>
      </c>
      <c r="P35" s="2" t="s">
        <v>555</v>
      </c>
      <c r="Q35" s="3" t="s">
        <v>69</v>
      </c>
      <c r="R35" s="3" t="s">
        <v>88</v>
      </c>
      <c r="S35" s="2" t="s">
        <v>556</v>
      </c>
      <c r="T35" s="3" t="s">
        <v>71</v>
      </c>
      <c r="U35" s="4">
        <v>4</v>
      </c>
      <c r="V35" s="4">
        <v>4</v>
      </c>
      <c r="W35" s="5" t="s">
        <v>557</v>
      </c>
      <c r="X35" s="5" t="s">
        <v>557</v>
      </c>
      <c r="Y35" s="5" t="s">
        <v>541</v>
      </c>
      <c r="Z35" s="5" t="s">
        <v>541</v>
      </c>
      <c r="AA35" s="4">
        <v>658</v>
      </c>
      <c r="AB35" s="4">
        <v>525</v>
      </c>
      <c r="AC35" s="4">
        <v>1132</v>
      </c>
      <c r="AD35" s="4">
        <v>3</v>
      </c>
      <c r="AE35" s="4">
        <v>6</v>
      </c>
      <c r="AF35" s="4">
        <v>20</v>
      </c>
      <c r="AG35" s="4">
        <v>46</v>
      </c>
      <c r="AH35" s="4">
        <v>7</v>
      </c>
      <c r="AI35" s="4">
        <v>20</v>
      </c>
      <c r="AJ35" s="4">
        <v>3</v>
      </c>
      <c r="AK35" s="4">
        <v>8</v>
      </c>
      <c r="AL35" s="4">
        <v>17</v>
      </c>
      <c r="AM35" s="4">
        <v>25</v>
      </c>
      <c r="AN35" s="4">
        <v>0</v>
      </c>
      <c r="AO35" s="4">
        <v>3</v>
      </c>
      <c r="AP35" s="4">
        <v>1</v>
      </c>
      <c r="AQ35" s="4">
        <v>1</v>
      </c>
      <c r="AR35" s="3" t="s">
        <v>62</v>
      </c>
      <c r="AS35" s="3" t="s">
        <v>74</v>
      </c>
      <c r="AT35" s="6" t="str">
        <f>HYPERLINK("http://catalog.hathitrust.org/Record/000007245","HathiTrust Record")</f>
        <v>HathiTrust Record</v>
      </c>
      <c r="AU35" s="6" t="str">
        <f>HYPERLINK("https://creighton-primo.hosted.exlibrisgroup.com/primo-explore/search?tab=default_tab&amp;search_scope=EVERYTHING&amp;vid=01CRU&amp;lang=en_US&amp;offset=0&amp;query=any,contains,991002937499702656","Catalog Record")</f>
        <v>Catalog Record</v>
      </c>
      <c r="AV35" s="6" t="str">
        <f>HYPERLINK("http://www.worldcat.org/oclc/533845","WorldCat Record")</f>
        <v>WorldCat Record</v>
      </c>
      <c r="AW35" s="3" t="s">
        <v>558</v>
      </c>
      <c r="AX35" s="3" t="s">
        <v>559</v>
      </c>
      <c r="AY35" s="3" t="s">
        <v>560</v>
      </c>
      <c r="AZ35" s="3" t="s">
        <v>560</v>
      </c>
      <c r="BA35" s="3" t="s">
        <v>561</v>
      </c>
      <c r="BB35" s="3" t="s">
        <v>79</v>
      </c>
      <c r="BE35" s="3" t="s">
        <v>562</v>
      </c>
      <c r="BF35" s="3" t="s">
        <v>563</v>
      </c>
    </row>
    <row r="36" spans="1:58" ht="27" customHeight="1" x14ac:dyDescent="0.25">
      <c r="A36" s="7" t="s">
        <v>62</v>
      </c>
      <c r="B36" s="2" t="s">
        <v>57</v>
      </c>
      <c r="C36" s="2" t="s">
        <v>58</v>
      </c>
      <c r="D36" s="2" t="s">
        <v>564</v>
      </c>
      <c r="E36" s="2" t="s">
        <v>565</v>
      </c>
      <c r="F36" s="2" t="s">
        <v>566</v>
      </c>
      <c r="H36" s="3" t="s">
        <v>62</v>
      </c>
      <c r="I36" s="3" t="s">
        <v>63</v>
      </c>
      <c r="J36" s="3" t="s">
        <v>62</v>
      </c>
      <c r="K36" s="3" t="s">
        <v>62</v>
      </c>
      <c r="L36" s="3" t="s">
        <v>64</v>
      </c>
      <c r="M36" s="2" t="s">
        <v>567</v>
      </c>
      <c r="N36" s="2" t="s">
        <v>568</v>
      </c>
      <c r="O36" s="3" t="s">
        <v>569</v>
      </c>
      <c r="Q36" s="3" t="s">
        <v>69</v>
      </c>
      <c r="R36" s="3" t="s">
        <v>88</v>
      </c>
      <c r="T36" s="3" t="s">
        <v>71</v>
      </c>
      <c r="U36" s="4">
        <v>1</v>
      </c>
      <c r="V36" s="4">
        <v>1</v>
      </c>
      <c r="W36" s="5" t="s">
        <v>570</v>
      </c>
      <c r="X36" s="5" t="s">
        <v>570</v>
      </c>
      <c r="Y36" s="5" t="s">
        <v>571</v>
      </c>
      <c r="Z36" s="5" t="s">
        <v>571</v>
      </c>
      <c r="AA36" s="4">
        <v>215</v>
      </c>
      <c r="AB36" s="4">
        <v>144</v>
      </c>
      <c r="AC36" s="4">
        <v>149</v>
      </c>
      <c r="AD36" s="4">
        <v>3</v>
      </c>
      <c r="AE36" s="4">
        <v>3</v>
      </c>
      <c r="AF36" s="4">
        <v>4</v>
      </c>
      <c r="AG36" s="4">
        <v>4</v>
      </c>
      <c r="AH36" s="4">
        <v>2</v>
      </c>
      <c r="AI36" s="4">
        <v>2</v>
      </c>
      <c r="AJ36" s="4">
        <v>0</v>
      </c>
      <c r="AK36" s="4">
        <v>0</v>
      </c>
      <c r="AL36" s="4">
        <v>2</v>
      </c>
      <c r="AM36" s="4">
        <v>2</v>
      </c>
      <c r="AN36" s="4">
        <v>1</v>
      </c>
      <c r="AO36" s="4">
        <v>1</v>
      </c>
      <c r="AP36" s="4">
        <v>0</v>
      </c>
      <c r="AQ36" s="4">
        <v>0</v>
      </c>
      <c r="AR36" s="3" t="s">
        <v>62</v>
      </c>
      <c r="AS36" s="3" t="s">
        <v>74</v>
      </c>
      <c r="AT36" s="6" t="str">
        <f>HYPERLINK("http://catalog.hathitrust.org/Record/010318589","HathiTrust Record")</f>
        <v>HathiTrust Record</v>
      </c>
      <c r="AU36" s="6" t="str">
        <f>HYPERLINK("https://creighton-primo.hosted.exlibrisgroup.com/primo-explore/search?tab=default_tab&amp;search_scope=EVERYTHING&amp;vid=01CRU&amp;lang=en_US&amp;offset=0&amp;query=any,contains,991004453029702656","Catalog Record")</f>
        <v>Catalog Record</v>
      </c>
      <c r="AV36" s="6" t="str">
        <f>HYPERLINK("http://www.worldcat.org/oclc/3516588","WorldCat Record")</f>
        <v>WorldCat Record</v>
      </c>
      <c r="AW36" s="3" t="s">
        <v>572</v>
      </c>
      <c r="AX36" s="3" t="s">
        <v>573</v>
      </c>
      <c r="AY36" s="3" t="s">
        <v>574</v>
      </c>
      <c r="AZ36" s="3" t="s">
        <v>574</v>
      </c>
      <c r="BA36" s="3" t="s">
        <v>575</v>
      </c>
      <c r="BB36" s="3" t="s">
        <v>79</v>
      </c>
      <c r="BD36" s="3" t="s">
        <v>576</v>
      </c>
      <c r="BE36" s="3" t="s">
        <v>577</v>
      </c>
      <c r="BF36" s="3" t="s">
        <v>578</v>
      </c>
    </row>
    <row r="37" spans="1:58" ht="27" customHeight="1" x14ac:dyDescent="0.25">
      <c r="A37" s="7" t="s">
        <v>62</v>
      </c>
      <c r="B37" s="2" t="s">
        <v>57</v>
      </c>
      <c r="C37" s="2" t="s">
        <v>58</v>
      </c>
      <c r="D37" s="2" t="s">
        <v>579</v>
      </c>
      <c r="E37" s="2" t="s">
        <v>580</v>
      </c>
      <c r="F37" s="2" t="s">
        <v>581</v>
      </c>
      <c r="H37" s="3" t="s">
        <v>62</v>
      </c>
      <c r="I37" s="3" t="s">
        <v>63</v>
      </c>
      <c r="J37" s="3" t="s">
        <v>62</v>
      </c>
      <c r="K37" s="3" t="s">
        <v>62</v>
      </c>
      <c r="L37" s="3" t="s">
        <v>64</v>
      </c>
      <c r="M37" s="2" t="s">
        <v>582</v>
      </c>
      <c r="N37" s="2" t="s">
        <v>583</v>
      </c>
      <c r="O37" s="3" t="s">
        <v>279</v>
      </c>
      <c r="P37" s="2" t="s">
        <v>210</v>
      </c>
      <c r="Q37" s="3" t="s">
        <v>69</v>
      </c>
      <c r="R37" s="3" t="s">
        <v>88</v>
      </c>
      <c r="S37" s="2" t="s">
        <v>584</v>
      </c>
      <c r="T37" s="3" t="s">
        <v>71</v>
      </c>
      <c r="U37" s="4">
        <v>2</v>
      </c>
      <c r="V37" s="4">
        <v>2</v>
      </c>
      <c r="W37" s="5" t="s">
        <v>585</v>
      </c>
      <c r="X37" s="5" t="s">
        <v>585</v>
      </c>
      <c r="Y37" s="5" t="s">
        <v>541</v>
      </c>
      <c r="Z37" s="5" t="s">
        <v>541</v>
      </c>
      <c r="AA37" s="4">
        <v>298</v>
      </c>
      <c r="AB37" s="4">
        <v>278</v>
      </c>
      <c r="AC37" s="4">
        <v>684</v>
      </c>
      <c r="AD37" s="4">
        <v>5</v>
      </c>
      <c r="AE37" s="4">
        <v>8</v>
      </c>
      <c r="AF37" s="4">
        <v>7</v>
      </c>
      <c r="AG37" s="4">
        <v>23</v>
      </c>
      <c r="AH37" s="4">
        <v>4</v>
      </c>
      <c r="AI37" s="4">
        <v>9</v>
      </c>
      <c r="AJ37" s="4">
        <v>0</v>
      </c>
      <c r="AK37" s="4">
        <v>4</v>
      </c>
      <c r="AL37" s="4">
        <v>1</v>
      </c>
      <c r="AM37" s="4">
        <v>7</v>
      </c>
      <c r="AN37" s="4">
        <v>3</v>
      </c>
      <c r="AO37" s="4">
        <v>5</v>
      </c>
      <c r="AP37" s="4">
        <v>0</v>
      </c>
      <c r="AQ37" s="4">
        <v>1</v>
      </c>
      <c r="AR37" s="3" t="s">
        <v>62</v>
      </c>
      <c r="AS37" s="3" t="s">
        <v>62</v>
      </c>
      <c r="AU37" s="6" t="str">
        <f>HYPERLINK("https://creighton-primo.hosted.exlibrisgroup.com/primo-explore/search?tab=default_tab&amp;search_scope=EVERYTHING&amp;vid=01CRU&amp;lang=en_US&amp;offset=0&amp;query=any,contains,991001225039702656","Catalog Record")</f>
        <v>Catalog Record</v>
      </c>
      <c r="AV37" s="6" t="str">
        <f>HYPERLINK("http://www.worldcat.org/oclc/199517","WorldCat Record")</f>
        <v>WorldCat Record</v>
      </c>
      <c r="AW37" s="3" t="s">
        <v>586</v>
      </c>
      <c r="AX37" s="3" t="s">
        <v>587</v>
      </c>
      <c r="AY37" s="3" t="s">
        <v>588</v>
      </c>
      <c r="AZ37" s="3" t="s">
        <v>588</v>
      </c>
      <c r="BA37" s="3" t="s">
        <v>589</v>
      </c>
      <c r="BB37" s="3" t="s">
        <v>79</v>
      </c>
      <c r="BD37" s="3" t="s">
        <v>590</v>
      </c>
      <c r="BE37" s="3" t="s">
        <v>591</v>
      </c>
      <c r="BF37" s="3" t="s">
        <v>592</v>
      </c>
    </row>
    <row r="38" spans="1:58" ht="27" customHeight="1" x14ac:dyDescent="0.25">
      <c r="A38" s="7" t="s">
        <v>62</v>
      </c>
      <c r="B38" s="2" t="s">
        <v>57</v>
      </c>
      <c r="C38" s="2" t="s">
        <v>58</v>
      </c>
      <c r="D38" s="2" t="s">
        <v>593</v>
      </c>
      <c r="E38" s="2" t="s">
        <v>594</v>
      </c>
      <c r="F38" s="2" t="s">
        <v>595</v>
      </c>
      <c r="H38" s="3" t="s">
        <v>62</v>
      </c>
      <c r="I38" s="3" t="s">
        <v>63</v>
      </c>
      <c r="J38" s="3" t="s">
        <v>62</v>
      </c>
      <c r="K38" s="3" t="s">
        <v>62</v>
      </c>
      <c r="L38" s="3" t="s">
        <v>64</v>
      </c>
      <c r="M38" s="2" t="s">
        <v>596</v>
      </c>
      <c r="N38" s="2" t="s">
        <v>597</v>
      </c>
      <c r="O38" s="3" t="s">
        <v>598</v>
      </c>
      <c r="P38" s="2" t="s">
        <v>210</v>
      </c>
      <c r="Q38" s="3" t="s">
        <v>69</v>
      </c>
      <c r="R38" s="3" t="s">
        <v>599</v>
      </c>
      <c r="T38" s="3" t="s">
        <v>71</v>
      </c>
      <c r="U38" s="4">
        <v>5</v>
      </c>
      <c r="V38" s="4">
        <v>5</v>
      </c>
      <c r="W38" s="5" t="s">
        <v>600</v>
      </c>
      <c r="X38" s="5" t="s">
        <v>600</v>
      </c>
      <c r="Y38" s="5" t="s">
        <v>541</v>
      </c>
      <c r="Z38" s="5" t="s">
        <v>541</v>
      </c>
      <c r="AA38" s="4">
        <v>119</v>
      </c>
      <c r="AB38" s="4">
        <v>99</v>
      </c>
      <c r="AC38" s="4">
        <v>371</v>
      </c>
      <c r="AD38" s="4">
        <v>3</v>
      </c>
      <c r="AE38" s="4">
        <v>4</v>
      </c>
      <c r="AF38" s="4">
        <v>10</v>
      </c>
      <c r="AG38" s="4">
        <v>30</v>
      </c>
      <c r="AH38" s="4">
        <v>4</v>
      </c>
      <c r="AI38" s="4">
        <v>11</v>
      </c>
      <c r="AJ38" s="4">
        <v>1</v>
      </c>
      <c r="AK38" s="4">
        <v>8</v>
      </c>
      <c r="AL38" s="4">
        <v>8</v>
      </c>
      <c r="AM38" s="4">
        <v>23</v>
      </c>
      <c r="AN38" s="4">
        <v>0</v>
      </c>
      <c r="AO38" s="4">
        <v>0</v>
      </c>
      <c r="AP38" s="4">
        <v>0</v>
      </c>
      <c r="AQ38" s="4">
        <v>0</v>
      </c>
      <c r="AR38" s="3" t="s">
        <v>62</v>
      </c>
      <c r="AS38" s="3" t="s">
        <v>62</v>
      </c>
      <c r="AU38" s="6" t="str">
        <f>HYPERLINK("https://creighton-primo.hosted.exlibrisgroup.com/primo-explore/search?tab=default_tab&amp;search_scope=EVERYTHING&amp;vid=01CRU&amp;lang=en_US&amp;offset=0&amp;query=any,contains,991003874339702656","Catalog Record")</f>
        <v>Catalog Record</v>
      </c>
      <c r="AV38" s="6" t="str">
        <f>HYPERLINK("http://www.worldcat.org/oclc/1702340","WorldCat Record")</f>
        <v>WorldCat Record</v>
      </c>
      <c r="AW38" s="3" t="s">
        <v>601</v>
      </c>
      <c r="AX38" s="3" t="s">
        <v>602</v>
      </c>
      <c r="AY38" s="3" t="s">
        <v>603</v>
      </c>
      <c r="AZ38" s="3" t="s">
        <v>603</v>
      </c>
      <c r="BA38" s="3" t="s">
        <v>604</v>
      </c>
      <c r="BB38" s="3" t="s">
        <v>79</v>
      </c>
      <c r="BE38" s="3" t="s">
        <v>605</v>
      </c>
      <c r="BF38" s="3" t="s">
        <v>606</v>
      </c>
    </row>
    <row r="39" spans="1:58" ht="27" customHeight="1" x14ac:dyDescent="0.25">
      <c r="A39" s="7" t="s">
        <v>62</v>
      </c>
      <c r="B39" s="2" t="s">
        <v>57</v>
      </c>
      <c r="C39" s="2" t="s">
        <v>58</v>
      </c>
      <c r="D39" s="2" t="s">
        <v>607</v>
      </c>
      <c r="E39" s="2" t="s">
        <v>608</v>
      </c>
      <c r="F39" s="2" t="s">
        <v>609</v>
      </c>
      <c r="H39" s="3" t="s">
        <v>62</v>
      </c>
      <c r="I39" s="3" t="s">
        <v>63</v>
      </c>
      <c r="J39" s="3" t="s">
        <v>62</v>
      </c>
      <c r="K39" s="3" t="s">
        <v>62</v>
      </c>
      <c r="L39" s="3" t="s">
        <v>64</v>
      </c>
      <c r="M39" s="2" t="s">
        <v>610</v>
      </c>
      <c r="N39" s="2" t="s">
        <v>611</v>
      </c>
      <c r="O39" s="3" t="s">
        <v>87</v>
      </c>
      <c r="Q39" s="3" t="s">
        <v>69</v>
      </c>
      <c r="R39" s="3" t="s">
        <v>88</v>
      </c>
      <c r="S39" s="2" t="s">
        <v>612</v>
      </c>
      <c r="T39" s="3" t="s">
        <v>71</v>
      </c>
      <c r="U39" s="4">
        <v>2</v>
      </c>
      <c r="V39" s="4">
        <v>2</v>
      </c>
      <c r="W39" s="5" t="s">
        <v>613</v>
      </c>
      <c r="X39" s="5" t="s">
        <v>613</v>
      </c>
      <c r="Y39" s="5" t="s">
        <v>614</v>
      </c>
      <c r="Z39" s="5" t="s">
        <v>614</v>
      </c>
      <c r="AA39" s="4">
        <v>128</v>
      </c>
      <c r="AB39" s="4">
        <v>90</v>
      </c>
      <c r="AC39" s="4">
        <v>91</v>
      </c>
      <c r="AD39" s="4">
        <v>1</v>
      </c>
      <c r="AE39" s="4">
        <v>1</v>
      </c>
      <c r="AF39" s="4">
        <v>12</v>
      </c>
      <c r="AG39" s="4">
        <v>12</v>
      </c>
      <c r="AH39" s="4">
        <v>3</v>
      </c>
      <c r="AI39" s="4">
        <v>3</v>
      </c>
      <c r="AJ39" s="4">
        <v>2</v>
      </c>
      <c r="AK39" s="4">
        <v>2</v>
      </c>
      <c r="AL39" s="4">
        <v>12</v>
      </c>
      <c r="AM39" s="4">
        <v>12</v>
      </c>
      <c r="AN39" s="4">
        <v>0</v>
      </c>
      <c r="AO39" s="4">
        <v>0</v>
      </c>
      <c r="AP39" s="4">
        <v>0</v>
      </c>
      <c r="AQ39" s="4">
        <v>0</v>
      </c>
      <c r="AR39" s="3" t="s">
        <v>62</v>
      </c>
      <c r="AS39" s="3" t="s">
        <v>62</v>
      </c>
      <c r="AU39" s="6" t="str">
        <f>HYPERLINK("https://creighton-primo.hosted.exlibrisgroup.com/primo-explore/search?tab=default_tab&amp;search_scope=EVERYTHING&amp;vid=01CRU&amp;lang=en_US&amp;offset=0&amp;query=any,contains,991001521799702656","Catalog Record")</f>
        <v>Catalog Record</v>
      </c>
      <c r="AV39" s="6" t="str">
        <f>HYPERLINK("http://www.worldcat.org/oclc/19981266","WorldCat Record")</f>
        <v>WorldCat Record</v>
      </c>
      <c r="AW39" s="3" t="s">
        <v>615</v>
      </c>
      <c r="AX39" s="3" t="s">
        <v>616</v>
      </c>
      <c r="AY39" s="3" t="s">
        <v>617</v>
      </c>
      <c r="AZ39" s="3" t="s">
        <v>617</v>
      </c>
      <c r="BA39" s="3" t="s">
        <v>618</v>
      </c>
      <c r="BB39" s="3" t="s">
        <v>79</v>
      </c>
      <c r="BD39" s="3" t="s">
        <v>619</v>
      </c>
      <c r="BE39" s="3" t="s">
        <v>620</v>
      </c>
      <c r="BF39" s="3" t="s">
        <v>621</v>
      </c>
    </row>
    <row r="40" spans="1:58" ht="27" customHeight="1" x14ac:dyDescent="0.25">
      <c r="A40" s="7" t="s">
        <v>62</v>
      </c>
      <c r="B40" s="2" t="s">
        <v>57</v>
      </c>
      <c r="C40" s="2" t="s">
        <v>58</v>
      </c>
      <c r="D40" s="2" t="s">
        <v>622</v>
      </c>
      <c r="E40" s="2" t="s">
        <v>623</v>
      </c>
      <c r="F40" s="2" t="s">
        <v>624</v>
      </c>
      <c r="H40" s="3" t="s">
        <v>62</v>
      </c>
      <c r="I40" s="3" t="s">
        <v>63</v>
      </c>
      <c r="J40" s="3" t="s">
        <v>62</v>
      </c>
      <c r="K40" s="3" t="s">
        <v>62</v>
      </c>
      <c r="L40" s="3" t="s">
        <v>64</v>
      </c>
      <c r="M40" s="2" t="s">
        <v>625</v>
      </c>
      <c r="N40" s="2" t="s">
        <v>626</v>
      </c>
      <c r="O40" s="3" t="s">
        <v>118</v>
      </c>
      <c r="Q40" s="3" t="s">
        <v>69</v>
      </c>
      <c r="R40" s="3" t="s">
        <v>179</v>
      </c>
      <c r="T40" s="3" t="s">
        <v>71</v>
      </c>
      <c r="U40" s="4">
        <v>1</v>
      </c>
      <c r="V40" s="4">
        <v>1</v>
      </c>
      <c r="W40" s="5" t="s">
        <v>627</v>
      </c>
      <c r="X40" s="5" t="s">
        <v>627</v>
      </c>
      <c r="Y40" s="5" t="s">
        <v>627</v>
      </c>
      <c r="Z40" s="5" t="s">
        <v>627</v>
      </c>
      <c r="AA40" s="4">
        <v>235</v>
      </c>
      <c r="AB40" s="4">
        <v>230</v>
      </c>
      <c r="AC40" s="4">
        <v>300</v>
      </c>
      <c r="AD40" s="4">
        <v>2</v>
      </c>
      <c r="AE40" s="4">
        <v>2</v>
      </c>
      <c r="AF40" s="4">
        <v>4</v>
      </c>
      <c r="AG40" s="4">
        <v>5</v>
      </c>
      <c r="AH40" s="4">
        <v>1</v>
      </c>
      <c r="AI40" s="4">
        <v>1</v>
      </c>
      <c r="AJ40" s="4">
        <v>1</v>
      </c>
      <c r="AK40" s="4">
        <v>2</v>
      </c>
      <c r="AL40" s="4">
        <v>1</v>
      </c>
      <c r="AM40" s="4">
        <v>1</v>
      </c>
      <c r="AN40" s="4">
        <v>1</v>
      </c>
      <c r="AO40" s="4">
        <v>1</v>
      </c>
      <c r="AP40" s="4">
        <v>0</v>
      </c>
      <c r="AQ40" s="4">
        <v>0</v>
      </c>
      <c r="AR40" s="3" t="s">
        <v>74</v>
      </c>
      <c r="AS40" s="3" t="s">
        <v>62</v>
      </c>
      <c r="AT40" s="6" t="str">
        <f>HYPERLINK("http://catalog.hathitrust.org/Record/101869925","HathiTrust Record")</f>
        <v>HathiTrust Record</v>
      </c>
      <c r="AU40" s="6" t="str">
        <f>HYPERLINK("https://creighton-primo.hosted.exlibrisgroup.com/primo-explore/search?tab=default_tab&amp;search_scope=EVERYTHING&amp;vid=01CRU&amp;lang=en_US&amp;offset=0&amp;query=any,contains,991000016939702656","Catalog Record")</f>
        <v>Catalog Record</v>
      </c>
      <c r="AV40" s="6" t="str">
        <f>HYPERLINK("http://www.worldcat.org/oclc/1683388","WorldCat Record")</f>
        <v>WorldCat Record</v>
      </c>
      <c r="AW40" s="3" t="s">
        <v>628</v>
      </c>
      <c r="AX40" s="3" t="s">
        <v>629</v>
      </c>
      <c r="AY40" s="3" t="s">
        <v>630</v>
      </c>
      <c r="AZ40" s="3" t="s">
        <v>630</v>
      </c>
      <c r="BA40" s="3" t="s">
        <v>631</v>
      </c>
      <c r="BB40" s="3" t="s">
        <v>79</v>
      </c>
      <c r="BE40" s="3" t="s">
        <v>632</v>
      </c>
      <c r="BF40" s="3" t="s">
        <v>633</v>
      </c>
    </row>
    <row r="41" spans="1:58" ht="27" customHeight="1" x14ac:dyDescent="0.25">
      <c r="A41" s="7" t="s">
        <v>62</v>
      </c>
      <c r="B41" s="2" t="s">
        <v>57</v>
      </c>
      <c r="C41" s="2" t="s">
        <v>58</v>
      </c>
      <c r="D41" s="2" t="s">
        <v>634</v>
      </c>
      <c r="E41" s="2" t="s">
        <v>635</v>
      </c>
      <c r="F41" s="2" t="s">
        <v>636</v>
      </c>
      <c r="H41" s="3" t="s">
        <v>62</v>
      </c>
      <c r="I41" s="3" t="s">
        <v>63</v>
      </c>
      <c r="J41" s="3" t="s">
        <v>62</v>
      </c>
      <c r="K41" s="3" t="s">
        <v>62</v>
      </c>
      <c r="L41" s="3" t="s">
        <v>64</v>
      </c>
      <c r="M41" s="2" t="s">
        <v>637</v>
      </c>
      <c r="N41" s="2" t="s">
        <v>638</v>
      </c>
      <c r="O41" s="3" t="s">
        <v>225</v>
      </c>
      <c r="Q41" s="3" t="s">
        <v>69</v>
      </c>
      <c r="R41" s="3" t="s">
        <v>163</v>
      </c>
      <c r="T41" s="3" t="s">
        <v>71</v>
      </c>
      <c r="U41" s="4">
        <v>4</v>
      </c>
      <c r="V41" s="4">
        <v>4</v>
      </c>
      <c r="W41" s="5" t="s">
        <v>639</v>
      </c>
      <c r="X41" s="5" t="s">
        <v>639</v>
      </c>
      <c r="Y41" s="5" t="s">
        <v>640</v>
      </c>
      <c r="Z41" s="5" t="s">
        <v>640</v>
      </c>
      <c r="AA41" s="4">
        <v>354</v>
      </c>
      <c r="AB41" s="4">
        <v>299</v>
      </c>
      <c r="AC41" s="4">
        <v>304</v>
      </c>
      <c r="AD41" s="4">
        <v>3</v>
      </c>
      <c r="AE41" s="4">
        <v>3</v>
      </c>
      <c r="AF41" s="4">
        <v>22</v>
      </c>
      <c r="AG41" s="4">
        <v>23</v>
      </c>
      <c r="AH41" s="4">
        <v>4</v>
      </c>
      <c r="AI41" s="4">
        <v>5</v>
      </c>
      <c r="AJ41" s="4">
        <v>8</v>
      </c>
      <c r="AK41" s="4">
        <v>8</v>
      </c>
      <c r="AL41" s="4">
        <v>14</v>
      </c>
      <c r="AM41" s="4">
        <v>15</v>
      </c>
      <c r="AN41" s="4">
        <v>2</v>
      </c>
      <c r="AO41" s="4">
        <v>2</v>
      </c>
      <c r="AP41" s="4">
        <v>0</v>
      </c>
      <c r="AQ41" s="4">
        <v>0</v>
      </c>
      <c r="AR41" s="3" t="s">
        <v>62</v>
      </c>
      <c r="AS41" s="3" t="s">
        <v>62</v>
      </c>
      <c r="AU41" s="6" t="str">
        <f>HYPERLINK("https://creighton-primo.hosted.exlibrisgroup.com/primo-explore/search?tab=default_tab&amp;search_scope=EVERYTHING&amp;vid=01CRU&amp;lang=en_US&amp;offset=0&amp;query=any,contains,991000885659702656","Catalog Record")</f>
        <v>Catalog Record</v>
      </c>
      <c r="AV41" s="6" t="str">
        <f>HYPERLINK("http://www.worldcat.org/oclc/13860922","WorldCat Record")</f>
        <v>WorldCat Record</v>
      </c>
      <c r="AW41" s="3" t="s">
        <v>641</v>
      </c>
      <c r="AX41" s="3" t="s">
        <v>642</v>
      </c>
      <c r="AY41" s="3" t="s">
        <v>643</v>
      </c>
      <c r="AZ41" s="3" t="s">
        <v>643</v>
      </c>
      <c r="BA41" s="3" t="s">
        <v>644</v>
      </c>
      <c r="BB41" s="3" t="s">
        <v>79</v>
      </c>
      <c r="BD41" s="3" t="s">
        <v>645</v>
      </c>
      <c r="BE41" s="3" t="s">
        <v>646</v>
      </c>
      <c r="BF41" s="3" t="s">
        <v>647</v>
      </c>
    </row>
    <row r="42" spans="1:58" ht="27" customHeight="1" x14ac:dyDescent="0.25">
      <c r="A42" s="7" t="s">
        <v>62</v>
      </c>
      <c r="B42" s="2" t="s">
        <v>57</v>
      </c>
      <c r="C42" s="2" t="s">
        <v>58</v>
      </c>
      <c r="D42" s="2" t="s">
        <v>648</v>
      </c>
      <c r="E42" s="2" t="s">
        <v>649</v>
      </c>
      <c r="F42" s="2" t="s">
        <v>650</v>
      </c>
      <c r="H42" s="3" t="s">
        <v>62</v>
      </c>
      <c r="I42" s="3" t="s">
        <v>63</v>
      </c>
      <c r="J42" s="3" t="s">
        <v>62</v>
      </c>
      <c r="K42" s="3" t="s">
        <v>62</v>
      </c>
      <c r="L42" s="3" t="s">
        <v>64</v>
      </c>
      <c r="M42" s="2" t="s">
        <v>651</v>
      </c>
      <c r="N42" s="2" t="s">
        <v>652</v>
      </c>
      <c r="O42" s="3" t="s">
        <v>225</v>
      </c>
      <c r="Q42" s="3" t="s">
        <v>69</v>
      </c>
      <c r="R42" s="3" t="s">
        <v>362</v>
      </c>
      <c r="T42" s="3" t="s">
        <v>71</v>
      </c>
      <c r="U42" s="4">
        <v>3</v>
      </c>
      <c r="V42" s="4">
        <v>3</v>
      </c>
      <c r="W42" s="5" t="s">
        <v>653</v>
      </c>
      <c r="X42" s="5" t="s">
        <v>653</v>
      </c>
      <c r="Y42" s="5" t="s">
        <v>364</v>
      </c>
      <c r="Z42" s="5" t="s">
        <v>364</v>
      </c>
      <c r="AA42" s="4">
        <v>301</v>
      </c>
      <c r="AB42" s="4">
        <v>264</v>
      </c>
      <c r="AC42" s="4">
        <v>267</v>
      </c>
      <c r="AD42" s="4">
        <v>4</v>
      </c>
      <c r="AE42" s="4">
        <v>4</v>
      </c>
      <c r="AF42" s="4">
        <v>23</v>
      </c>
      <c r="AG42" s="4">
        <v>23</v>
      </c>
      <c r="AH42" s="4">
        <v>8</v>
      </c>
      <c r="AI42" s="4">
        <v>8</v>
      </c>
      <c r="AJ42" s="4">
        <v>4</v>
      </c>
      <c r="AK42" s="4">
        <v>4</v>
      </c>
      <c r="AL42" s="4">
        <v>15</v>
      </c>
      <c r="AM42" s="4">
        <v>15</v>
      </c>
      <c r="AN42" s="4">
        <v>3</v>
      </c>
      <c r="AO42" s="4">
        <v>3</v>
      </c>
      <c r="AP42" s="4">
        <v>0</v>
      </c>
      <c r="AQ42" s="4">
        <v>0</v>
      </c>
      <c r="AR42" s="3" t="s">
        <v>62</v>
      </c>
      <c r="AS42" s="3" t="s">
        <v>74</v>
      </c>
      <c r="AT42" s="6" t="str">
        <f>HYPERLINK("http://catalog.hathitrust.org/Record/000628662","HathiTrust Record")</f>
        <v>HathiTrust Record</v>
      </c>
      <c r="AU42" s="6" t="str">
        <f>HYPERLINK("https://creighton-primo.hosted.exlibrisgroup.com/primo-explore/search?tab=default_tab&amp;search_scope=EVERYTHING&amp;vid=01CRU&amp;lang=en_US&amp;offset=0&amp;query=any,contains,991000879139702656","Catalog Record")</f>
        <v>Catalog Record</v>
      </c>
      <c r="AV42" s="6" t="str">
        <f>HYPERLINK("http://www.worldcat.org/oclc/13822539","WorldCat Record")</f>
        <v>WorldCat Record</v>
      </c>
      <c r="AW42" s="3" t="s">
        <v>654</v>
      </c>
      <c r="AX42" s="3" t="s">
        <v>655</v>
      </c>
      <c r="AY42" s="3" t="s">
        <v>656</v>
      </c>
      <c r="AZ42" s="3" t="s">
        <v>656</v>
      </c>
      <c r="BA42" s="3" t="s">
        <v>657</v>
      </c>
      <c r="BB42" s="3" t="s">
        <v>79</v>
      </c>
      <c r="BD42" s="3" t="s">
        <v>658</v>
      </c>
      <c r="BE42" s="3" t="s">
        <v>659</v>
      </c>
      <c r="BF42" s="3" t="s">
        <v>660</v>
      </c>
    </row>
    <row r="43" spans="1:58" ht="27" customHeight="1" x14ac:dyDescent="0.25">
      <c r="A43" s="7" t="s">
        <v>62</v>
      </c>
      <c r="B43" s="2" t="s">
        <v>57</v>
      </c>
      <c r="C43" s="2" t="s">
        <v>58</v>
      </c>
      <c r="D43" s="2" t="s">
        <v>661</v>
      </c>
      <c r="E43" s="2" t="s">
        <v>662</v>
      </c>
      <c r="F43" s="2" t="s">
        <v>663</v>
      </c>
      <c r="H43" s="3" t="s">
        <v>62</v>
      </c>
      <c r="I43" s="3" t="s">
        <v>63</v>
      </c>
      <c r="J43" s="3" t="s">
        <v>62</v>
      </c>
      <c r="K43" s="3" t="s">
        <v>62</v>
      </c>
      <c r="L43" s="3" t="s">
        <v>64</v>
      </c>
      <c r="M43" s="2" t="s">
        <v>664</v>
      </c>
      <c r="N43" s="2" t="s">
        <v>665</v>
      </c>
      <c r="O43" s="3" t="s">
        <v>666</v>
      </c>
      <c r="Q43" s="3" t="s">
        <v>69</v>
      </c>
      <c r="R43" s="3" t="s">
        <v>70</v>
      </c>
      <c r="T43" s="3" t="s">
        <v>71</v>
      </c>
      <c r="U43" s="4">
        <v>1</v>
      </c>
      <c r="V43" s="4">
        <v>1</v>
      </c>
      <c r="W43" s="5" t="s">
        <v>667</v>
      </c>
      <c r="X43" s="5" t="s">
        <v>667</v>
      </c>
      <c r="Y43" s="5" t="s">
        <v>667</v>
      </c>
      <c r="Z43" s="5" t="s">
        <v>667</v>
      </c>
      <c r="AA43" s="4">
        <v>489</v>
      </c>
      <c r="AB43" s="4">
        <v>343</v>
      </c>
      <c r="AC43" s="4">
        <v>348</v>
      </c>
      <c r="AD43" s="4">
        <v>2</v>
      </c>
      <c r="AE43" s="4">
        <v>2</v>
      </c>
      <c r="AF43" s="4">
        <v>21</v>
      </c>
      <c r="AG43" s="4">
        <v>21</v>
      </c>
      <c r="AH43" s="4">
        <v>6</v>
      </c>
      <c r="AI43" s="4">
        <v>6</v>
      </c>
      <c r="AJ43" s="4">
        <v>6</v>
      </c>
      <c r="AK43" s="4">
        <v>6</v>
      </c>
      <c r="AL43" s="4">
        <v>15</v>
      </c>
      <c r="AM43" s="4">
        <v>15</v>
      </c>
      <c r="AN43" s="4">
        <v>1</v>
      </c>
      <c r="AO43" s="4">
        <v>1</v>
      </c>
      <c r="AP43" s="4">
        <v>0</v>
      </c>
      <c r="AQ43" s="4">
        <v>0</v>
      </c>
      <c r="AR43" s="3" t="s">
        <v>62</v>
      </c>
      <c r="AS43" s="3" t="s">
        <v>74</v>
      </c>
      <c r="AT43" s="6" t="str">
        <f>HYPERLINK("http://catalog.hathitrust.org/Record/000276623","HathiTrust Record")</f>
        <v>HathiTrust Record</v>
      </c>
      <c r="AU43" s="6" t="str">
        <f>HYPERLINK("https://creighton-primo.hosted.exlibrisgroup.com/primo-explore/search?tab=default_tab&amp;search_scope=EVERYTHING&amp;vid=01CRU&amp;lang=en_US&amp;offset=0&amp;query=any,contains,991005297309702656","Catalog Record")</f>
        <v>Catalog Record</v>
      </c>
      <c r="AV43" s="6" t="str">
        <f>HYPERLINK("http://www.worldcat.org/oclc/9325088","WorldCat Record")</f>
        <v>WorldCat Record</v>
      </c>
      <c r="AW43" s="3" t="s">
        <v>668</v>
      </c>
      <c r="AX43" s="3" t="s">
        <v>669</v>
      </c>
      <c r="AY43" s="3" t="s">
        <v>670</v>
      </c>
      <c r="AZ43" s="3" t="s">
        <v>670</v>
      </c>
      <c r="BA43" s="3" t="s">
        <v>671</v>
      </c>
      <c r="BB43" s="3" t="s">
        <v>79</v>
      </c>
      <c r="BD43" s="3" t="s">
        <v>672</v>
      </c>
      <c r="BE43" s="3" t="s">
        <v>673</v>
      </c>
      <c r="BF43" s="3" t="s">
        <v>674</v>
      </c>
    </row>
    <row r="44" spans="1:58" ht="27" customHeight="1" x14ac:dyDescent="0.25">
      <c r="A44" s="7" t="s">
        <v>62</v>
      </c>
      <c r="B44" s="2" t="s">
        <v>57</v>
      </c>
      <c r="C44" s="2" t="s">
        <v>58</v>
      </c>
      <c r="D44" s="2" t="s">
        <v>675</v>
      </c>
      <c r="E44" s="2" t="s">
        <v>676</v>
      </c>
      <c r="F44" s="2" t="s">
        <v>677</v>
      </c>
      <c r="H44" s="3" t="s">
        <v>62</v>
      </c>
      <c r="I44" s="3" t="s">
        <v>63</v>
      </c>
      <c r="J44" s="3" t="s">
        <v>62</v>
      </c>
      <c r="K44" s="3" t="s">
        <v>62</v>
      </c>
      <c r="L44" s="3" t="s">
        <v>64</v>
      </c>
      <c r="M44" s="2" t="s">
        <v>678</v>
      </c>
      <c r="N44" s="2" t="s">
        <v>679</v>
      </c>
      <c r="O44" s="3" t="s">
        <v>680</v>
      </c>
      <c r="Q44" s="3" t="s">
        <v>69</v>
      </c>
      <c r="R44" s="3" t="s">
        <v>525</v>
      </c>
      <c r="T44" s="3" t="s">
        <v>71</v>
      </c>
      <c r="U44" s="4">
        <v>4</v>
      </c>
      <c r="V44" s="4">
        <v>4</v>
      </c>
      <c r="W44" s="5" t="s">
        <v>585</v>
      </c>
      <c r="X44" s="5" t="s">
        <v>585</v>
      </c>
      <c r="Y44" s="5" t="s">
        <v>541</v>
      </c>
      <c r="Z44" s="5" t="s">
        <v>541</v>
      </c>
      <c r="AA44" s="4">
        <v>799</v>
      </c>
      <c r="AB44" s="4">
        <v>709</v>
      </c>
      <c r="AC44" s="4">
        <v>969</v>
      </c>
      <c r="AD44" s="4">
        <v>7</v>
      </c>
      <c r="AE44" s="4">
        <v>7</v>
      </c>
      <c r="AF44" s="4">
        <v>37</v>
      </c>
      <c r="AG44" s="4">
        <v>52</v>
      </c>
      <c r="AH44" s="4">
        <v>15</v>
      </c>
      <c r="AI44" s="4">
        <v>24</v>
      </c>
      <c r="AJ44" s="4">
        <v>7</v>
      </c>
      <c r="AK44" s="4">
        <v>9</v>
      </c>
      <c r="AL44" s="4">
        <v>20</v>
      </c>
      <c r="AM44" s="4">
        <v>26</v>
      </c>
      <c r="AN44" s="4">
        <v>5</v>
      </c>
      <c r="AO44" s="4">
        <v>5</v>
      </c>
      <c r="AP44" s="4">
        <v>0</v>
      </c>
      <c r="AQ44" s="4">
        <v>0</v>
      </c>
      <c r="AR44" s="3" t="s">
        <v>62</v>
      </c>
      <c r="AS44" s="3" t="s">
        <v>74</v>
      </c>
      <c r="AT44" s="6" t="str">
        <f>HYPERLINK("http://catalog.hathitrust.org/Record/001387851","HathiTrust Record")</f>
        <v>HathiTrust Record</v>
      </c>
      <c r="AU44" s="6" t="str">
        <f>HYPERLINK("https://creighton-primo.hosted.exlibrisgroup.com/primo-explore/search?tab=default_tab&amp;search_scope=EVERYTHING&amp;vid=01CRU&amp;lang=en_US&amp;offset=0&amp;query=any,contains,991002354579702656","Catalog Record")</f>
        <v>Catalog Record</v>
      </c>
      <c r="AV44" s="6" t="str">
        <f>HYPERLINK("http://www.worldcat.org/oclc/325504","WorldCat Record")</f>
        <v>WorldCat Record</v>
      </c>
      <c r="AW44" s="3" t="s">
        <v>681</v>
      </c>
      <c r="AX44" s="3" t="s">
        <v>682</v>
      </c>
      <c r="AY44" s="3" t="s">
        <v>683</v>
      </c>
      <c r="AZ44" s="3" t="s">
        <v>683</v>
      </c>
      <c r="BA44" s="3" t="s">
        <v>684</v>
      </c>
      <c r="BB44" s="3" t="s">
        <v>79</v>
      </c>
      <c r="BE44" s="3" t="s">
        <v>685</v>
      </c>
      <c r="BF44" s="3" t="s">
        <v>686</v>
      </c>
    </row>
    <row r="45" spans="1:58" ht="27" customHeight="1" x14ac:dyDescent="0.25">
      <c r="A45" s="7" t="s">
        <v>62</v>
      </c>
      <c r="B45" s="2" t="s">
        <v>57</v>
      </c>
      <c r="C45" s="2" t="s">
        <v>58</v>
      </c>
      <c r="D45" s="2" t="s">
        <v>687</v>
      </c>
      <c r="E45" s="2" t="s">
        <v>688</v>
      </c>
      <c r="F45" s="2" t="s">
        <v>689</v>
      </c>
      <c r="H45" s="3" t="s">
        <v>62</v>
      </c>
      <c r="I45" s="3" t="s">
        <v>63</v>
      </c>
      <c r="J45" s="3" t="s">
        <v>62</v>
      </c>
      <c r="K45" s="3" t="s">
        <v>62</v>
      </c>
      <c r="L45" s="3" t="s">
        <v>64</v>
      </c>
      <c r="M45" s="2" t="s">
        <v>690</v>
      </c>
      <c r="N45" s="2" t="s">
        <v>691</v>
      </c>
      <c r="O45" s="3" t="s">
        <v>162</v>
      </c>
      <c r="Q45" s="3" t="s">
        <v>69</v>
      </c>
      <c r="R45" s="3" t="s">
        <v>70</v>
      </c>
      <c r="S45" s="2" t="s">
        <v>692</v>
      </c>
      <c r="T45" s="3" t="s">
        <v>71</v>
      </c>
      <c r="U45" s="4">
        <v>3</v>
      </c>
      <c r="V45" s="4">
        <v>3</v>
      </c>
      <c r="W45" s="5" t="s">
        <v>693</v>
      </c>
      <c r="X45" s="5" t="s">
        <v>693</v>
      </c>
      <c r="Y45" s="5" t="s">
        <v>528</v>
      </c>
      <c r="Z45" s="5" t="s">
        <v>528</v>
      </c>
      <c r="AA45" s="4">
        <v>504</v>
      </c>
      <c r="AB45" s="4">
        <v>346</v>
      </c>
      <c r="AC45" s="4">
        <v>361</v>
      </c>
      <c r="AD45" s="4">
        <v>3</v>
      </c>
      <c r="AE45" s="4">
        <v>3</v>
      </c>
      <c r="AF45" s="4">
        <v>23</v>
      </c>
      <c r="AG45" s="4">
        <v>24</v>
      </c>
      <c r="AH45" s="4">
        <v>6</v>
      </c>
      <c r="AI45" s="4">
        <v>7</v>
      </c>
      <c r="AJ45" s="4">
        <v>6</v>
      </c>
      <c r="AK45" s="4">
        <v>6</v>
      </c>
      <c r="AL45" s="4">
        <v>14</v>
      </c>
      <c r="AM45" s="4">
        <v>15</v>
      </c>
      <c r="AN45" s="4">
        <v>2</v>
      </c>
      <c r="AO45" s="4">
        <v>2</v>
      </c>
      <c r="AP45" s="4">
        <v>0</v>
      </c>
      <c r="AQ45" s="4">
        <v>0</v>
      </c>
      <c r="AR45" s="3" t="s">
        <v>62</v>
      </c>
      <c r="AS45" s="3" t="s">
        <v>74</v>
      </c>
      <c r="AT45" s="6" t="str">
        <f>HYPERLINK("http://catalog.hathitrust.org/Record/001388302","HathiTrust Record")</f>
        <v>HathiTrust Record</v>
      </c>
      <c r="AU45" s="6" t="str">
        <f>HYPERLINK("https://creighton-primo.hosted.exlibrisgroup.com/primo-explore/search?tab=default_tab&amp;search_scope=EVERYTHING&amp;vid=01CRU&amp;lang=en_US&amp;offset=0&amp;query=any,contains,991000628649702656","Catalog Record")</f>
        <v>Catalog Record</v>
      </c>
      <c r="AV45" s="6" t="str">
        <f>HYPERLINK("http://www.worldcat.org/oclc/105218","WorldCat Record")</f>
        <v>WorldCat Record</v>
      </c>
      <c r="AW45" s="3" t="s">
        <v>694</v>
      </c>
      <c r="AX45" s="3" t="s">
        <v>695</v>
      </c>
      <c r="AY45" s="3" t="s">
        <v>696</v>
      </c>
      <c r="AZ45" s="3" t="s">
        <v>696</v>
      </c>
      <c r="BA45" s="3" t="s">
        <v>697</v>
      </c>
      <c r="BB45" s="3" t="s">
        <v>79</v>
      </c>
      <c r="BD45" s="3" t="s">
        <v>698</v>
      </c>
      <c r="BE45" s="3" t="s">
        <v>699</v>
      </c>
      <c r="BF45" s="3" t="s">
        <v>700</v>
      </c>
    </row>
    <row r="46" spans="1:58" ht="27" customHeight="1" x14ac:dyDescent="0.25">
      <c r="A46" s="7" t="s">
        <v>62</v>
      </c>
      <c r="B46" s="2" t="s">
        <v>57</v>
      </c>
      <c r="C46" s="2" t="s">
        <v>58</v>
      </c>
      <c r="D46" s="2" t="s">
        <v>701</v>
      </c>
      <c r="E46" s="2" t="s">
        <v>702</v>
      </c>
      <c r="F46" s="2" t="s">
        <v>703</v>
      </c>
      <c r="H46" s="3" t="s">
        <v>62</v>
      </c>
      <c r="I46" s="3" t="s">
        <v>63</v>
      </c>
      <c r="J46" s="3" t="s">
        <v>62</v>
      </c>
      <c r="K46" s="3" t="s">
        <v>62</v>
      </c>
      <c r="L46" s="3" t="s">
        <v>64</v>
      </c>
      <c r="M46" s="2" t="s">
        <v>704</v>
      </c>
      <c r="N46" s="2" t="s">
        <v>705</v>
      </c>
      <c r="O46" s="3" t="s">
        <v>706</v>
      </c>
      <c r="Q46" s="3" t="s">
        <v>69</v>
      </c>
      <c r="R46" s="3" t="s">
        <v>525</v>
      </c>
      <c r="T46" s="3" t="s">
        <v>71</v>
      </c>
      <c r="U46" s="4">
        <v>2</v>
      </c>
      <c r="V46" s="4">
        <v>2</v>
      </c>
      <c r="W46" s="5" t="s">
        <v>707</v>
      </c>
      <c r="X46" s="5" t="s">
        <v>707</v>
      </c>
      <c r="Y46" s="5" t="s">
        <v>528</v>
      </c>
      <c r="Z46" s="5" t="s">
        <v>528</v>
      </c>
      <c r="AA46" s="4">
        <v>234</v>
      </c>
      <c r="AB46" s="4">
        <v>214</v>
      </c>
      <c r="AC46" s="4">
        <v>215</v>
      </c>
      <c r="AD46" s="4">
        <v>2</v>
      </c>
      <c r="AE46" s="4">
        <v>2</v>
      </c>
      <c r="AF46" s="4">
        <v>16</v>
      </c>
      <c r="AG46" s="4">
        <v>16</v>
      </c>
      <c r="AH46" s="4">
        <v>7</v>
      </c>
      <c r="AI46" s="4">
        <v>7</v>
      </c>
      <c r="AJ46" s="4">
        <v>4</v>
      </c>
      <c r="AK46" s="4">
        <v>4</v>
      </c>
      <c r="AL46" s="4">
        <v>11</v>
      </c>
      <c r="AM46" s="4">
        <v>11</v>
      </c>
      <c r="AN46" s="4">
        <v>1</v>
      </c>
      <c r="AO46" s="4">
        <v>1</v>
      </c>
      <c r="AP46" s="4">
        <v>0</v>
      </c>
      <c r="AQ46" s="4">
        <v>0</v>
      </c>
      <c r="AR46" s="3" t="s">
        <v>62</v>
      </c>
      <c r="AS46" s="3" t="s">
        <v>62</v>
      </c>
      <c r="AT46" s="6" t="str">
        <f>HYPERLINK("http://catalog.hathitrust.org/Record/001388305","HathiTrust Record")</f>
        <v>HathiTrust Record</v>
      </c>
      <c r="AU46" s="6" t="str">
        <f>HYPERLINK("https://creighton-primo.hosted.exlibrisgroup.com/primo-explore/search?tab=default_tab&amp;search_scope=EVERYTHING&amp;vid=01CRU&amp;lang=en_US&amp;offset=0&amp;query=any,contains,991002570919702656","Catalog Record")</f>
        <v>Catalog Record</v>
      </c>
      <c r="AV46" s="6" t="str">
        <f>HYPERLINK("http://www.worldcat.org/oclc/373640","WorldCat Record")</f>
        <v>WorldCat Record</v>
      </c>
      <c r="AW46" s="3" t="s">
        <v>708</v>
      </c>
      <c r="AX46" s="3" t="s">
        <v>709</v>
      </c>
      <c r="AY46" s="3" t="s">
        <v>710</v>
      </c>
      <c r="AZ46" s="3" t="s">
        <v>710</v>
      </c>
      <c r="BA46" s="3" t="s">
        <v>711</v>
      </c>
      <c r="BB46" s="3" t="s">
        <v>79</v>
      </c>
      <c r="BE46" s="3" t="s">
        <v>712</v>
      </c>
      <c r="BF46" s="3" t="s">
        <v>713</v>
      </c>
    </row>
    <row r="47" spans="1:58" ht="27" customHeight="1" x14ac:dyDescent="0.25">
      <c r="A47" s="7" t="s">
        <v>62</v>
      </c>
      <c r="B47" s="2" t="s">
        <v>57</v>
      </c>
      <c r="C47" s="2" t="s">
        <v>58</v>
      </c>
      <c r="D47" s="2" t="s">
        <v>714</v>
      </c>
      <c r="E47" s="2" t="s">
        <v>715</v>
      </c>
      <c r="F47" s="2" t="s">
        <v>716</v>
      </c>
      <c r="H47" s="3" t="s">
        <v>62</v>
      </c>
      <c r="I47" s="3" t="s">
        <v>63</v>
      </c>
      <c r="J47" s="3" t="s">
        <v>62</v>
      </c>
      <c r="K47" s="3" t="s">
        <v>62</v>
      </c>
      <c r="L47" s="3" t="s">
        <v>64</v>
      </c>
      <c r="M47" s="2" t="s">
        <v>717</v>
      </c>
      <c r="N47" s="2" t="s">
        <v>718</v>
      </c>
      <c r="O47" s="3" t="s">
        <v>393</v>
      </c>
      <c r="Q47" s="3" t="s">
        <v>69</v>
      </c>
      <c r="R47" s="3" t="s">
        <v>163</v>
      </c>
      <c r="S47" s="2" t="s">
        <v>719</v>
      </c>
      <c r="T47" s="3" t="s">
        <v>71</v>
      </c>
      <c r="U47" s="4">
        <v>2</v>
      </c>
      <c r="V47" s="4">
        <v>2</v>
      </c>
      <c r="W47" s="5" t="s">
        <v>707</v>
      </c>
      <c r="X47" s="5" t="s">
        <v>707</v>
      </c>
      <c r="Y47" s="5" t="s">
        <v>720</v>
      </c>
      <c r="Z47" s="5" t="s">
        <v>720</v>
      </c>
      <c r="AA47" s="4">
        <v>475</v>
      </c>
      <c r="AB47" s="4">
        <v>387</v>
      </c>
      <c r="AC47" s="4">
        <v>407</v>
      </c>
      <c r="AD47" s="4">
        <v>3</v>
      </c>
      <c r="AE47" s="4">
        <v>3</v>
      </c>
      <c r="AF47" s="4">
        <v>23</v>
      </c>
      <c r="AG47" s="4">
        <v>24</v>
      </c>
      <c r="AH47" s="4">
        <v>7</v>
      </c>
      <c r="AI47" s="4">
        <v>8</v>
      </c>
      <c r="AJ47" s="4">
        <v>4</v>
      </c>
      <c r="AK47" s="4">
        <v>4</v>
      </c>
      <c r="AL47" s="4">
        <v>15</v>
      </c>
      <c r="AM47" s="4">
        <v>16</v>
      </c>
      <c r="AN47" s="4">
        <v>2</v>
      </c>
      <c r="AO47" s="4">
        <v>2</v>
      </c>
      <c r="AP47" s="4">
        <v>0</v>
      </c>
      <c r="AQ47" s="4">
        <v>0</v>
      </c>
      <c r="AR47" s="3" t="s">
        <v>62</v>
      </c>
      <c r="AS47" s="3" t="s">
        <v>74</v>
      </c>
      <c r="AT47" s="6" t="str">
        <f>HYPERLINK("http://catalog.hathitrust.org/Record/001388315","HathiTrust Record")</f>
        <v>HathiTrust Record</v>
      </c>
      <c r="AU47" s="6" t="str">
        <f>HYPERLINK("https://creighton-primo.hosted.exlibrisgroup.com/primo-explore/search?tab=default_tab&amp;search_scope=EVERYTHING&amp;vid=01CRU&amp;lang=en_US&amp;offset=0&amp;query=any,contains,991001290179702656","Catalog Record")</f>
        <v>Catalog Record</v>
      </c>
      <c r="AV47" s="6" t="str">
        <f>HYPERLINK("http://www.worldcat.org/oclc/217841","WorldCat Record")</f>
        <v>WorldCat Record</v>
      </c>
      <c r="AW47" s="3" t="s">
        <v>721</v>
      </c>
      <c r="AX47" s="3" t="s">
        <v>722</v>
      </c>
      <c r="AY47" s="3" t="s">
        <v>723</v>
      </c>
      <c r="AZ47" s="3" t="s">
        <v>723</v>
      </c>
      <c r="BA47" s="3" t="s">
        <v>724</v>
      </c>
      <c r="BB47" s="3" t="s">
        <v>79</v>
      </c>
      <c r="BE47" s="3" t="s">
        <v>725</v>
      </c>
      <c r="BF47" s="3" t="s">
        <v>726</v>
      </c>
    </row>
    <row r="48" spans="1:58" ht="27" customHeight="1" x14ac:dyDescent="0.25">
      <c r="A48" s="7" t="s">
        <v>62</v>
      </c>
      <c r="B48" s="2" t="s">
        <v>57</v>
      </c>
      <c r="C48" s="2" t="s">
        <v>58</v>
      </c>
      <c r="D48" s="2" t="s">
        <v>727</v>
      </c>
      <c r="E48" s="2" t="s">
        <v>728</v>
      </c>
      <c r="F48" s="2" t="s">
        <v>729</v>
      </c>
      <c r="H48" s="3" t="s">
        <v>62</v>
      </c>
      <c r="I48" s="3" t="s">
        <v>63</v>
      </c>
      <c r="J48" s="3" t="s">
        <v>62</v>
      </c>
      <c r="K48" s="3" t="s">
        <v>62</v>
      </c>
      <c r="L48" s="3" t="s">
        <v>64</v>
      </c>
      <c r="M48" s="2" t="s">
        <v>730</v>
      </c>
      <c r="N48" s="2" t="s">
        <v>731</v>
      </c>
      <c r="O48" s="3" t="s">
        <v>732</v>
      </c>
      <c r="Q48" s="3" t="s">
        <v>69</v>
      </c>
      <c r="R48" s="3" t="s">
        <v>88</v>
      </c>
      <c r="T48" s="3" t="s">
        <v>71</v>
      </c>
      <c r="U48" s="4">
        <v>2</v>
      </c>
      <c r="V48" s="4">
        <v>2</v>
      </c>
      <c r="W48" s="5" t="s">
        <v>733</v>
      </c>
      <c r="X48" s="5" t="s">
        <v>733</v>
      </c>
      <c r="Y48" s="5" t="s">
        <v>720</v>
      </c>
      <c r="Z48" s="5" t="s">
        <v>720</v>
      </c>
      <c r="AA48" s="4">
        <v>572</v>
      </c>
      <c r="AB48" s="4">
        <v>481</v>
      </c>
      <c r="AC48" s="4">
        <v>535</v>
      </c>
      <c r="AD48" s="4">
        <v>3</v>
      </c>
      <c r="AE48" s="4">
        <v>3</v>
      </c>
      <c r="AF48" s="4">
        <v>21</v>
      </c>
      <c r="AG48" s="4">
        <v>24</v>
      </c>
      <c r="AH48" s="4">
        <v>6</v>
      </c>
      <c r="AI48" s="4">
        <v>7</v>
      </c>
      <c r="AJ48" s="4">
        <v>6</v>
      </c>
      <c r="AK48" s="4">
        <v>7</v>
      </c>
      <c r="AL48" s="4">
        <v>14</v>
      </c>
      <c r="AM48" s="4">
        <v>15</v>
      </c>
      <c r="AN48" s="4">
        <v>1</v>
      </c>
      <c r="AO48" s="4">
        <v>1</v>
      </c>
      <c r="AP48" s="4">
        <v>0</v>
      </c>
      <c r="AQ48" s="4">
        <v>0</v>
      </c>
      <c r="AR48" s="3" t="s">
        <v>74</v>
      </c>
      <c r="AS48" s="3" t="s">
        <v>62</v>
      </c>
      <c r="AT48" s="6" t="str">
        <f>HYPERLINK("http://catalog.hathitrust.org/Record/001388325","HathiTrust Record")</f>
        <v>HathiTrust Record</v>
      </c>
      <c r="AU48" s="6" t="str">
        <f>HYPERLINK("https://creighton-primo.hosted.exlibrisgroup.com/primo-explore/search?tab=default_tab&amp;search_scope=EVERYTHING&amp;vid=01CRU&amp;lang=en_US&amp;offset=0&amp;query=any,contains,991002580949702656","Catalog Record")</f>
        <v>Catalog Record</v>
      </c>
      <c r="AV48" s="6" t="str">
        <f>HYPERLINK("http://www.worldcat.org/oclc/375045","WorldCat Record")</f>
        <v>WorldCat Record</v>
      </c>
      <c r="AW48" s="3" t="s">
        <v>734</v>
      </c>
      <c r="AX48" s="3" t="s">
        <v>735</v>
      </c>
      <c r="AY48" s="3" t="s">
        <v>736</v>
      </c>
      <c r="AZ48" s="3" t="s">
        <v>736</v>
      </c>
      <c r="BA48" s="3" t="s">
        <v>737</v>
      </c>
      <c r="BB48" s="3" t="s">
        <v>79</v>
      </c>
      <c r="BE48" s="3" t="s">
        <v>738</v>
      </c>
      <c r="BF48" s="3" t="s">
        <v>739</v>
      </c>
    </row>
    <row r="49" spans="1:58" ht="27" customHeight="1" x14ac:dyDescent="0.25">
      <c r="A49" s="7" t="s">
        <v>62</v>
      </c>
      <c r="B49" s="2" t="s">
        <v>57</v>
      </c>
      <c r="C49" s="2" t="s">
        <v>58</v>
      </c>
      <c r="D49" s="2" t="s">
        <v>740</v>
      </c>
      <c r="E49" s="2" t="s">
        <v>741</v>
      </c>
      <c r="F49" s="2" t="s">
        <v>742</v>
      </c>
      <c r="H49" s="3" t="s">
        <v>62</v>
      </c>
      <c r="I49" s="3" t="s">
        <v>63</v>
      </c>
      <c r="J49" s="3" t="s">
        <v>62</v>
      </c>
      <c r="K49" s="3" t="s">
        <v>62</v>
      </c>
      <c r="L49" s="3" t="s">
        <v>64</v>
      </c>
      <c r="M49" s="2" t="s">
        <v>743</v>
      </c>
      <c r="N49" s="2" t="s">
        <v>744</v>
      </c>
      <c r="O49" s="3" t="s">
        <v>745</v>
      </c>
      <c r="Q49" s="3" t="s">
        <v>69</v>
      </c>
      <c r="R49" s="3" t="s">
        <v>88</v>
      </c>
      <c r="T49" s="3" t="s">
        <v>71</v>
      </c>
      <c r="U49" s="4">
        <v>3</v>
      </c>
      <c r="V49" s="4">
        <v>3</v>
      </c>
      <c r="W49" s="5" t="s">
        <v>653</v>
      </c>
      <c r="X49" s="5" t="s">
        <v>653</v>
      </c>
      <c r="Y49" s="5" t="s">
        <v>720</v>
      </c>
      <c r="Z49" s="5" t="s">
        <v>720</v>
      </c>
      <c r="AA49" s="4">
        <v>230</v>
      </c>
      <c r="AB49" s="4">
        <v>203</v>
      </c>
      <c r="AC49" s="4">
        <v>498</v>
      </c>
      <c r="AD49" s="4">
        <v>1</v>
      </c>
      <c r="AE49" s="4">
        <v>3</v>
      </c>
      <c r="AF49" s="4">
        <v>12</v>
      </c>
      <c r="AG49" s="4">
        <v>24</v>
      </c>
      <c r="AH49" s="4">
        <v>4</v>
      </c>
      <c r="AI49" s="4">
        <v>10</v>
      </c>
      <c r="AJ49" s="4">
        <v>6</v>
      </c>
      <c r="AK49" s="4">
        <v>8</v>
      </c>
      <c r="AL49" s="4">
        <v>7</v>
      </c>
      <c r="AM49" s="4">
        <v>11</v>
      </c>
      <c r="AN49" s="4">
        <v>0</v>
      </c>
      <c r="AO49" s="4">
        <v>2</v>
      </c>
      <c r="AP49" s="4">
        <v>0</v>
      </c>
      <c r="AQ49" s="4">
        <v>0</v>
      </c>
      <c r="AR49" s="3" t="s">
        <v>62</v>
      </c>
      <c r="AS49" s="3" t="s">
        <v>62</v>
      </c>
      <c r="AU49" s="6" t="str">
        <f>HYPERLINK("https://creighton-primo.hosted.exlibrisgroup.com/primo-explore/search?tab=default_tab&amp;search_scope=EVERYTHING&amp;vid=01CRU&amp;lang=en_US&amp;offset=0&amp;query=any,contains,991002808369702656","Catalog Record")</f>
        <v>Catalog Record</v>
      </c>
      <c r="AV49" s="6" t="str">
        <f>HYPERLINK("http://www.worldcat.org/oclc/451430","WorldCat Record")</f>
        <v>WorldCat Record</v>
      </c>
      <c r="AW49" s="3" t="s">
        <v>746</v>
      </c>
      <c r="AX49" s="3" t="s">
        <v>747</v>
      </c>
      <c r="AY49" s="3" t="s">
        <v>748</v>
      </c>
      <c r="AZ49" s="3" t="s">
        <v>748</v>
      </c>
      <c r="BA49" s="3" t="s">
        <v>749</v>
      </c>
      <c r="BB49" s="3" t="s">
        <v>79</v>
      </c>
      <c r="BE49" s="3" t="s">
        <v>750</v>
      </c>
      <c r="BF49" s="3" t="s">
        <v>751</v>
      </c>
    </row>
    <row r="50" spans="1:58" ht="27" customHeight="1" x14ac:dyDescent="0.25">
      <c r="A50" s="7" t="s">
        <v>62</v>
      </c>
      <c r="B50" s="2" t="s">
        <v>57</v>
      </c>
      <c r="C50" s="2" t="s">
        <v>58</v>
      </c>
      <c r="D50" s="2" t="s">
        <v>752</v>
      </c>
      <c r="E50" s="2" t="s">
        <v>753</v>
      </c>
      <c r="F50" s="2" t="s">
        <v>754</v>
      </c>
      <c r="H50" s="3" t="s">
        <v>62</v>
      </c>
      <c r="I50" s="3" t="s">
        <v>63</v>
      </c>
      <c r="J50" s="3" t="s">
        <v>62</v>
      </c>
      <c r="K50" s="3" t="s">
        <v>62</v>
      </c>
      <c r="L50" s="3" t="s">
        <v>64</v>
      </c>
      <c r="M50" s="2" t="s">
        <v>755</v>
      </c>
      <c r="N50" s="2" t="s">
        <v>756</v>
      </c>
      <c r="O50" s="3" t="s">
        <v>680</v>
      </c>
      <c r="Q50" s="3" t="s">
        <v>69</v>
      </c>
      <c r="R50" s="3" t="s">
        <v>757</v>
      </c>
      <c r="T50" s="3" t="s">
        <v>71</v>
      </c>
      <c r="U50" s="4">
        <v>1</v>
      </c>
      <c r="V50" s="4">
        <v>1</v>
      </c>
      <c r="W50" s="5" t="s">
        <v>758</v>
      </c>
      <c r="X50" s="5" t="s">
        <v>758</v>
      </c>
      <c r="Y50" s="5" t="s">
        <v>720</v>
      </c>
      <c r="Z50" s="5" t="s">
        <v>720</v>
      </c>
      <c r="AA50" s="4">
        <v>572</v>
      </c>
      <c r="AB50" s="4">
        <v>496</v>
      </c>
      <c r="AC50" s="4">
        <v>575</v>
      </c>
      <c r="AD50" s="4">
        <v>4</v>
      </c>
      <c r="AE50" s="4">
        <v>4</v>
      </c>
      <c r="AF50" s="4">
        <v>28</v>
      </c>
      <c r="AG50" s="4">
        <v>34</v>
      </c>
      <c r="AH50" s="4">
        <v>10</v>
      </c>
      <c r="AI50" s="4">
        <v>12</v>
      </c>
      <c r="AJ50" s="4">
        <v>6</v>
      </c>
      <c r="AK50" s="4">
        <v>8</v>
      </c>
      <c r="AL50" s="4">
        <v>14</v>
      </c>
      <c r="AM50" s="4">
        <v>19</v>
      </c>
      <c r="AN50" s="4">
        <v>3</v>
      </c>
      <c r="AO50" s="4">
        <v>3</v>
      </c>
      <c r="AP50" s="4">
        <v>0</v>
      </c>
      <c r="AQ50" s="4">
        <v>0</v>
      </c>
      <c r="AR50" s="3" t="s">
        <v>62</v>
      </c>
      <c r="AS50" s="3" t="s">
        <v>74</v>
      </c>
      <c r="AT50" s="6" t="str">
        <f>HYPERLINK("http://catalog.hathitrust.org/Record/001396667","HathiTrust Record")</f>
        <v>HathiTrust Record</v>
      </c>
      <c r="AU50" s="6" t="str">
        <f>HYPERLINK("https://creighton-primo.hosted.exlibrisgroup.com/primo-explore/search?tab=default_tab&amp;search_scope=EVERYTHING&amp;vid=01CRU&amp;lang=en_US&amp;offset=0&amp;query=any,contains,991002000389702656","Catalog Record")</f>
        <v>Catalog Record</v>
      </c>
      <c r="AV50" s="6" t="str">
        <f>HYPERLINK("http://www.worldcat.org/oclc/256114","WorldCat Record")</f>
        <v>WorldCat Record</v>
      </c>
      <c r="AW50" s="3" t="s">
        <v>759</v>
      </c>
      <c r="AX50" s="3" t="s">
        <v>760</v>
      </c>
      <c r="AY50" s="3" t="s">
        <v>761</v>
      </c>
      <c r="AZ50" s="3" t="s">
        <v>761</v>
      </c>
      <c r="BA50" s="3" t="s">
        <v>762</v>
      </c>
      <c r="BB50" s="3" t="s">
        <v>79</v>
      </c>
      <c r="BE50" s="3" t="s">
        <v>763</v>
      </c>
      <c r="BF50" s="3" t="s">
        <v>764</v>
      </c>
    </row>
    <row r="51" spans="1:58" ht="27" customHeight="1" x14ac:dyDescent="0.25">
      <c r="A51" s="7" t="s">
        <v>62</v>
      </c>
      <c r="B51" s="2" t="s">
        <v>57</v>
      </c>
      <c r="C51" s="2" t="s">
        <v>58</v>
      </c>
      <c r="D51" s="2" t="s">
        <v>765</v>
      </c>
      <c r="E51" s="2" t="s">
        <v>766</v>
      </c>
      <c r="F51" s="2" t="s">
        <v>767</v>
      </c>
      <c r="H51" s="3" t="s">
        <v>62</v>
      </c>
      <c r="I51" s="3" t="s">
        <v>63</v>
      </c>
      <c r="J51" s="3" t="s">
        <v>62</v>
      </c>
      <c r="K51" s="3" t="s">
        <v>62</v>
      </c>
      <c r="L51" s="3" t="s">
        <v>64</v>
      </c>
      <c r="M51" s="2" t="s">
        <v>768</v>
      </c>
      <c r="N51" s="2" t="s">
        <v>769</v>
      </c>
      <c r="O51" s="3" t="s">
        <v>770</v>
      </c>
      <c r="Q51" s="3" t="s">
        <v>69</v>
      </c>
      <c r="R51" s="3" t="s">
        <v>194</v>
      </c>
      <c r="T51" s="3" t="s">
        <v>71</v>
      </c>
      <c r="U51" s="4">
        <v>2</v>
      </c>
      <c r="V51" s="4">
        <v>2</v>
      </c>
      <c r="W51" s="5" t="s">
        <v>771</v>
      </c>
      <c r="X51" s="5" t="s">
        <v>771</v>
      </c>
      <c r="Y51" s="5" t="s">
        <v>720</v>
      </c>
      <c r="Z51" s="5" t="s">
        <v>720</v>
      </c>
      <c r="AA51" s="4">
        <v>251</v>
      </c>
      <c r="AB51" s="4">
        <v>219</v>
      </c>
      <c r="AC51" s="4">
        <v>763</v>
      </c>
      <c r="AD51" s="4">
        <v>1</v>
      </c>
      <c r="AE51" s="4">
        <v>4</v>
      </c>
      <c r="AF51" s="4">
        <v>7</v>
      </c>
      <c r="AG51" s="4">
        <v>37</v>
      </c>
      <c r="AH51" s="4">
        <v>2</v>
      </c>
      <c r="AI51" s="4">
        <v>13</v>
      </c>
      <c r="AJ51" s="4">
        <v>1</v>
      </c>
      <c r="AK51" s="4">
        <v>9</v>
      </c>
      <c r="AL51" s="4">
        <v>7</v>
      </c>
      <c r="AM51" s="4">
        <v>24</v>
      </c>
      <c r="AN51" s="4">
        <v>0</v>
      </c>
      <c r="AO51" s="4">
        <v>3</v>
      </c>
      <c r="AP51" s="4">
        <v>0</v>
      </c>
      <c r="AQ51" s="4">
        <v>0</v>
      </c>
      <c r="AR51" s="3" t="s">
        <v>62</v>
      </c>
      <c r="AS51" s="3" t="s">
        <v>74</v>
      </c>
      <c r="AT51" s="6" t="str">
        <f>HYPERLINK("http://catalog.hathitrust.org/Record/006184321","HathiTrust Record")</f>
        <v>HathiTrust Record</v>
      </c>
      <c r="AU51" s="6" t="str">
        <f>HYPERLINK("https://creighton-primo.hosted.exlibrisgroup.com/primo-explore/search?tab=default_tab&amp;search_scope=EVERYTHING&amp;vid=01CRU&amp;lang=en_US&amp;offset=0&amp;query=any,contains,991002580919702656","Catalog Record")</f>
        <v>Catalog Record</v>
      </c>
      <c r="AV51" s="6" t="str">
        <f>HYPERLINK("http://www.worldcat.org/oclc/375043","WorldCat Record")</f>
        <v>WorldCat Record</v>
      </c>
      <c r="AW51" s="3" t="s">
        <v>772</v>
      </c>
      <c r="AX51" s="3" t="s">
        <v>773</v>
      </c>
      <c r="AY51" s="3" t="s">
        <v>774</v>
      </c>
      <c r="AZ51" s="3" t="s">
        <v>774</v>
      </c>
      <c r="BA51" s="3" t="s">
        <v>775</v>
      </c>
      <c r="BB51" s="3" t="s">
        <v>79</v>
      </c>
      <c r="BE51" s="3" t="s">
        <v>776</v>
      </c>
      <c r="BF51" s="3" t="s">
        <v>777</v>
      </c>
    </row>
    <row r="52" spans="1:58" ht="27" customHeight="1" x14ac:dyDescent="0.25">
      <c r="A52" s="7" t="s">
        <v>62</v>
      </c>
      <c r="B52" s="2" t="s">
        <v>57</v>
      </c>
      <c r="C52" s="2" t="s">
        <v>58</v>
      </c>
      <c r="D52" s="2" t="s">
        <v>778</v>
      </c>
      <c r="E52" s="2" t="s">
        <v>779</v>
      </c>
      <c r="F52" s="2" t="s">
        <v>780</v>
      </c>
      <c r="H52" s="3" t="s">
        <v>62</v>
      </c>
      <c r="I52" s="3" t="s">
        <v>63</v>
      </c>
      <c r="J52" s="3" t="s">
        <v>62</v>
      </c>
      <c r="K52" s="3" t="s">
        <v>62</v>
      </c>
      <c r="L52" s="3" t="s">
        <v>64</v>
      </c>
      <c r="M52" s="2" t="s">
        <v>678</v>
      </c>
      <c r="N52" s="2" t="s">
        <v>781</v>
      </c>
      <c r="O52" s="3" t="s">
        <v>782</v>
      </c>
      <c r="Q52" s="3" t="s">
        <v>69</v>
      </c>
      <c r="R52" s="3" t="s">
        <v>525</v>
      </c>
      <c r="T52" s="3" t="s">
        <v>71</v>
      </c>
      <c r="U52" s="4">
        <v>4</v>
      </c>
      <c r="V52" s="4">
        <v>4</v>
      </c>
      <c r="W52" s="5" t="s">
        <v>783</v>
      </c>
      <c r="X52" s="5" t="s">
        <v>783</v>
      </c>
      <c r="Y52" s="5" t="s">
        <v>720</v>
      </c>
      <c r="Z52" s="5" t="s">
        <v>720</v>
      </c>
      <c r="AA52" s="4">
        <v>416</v>
      </c>
      <c r="AB52" s="4">
        <v>354</v>
      </c>
      <c r="AC52" s="4">
        <v>690</v>
      </c>
      <c r="AD52" s="4">
        <v>2</v>
      </c>
      <c r="AE52" s="4">
        <v>6</v>
      </c>
      <c r="AF52" s="4">
        <v>24</v>
      </c>
      <c r="AG52" s="4">
        <v>39</v>
      </c>
      <c r="AH52" s="4">
        <v>9</v>
      </c>
      <c r="AI52" s="4">
        <v>15</v>
      </c>
      <c r="AJ52" s="4">
        <v>4</v>
      </c>
      <c r="AK52" s="4">
        <v>7</v>
      </c>
      <c r="AL52" s="4">
        <v>17</v>
      </c>
      <c r="AM52" s="4">
        <v>20</v>
      </c>
      <c r="AN52" s="4">
        <v>1</v>
      </c>
      <c r="AO52" s="4">
        <v>5</v>
      </c>
      <c r="AP52" s="4">
        <v>0</v>
      </c>
      <c r="AQ52" s="4">
        <v>1</v>
      </c>
      <c r="AR52" s="3" t="s">
        <v>62</v>
      </c>
      <c r="AS52" s="3" t="s">
        <v>62</v>
      </c>
      <c r="AU52" s="6" t="str">
        <f>HYPERLINK("https://creighton-primo.hosted.exlibrisgroup.com/primo-explore/search?tab=default_tab&amp;search_scope=EVERYTHING&amp;vid=01CRU&amp;lang=en_US&amp;offset=0&amp;query=any,contains,991003227659702656","Catalog Record")</f>
        <v>Catalog Record</v>
      </c>
      <c r="AV52" s="6" t="str">
        <f>HYPERLINK("http://www.worldcat.org/oclc/7663212","WorldCat Record")</f>
        <v>WorldCat Record</v>
      </c>
      <c r="AW52" s="3" t="s">
        <v>784</v>
      </c>
      <c r="AX52" s="3" t="s">
        <v>785</v>
      </c>
      <c r="AY52" s="3" t="s">
        <v>786</v>
      </c>
      <c r="AZ52" s="3" t="s">
        <v>786</v>
      </c>
      <c r="BA52" s="3" t="s">
        <v>787</v>
      </c>
      <c r="BB52" s="3" t="s">
        <v>79</v>
      </c>
      <c r="BE52" s="3" t="s">
        <v>788</v>
      </c>
      <c r="BF52" s="3" t="s">
        <v>789</v>
      </c>
    </row>
    <row r="53" spans="1:58" ht="27" customHeight="1" x14ac:dyDescent="0.25">
      <c r="A53" s="7" t="s">
        <v>62</v>
      </c>
      <c r="B53" s="2" t="s">
        <v>57</v>
      </c>
      <c r="C53" s="2" t="s">
        <v>58</v>
      </c>
      <c r="D53" s="2" t="s">
        <v>790</v>
      </c>
      <c r="E53" s="2" t="s">
        <v>791</v>
      </c>
      <c r="F53" s="2" t="s">
        <v>792</v>
      </c>
      <c r="H53" s="3" t="s">
        <v>62</v>
      </c>
      <c r="I53" s="3" t="s">
        <v>63</v>
      </c>
      <c r="J53" s="3" t="s">
        <v>62</v>
      </c>
      <c r="K53" s="3" t="s">
        <v>62</v>
      </c>
      <c r="L53" s="3" t="s">
        <v>64</v>
      </c>
      <c r="N53" s="2" t="s">
        <v>793</v>
      </c>
      <c r="O53" s="3" t="s">
        <v>279</v>
      </c>
      <c r="Q53" s="3" t="s">
        <v>69</v>
      </c>
      <c r="R53" s="3" t="s">
        <v>88</v>
      </c>
      <c r="T53" s="3" t="s">
        <v>71</v>
      </c>
      <c r="U53" s="4">
        <v>4</v>
      </c>
      <c r="V53" s="4">
        <v>4</v>
      </c>
      <c r="W53" s="5" t="s">
        <v>794</v>
      </c>
      <c r="X53" s="5" t="s">
        <v>794</v>
      </c>
      <c r="Y53" s="5" t="s">
        <v>364</v>
      </c>
      <c r="Z53" s="5" t="s">
        <v>364</v>
      </c>
      <c r="AA53" s="4">
        <v>544</v>
      </c>
      <c r="AB53" s="4">
        <v>423</v>
      </c>
      <c r="AC53" s="4">
        <v>424</v>
      </c>
      <c r="AD53" s="4">
        <v>3</v>
      </c>
      <c r="AE53" s="4">
        <v>3</v>
      </c>
      <c r="AF53" s="4">
        <v>24</v>
      </c>
      <c r="AG53" s="4">
        <v>24</v>
      </c>
      <c r="AH53" s="4">
        <v>6</v>
      </c>
      <c r="AI53" s="4">
        <v>6</v>
      </c>
      <c r="AJ53" s="4">
        <v>6</v>
      </c>
      <c r="AK53" s="4">
        <v>6</v>
      </c>
      <c r="AL53" s="4">
        <v>15</v>
      </c>
      <c r="AM53" s="4">
        <v>15</v>
      </c>
      <c r="AN53" s="4">
        <v>2</v>
      </c>
      <c r="AO53" s="4">
        <v>2</v>
      </c>
      <c r="AP53" s="4">
        <v>0</v>
      </c>
      <c r="AQ53" s="4">
        <v>0</v>
      </c>
      <c r="AR53" s="3" t="s">
        <v>62</v>
      </c>
      <c r="AS53" s="3" t="s">
        <v>62</v>
      </c>
      <c r="AU53" s="6" t="str">
        <f>HYPERLINK("https://creighton-primo.hosted.exlibrisgroup.com/primo-explore/search?tab=default_tab&amp;search_scope=EVERYTHING&amp;vid=01CRU&amp;lang=en_US&amp;offset=0&amp;query=any,contains,991001284749702656","Catalog Record")</f>
        <v>Catalog Record</v>
      </c>
      <c r="AV53" s="6" t="str">
        <f>HYPERLINK("http://www.worldcat.org/oclc/215460","WorldCat Record")</f>
        <v>WorldCat Record</v>
      </c>
      <c r="AW53" s="3" t="s">
        <v>795</v>
      </c>
      <c r="AX53" s="3" t="s">
        <v>796</v>
      </c>
      <c r="AY53" s="3" t="s">
        <v>797</v>
      </c>
      <c r="AZ53" s="3" t="s">
        <v>797</v>
      </c>
      <c r="BA53" s="3" t="s">
        <v>798</v>
      </c>
      <c r="BB53" s="3" t="s">
        <v>79</v>
      </c>
      <c r="BD53" s="3" t="s">
        <v>799</v>
      </c>
      <c r="BE53" s="3" t="s">
        <v>800</v>
      </c>
      <c r="BF53" s="3" t="s">
        <v>801</v>
      </c>
    </row>
    <row r="54" spans="1:58" ht="27" customHeight="1" x14ac:dyDescent="0.25">
      <c r="A54" s="7" t="s">
        <v>62</v>
      </c>
      <c r="B54" s="2" t="s">
        <v>57</v>
      </c>
      <c r="C54" s="2" t="s">
        <v>58</v>
      </c>
      <c r="D54" s="2" t="s">
        <v>802</v>
      </c>
      <c r="E54" s="2" t="s">
        <v>803</v>
      </c>
      <c r="F54" s="2" t="s">
        <v>804</v>
      </c>
      <c r="H54" s="3" t="s">
        <v>62</v>
      </c>
      <c r="I54" s="3" t="s">
        <v>63</v>
      </c>
      <c r="J54" s="3" t="s">
        <v>62</v>
      </c>
      <c r="K54" s="3" t="s">
        <v>62</v>
      </c>
      <c r="L54" s="3" t="s">
        <v>64</v>
      </c>
      <c r="M54" s="2" t="s">
        <v>805</v>
      </c>
      <c r="N54" s="2" t="s">
        <v>806</v>
      </c>
      <c r="O54" s="3" t="s">
        <v>807</v>
      </c>
      <c r="Q54" s="3" t="s">
        <v>69</v>
      </c>
      <c r="R54" s="3" t="s">
        <v>226</v>
      </c>
      <c r="T54" s="3" t="s">
        <v>71</v>
      </c>
      <c r="U54" s="4">
        <v>2</v>
      </c>
      <c r="V54" s="4">
        <v>2</v>
      </c>
      <c r="W54" s="5" t="s">
        <v>808</v>
      </c>
      <c r="X54" s="5" t="s">
        <v>808</v>
      </c>
      <c r="Y54" s="5" t="s">
        <v>809</v>
      </c>
      <c r="Z54" s="5" t="s">
        <v>809</v>
      </c>
      <c r="AA54" s="4">
        <v>509</v>
      </c>
      <c r="AB54" s="4">
        <v>366</v>
      </c>
      <c r="AC54" s="4">
        <v>369</v>
      </c>
      <c r="AD54" s="4">
        <v>3</v>
      </c>
      <c r="AE54" s="4">
        <v>3</v>
      </c>
      <c r="AF54" s="4">
        <v>18</v>
      </c>
      <c r="AG54" s="4">
        <v>18</v>
      </c>
      <c r="AH54" s="4">
        <v>5</v>
      </c>
      <c r="AI54" s="4">
        <v>5</v>
      </c>
      <c r="AJ54" s="4">
        <v>5</v>
      </c>
      <c r="AK54" s="4">
        <v>5</v>
      </c>
      <c r="AL54" s="4">
        <v>12</v>
      </c>
      <c r="AM54" s="4">
        <v>12</v>
      </c>
      <c r="AN54" s="4">
        <v>2</v>
      </c>
      <c r="AO54" s="4">
        <v>2</v>
      </c>
      <c r="AP54" s="4">
        <v>0</v>
      </c>
      <c r="AQ54" s="4">
        <v>0</v>
      </c>
      <c r="AR54" s="3" t="s">
        <v>62</v>
      </c>
      <c r="AS54" s="3" t="s">
        <v>62</v>
      </c>
      <c r="AU54" s="6" t="str">
        <f>HYPERLINK("https://creighton-primo.hosted.exlibrisgroup.com/primo-explore/search?tab=default_tab&amp;search_scope=EVERYTHING&amp;vid=01CRU&amp;lang=en_US&amp;offset=0&amp;query=any,contains,991005029449702656","Catalog Record")</f>
        <v>Catalog Record</v>
      </c>
      <c r="AV54" s="6" t="str">
        <f>HYPERLINK("http://www.worldcat.org/oclc/6708856","WorldCat Record")</f>
        <v>WorldCat Record</v>
      </c>
      <c r="AW54" s="3" t="s">
        <v>810</v>
      </c>
      <c r="AX54" s="3" t="s">
        <v>811</v>
      </c>
      <c r="AY54" s="3" t="s">
        <v>812</v>
      </c>
      <c r="AZ54" s="3" t="s">
        <v>812</v>
      </c>
      <c r="BA54" s="3" t="s">
        <v>813</v>
      </c>
      <c r="BB54" s="3" t="s">
        <v>79</v>
      </c>
      <c r="BD54" s="3" t="s">
        <v>814</v>
      </c>
      <c r="BE54" s="3" t="s">
        <v>815</v>
      </c>
      <c r="BF54" s="3" t="s">
        <v>816</v>
      </c>
    </row>
    <row r="55" spans="1:58" ht="27" customHeight="1" x14ac:dyDescent="0.25">
      <c r="A55" s="7" t="s">
        <v>62</v>
      </c>
      <c r="B55" s="2" t="s">
        <v>57</v>
      </c>
      <c r="C55" s="2" t="s">
        <v>58</v>
      </c>
      <c r="D55" s="2" t="s">
        <v>817</v>
      </c>
      <c r="E55" s="2" t="s">
        <v>818</v>
      </c>
      <c r="F55" s="2" t="s">
        <v>819</v>
      </c>
      <c r="H55" s="3" t="s">
        <v>62</v>
      </c>
      <c r="I55" s="3" t="s">
        <v>63</v>
      </c>
      <c r="J55" s="3" t="s">
        <v>62</v>
      </c>
      <c r="K55" s="3" t="s">
        <v>62</v>
      </c>
      <c r="L55" s="3" t="s">
        <v>64</v>
      </c>
      <c r="M55" s="2" t="s">
        <v>820</v>
      </c>
      <c r="N55" s="2" t="s">
        <v>821</v>
      </c>
      <c r="O55" s="3" t="s">
        <v>225</v>
      </c>
      <c r="Q55" s="3" t="s">
        <v>69</v>
      </c>
      <c r="R55" s="3" t="s">
        <v>88</v>
      </c>
      <c r="T55" s="3" t="s">
        <v>71</v>
      </c>
      <c r="U55" s="4">
        <v>3</v>
      </c>
      <c r="V55" s="4">
        <v>3</v>
      </c>
      <c r="W55" s="5" t="s">
        <v>822</v>
      </c>
      <c r="X55" s="5" t="s">
        <v>822</v>
      </c>
      <c r="Y55" s="5" t="s">
        <v>809</v>
      </c>
      <c r="Z55" s="5" t="s">
        <v>809</v>
      </c>
      <c r="AA55" s="4">
        <v>524</v>
      </c>
      <c r="AB55" s="4">
        <v>417</v>
      </c>
      <c r="AC55" s="4">
        <v>432</v>
      </c>
      <c r="AD55" s="4">
        <v>3</v>
      </c>
      <c r="AE55" s="4">
        <v>3</v>
      </c>
      <c r="AF55" s="4">
        <v>23</v>
      </c>
      <c r="AG55" s="4">
        <v>23</v>
      </c>
      <c r="AH55" s="4">
        <v>7</v>
      </c>
      <c r="AI55" s="4">
        <v>7</v>
      </c>
      <c r="AJ55" s="4">
        <v>7</v>
      </c>
      <c r="AK55" s="4">
        <v>7</v>
      </c>
      <c r="AL55" s="4">
        <v>14</v>
      </c>
      <c r="AM55" s="4">
        <v>14</v>
      </c>
      <c r="AN55" s="4">
        <v>2</v>
      </c>
      <c r="AO55" s="4">
        <v>2</v>
      </c>
      <c r="AP55" s="4">
        <v>0</v>
      </c>
      <c r="AQ55" s="4">
        <v>0</v>
      </c>
      <c r="AR55" s="3" t="s">
        <v>62</v>
      </c>
      <c r="AS55" s="3" t="s">
        <v>74</v>
      </c>
      <c r="AT55" s="6" t="str">
        <f>HYPERLINK("http://catalog.hathitrust.org/Record/000669314","HathiTrust Record")</f>
        <v>HathiTrust Record</v>
      </c>
      <c r="AU55" s="6" t="str">
        <f>HYPERLINK("https://creighton-primo.hosted.exlibrisgroup.com/primo-explore/search?tab=default_tab&amp;search_scope=EVERYTHING&amp;vid=01CRU&amp;lang=en_US&amp;offset=0&amp;query=any,contains,991000730969702656","Catalog Record")</f>
        <v>Catalog Record</v>
      </c>
      <c r="AV55" s="6" t="str">
        <f>HYPERLINK("http://www.worldcat.org/oclc/12724274","WorldCat Record")</f>
        <v>WorldCat Record</v>
      </c>
      <c r="AW55" s="3" t="s">
        <v>823</v>
      </c>
      <c r="AX55" s="3" t="s">
        <v>824</v>
      </c>
      <c r="AY55" s="3" t="s">
        <v>825</v>
      </c>
      <c r="AZ55" s="3" t="s">
        <v>825</v>
      </c>
      <c r="BA55" s="3" t="s">
        <v>826</v>
      </c>
      <c r="BB55" s="3" t="s">
        <v>79</v>
      </c>
      <c r="BD55" s="3" t="s">
        <v>827</v>
      </c>
      <c r="BE55" s="3" t="s">
        <v>828</v>
      </c>
      <c r="BF55" s="3" t="s">
        <v>829</v>
      </c>
    </row>
    <row r="56" spans="1:58" ht="27" customHeight="1" x14ac:dyDescent="0.25">
      <c r="A56" s="7" t="s">
        <v>62</v>
      </c>
      <c r="B56" s="2" t="s">
        <v>57</v>
      </c>
      <c r="C56" s="2" t="s">
        <v>58</v>
      </c>
      <c r="D56" s="2" t="s">
        <v>830</v>
      </c>
      <c r="E56" s="2" t="s">
        <v>831</v>
      </c>
      <c r="F56" s="2" t="s">
        <v>832</v>
      </c>
      <c r="H56" s="3" t="s">
        <v>62</v>
      </c>
      <c r="I56" s="3" t="s">
        <v>63</v>
      </c>
      <c r="J56" s="3" t="s">
        <v>62</v>
      </c>
      <c r="K56" s="3" t="s">
        <v>62</v>
      </c>
      <c r="L56" s="3" t="s">
        <v>64</v>
      </c>
      <c r="M56" s="2" t="s">
        <v>833</v>
      </c>
      <c r="N56" s="2" t="s">
        <v>192</v>
      </c>
      <c r="O56" s="3" t="s">
        <v>193</v>
      </c>
      <c r="Q56" s="3" t="s">
        <v>69</v>
      </c>
      <c r="R56" s="3" t="s">
        <v>194</v>
      </c>
      <c r="S56" s="2" t="s">
        <v>834</v>
      </c>
      <c r="T56" s="3" t="s">
        <v>71</v>
      </c>
      <c r="U56" s="4">
        <v>2</v>
      </c>
      <c r="V56" s="4">
        <v>2</v>
      </c>
      <c r="W56" s="5" t="s">
        <v>835</v>
      </c>
      <c r="X56" s="5" t="s">
        <v>835</v>
      </c>
      <c r="Y56" s="5" t="s">
        <v>809</v>
      </c>
      <c r="Z56" s="5" t="s">
        <v>809</v>
      </c>
      <c r="AA56" s="4">
        <v>687</v>
      </c>
      <c r="AB56" s="4">
        <v>551</v>
      </c>
      <c r="AC56" s="4">
        <v>585</v>
      </c>
      <c r="AD56" s="4">
        <v>3</v>
      </c>
      <c r="AE56" s="4">
        <v>3</v>
      </c>
      <c r="AF56" s="4">
        <v>28</v>
      </c>
      <c r="AG56" s="4">
        <v>30</v>
      </c>
      <c r="AH56" s="4">
        <v>10</v>
      </c>
      <c r="AI56" s="4">
        <v>11</v>
      </c>
      <c r="AJ56" s="4">
        <v>5</v>
      </c>
      <c r="AK56" s="4">
        <v>5</v>
      </c>
      <c r="AL56" s="4">
        <v>11</v>
      </c>
      <c r="AM56" s="4">
        <v>12</v>
      </c>
      <c r="AN56" s="4">
        <v>2</v>
      </c>
      <c r="AO56" s="4">
        <v>2</v>
      </c>
      <c r="AP56" s="4">
        <v>5</v>
      </c>
      <c r="AQ56" s="4">
        <v>5</v>
      </c>
      <c r="AR56" s="3" t="s">
        <v>62</v>
      </c>
      <c r="AS56" s="3" t="s">
        <v>74</v>
      </c>
      <c r="AT56" s="6" t="str">
        <f>HYPERLINK("http://catalog.hathitrust.org/Record/000913160","HathiTrust Record")</f>
        <v>HathiTrust Record</v>
      </c>
      <c r="AU56" s="6" t="str">
        <f>HYPERLINK("https://creighton-primo.hosted.exlibrisgroup.com/primo-explore/search?tab=default_tab&amp;search_scope=EVERYTHING&amp;vid=01CRU&amp;lang=en_US&amp;offset=0&amp;query=any,contains,991000885279702656","Catalog Record")</f>
        <v>Catalog Record</v>
      </c>
      <c r="AV56" s="6" t="str">
        <f>HYPERLINK("http://www.worldcat.org/oclc/13860755","WorldCat Record")</f>
        <v>WorldCat Record</v>
      </c>
      <c r="AW56" s="3" t="s">
        <v>836</v>
      </c>
      <c r="AX56" s="3" t="s">
        <v>837</v>
      </c>
      <c r="AY56" s="3" t="s">
        <v>838</v>
      </c>
      <c r="AZ56" s="3" t="s">
        <v>838</v>
      </c>
      <c r="BA56" s="3" t="s">
        <v>839</v>
      </c>
      <c r="BB56" s="3" t="s">
        <v>79</v>
      </c>
      <c r="BD56" s="3" t="s">
        <v>840</v>
      </c>
      <c r="BE56" s="3" t="s">
        <v>841</v>
      </c>
      <c r="BF56" s="3" t="s">
        <v>842</v>
      </c>
    </row>
    <row r="57" spans="1:58" ht="27" customHeight="1" x14ac:dyDescent="0.25">
      <c r="A57" s="7" t="s">
        <v>62</v>
      </c>
      <c r="B57" s="2" t="s">
        <v>57</v>
      </c>
      <c r="C57" s="2" t="s">
        <v>58</v>
      </c>
      <c r="D57" s="2" t="s">
        <v>843</v>
      </c>
      <c r="E57" s="2" t="s">
        <v>844</v>
      </c>
      <c r="F57" s="2" t="s">
        <v>845</v>
      </c>
      <c r="G57" s="3" t="s">
        <v>846</v>
      </c>
      <c r="H57" s="3" t="s">
        <v>74</v>
      </c>
      <c r="I57" s="3" t="s">
        <v>63</v>
      </c>
      <c r="J57" s="3" t="s">
        <v>62</v>
      </c>
      <c r="K57" s="3" t="s">
        <v>62</v>
      </c>
      <c r="L57" s="3" t="s">
        <v>64</v>
      </c>
      <c r="M57" s="2" t="s">
        <v>847</v>
      </c>
      <c r="N57" s="2" t="s">
        <v>848</v>
      </c>
      <c r="O57" s="3" t="s">
        <v>67</v>
      </c>
      <c r="P57" s="2" t="s">
        <v>849</v>
      </c>
      <c r="Q57" s="3" t="s">
        <v>850</v>
      </c>
      <c r="R57" s="3" t="s">
        <v>851</v>
      </c>
      <c r="T57" s="3" t="s">
        <v>71</v>
      </c>
      <c r="U57" s="4">
        <v>3</v>
      </c>
      <c r="V57" s="4">
        <v>9</v>
      </c>
      <c r="W57" s="5" t="s">
        <v>852</v>
      </c>
      <c r="X57" s="5" t="s">
        <v>852</v>
      </c>
      <c r="Y57" s="5" t="s">
        <v>853</v>
      </c>
      <c r="Z57" s="5" t="s">
        <v>853</v>
      </c>
      <c r="AA57" s="4">
        <v>11</v>
      </c>
      <c r="AB57" s="4">
        <v>10</v>
      </c>
      <c r="AC57" s="4">
        <v>185</v>
      </c>
      <c r="AD57" s="4">
        <v>1</v>
      </c>
      <c r="AE57" s="4">
        <v>3</v>
      </c>
      <c r="AF57" s="4">
        <v>0</v>
      </c>
      <c r="AG57" s="4">
        <v>25</v>
      </c>
      <c r="AH57" s="4">
        <v>0</v>
      </c>
      <c r="AI57" s="4">
        <v>7</v>
      </c>
      <c r="AJ57" s="4">
        <v>0</v>
      </c>
      <c r="AK57" s="4">
        <v>7</v>
      </c>
      <c r="AL57" s="4">
        <v>0</v>
      </c>
      <c r="AM57" s="4">
        <v>22</v>
      </c>
      <c r="AN57" s="4">
        <v>0</v>
      </c>
      <c r="AO57" s="4">
        <v>0</v>
      </c>
      <c r="AP57" s="4">
        <v>0</v>
      </c>
      <c r="AQ57" s="4">
        <v>0</v>
      </c>
      <c r="AR57" s="3" t="s">
        <v>62</v>
      </c>
      <c r="AS57" s="3" t="s">
        <v>62</v>
      </c>
      <c r="AU57" s="6" t="str">
        <f>HYPERLINK("https://creighton-primo.hosted.exlibrisgroup.com/primo-explore/search?tab=default_tab&amp;search_scope=EVERYTHING&amp;vid=01CRU&amp;lang=en_US&amp;offset=0&amp;query=any,contains,991000088079702656","Catalog Record")</f>
        <v>Catalog Record</v>
      </c>
      <c r="AV57" s="6" t="str">
        <f>HYPERLINK("http://www.worldcat.org/oclc/8869571","WorldCat Record")</f>
        <v>WorldCat Record</v>
      </c>
      <c r="AW57" s="3" t="s">
        <v>854</v>
      </c>
      <c r="AX57" s="3" t="s">
        <v>855</v>
      </c>
      <c r="AY57" s="3" t="s">
        <v>856</v>
      </c>
      <c r="AZ57" s="3" t="s">
        <v>856</v>
      </c>
      <c r="BA57" s="3" t="s">
        <v>857</v>
      </c>
      <c r="BB57" s="3" t="s">
        <v>79</v>
      </c>
      <c r="BE57" s="3" t="s">
        <v>858</v>
      </c>
      <c r="BF57" s="3" t="s">
        <v>859</v>
      </c>
    </row>
    <row r="58" spans="1:58" ht="27" customHeight="1" x14ac:dyDescent="0.25">
      <c r="A58" s="7" t="s">
        <v>62</v>
      </c>
      <c r="B58" s="2" t="s">
        <v>57</v>
      </c>
      <c r="C58" s="2" t="s">
        <v>58</v>
      </c>
      <c r="D58" s="2" t="s">
        <v>843</v>
      </c>
      <c r="E58" s="2" t="s">
        <v>844</v>
      </c>
      <c r="F58" s="2" t="s">
        <v>845</v>
      </c>
      <c r="G58" s="3" t="s">
        <v>860</v>
      </c>
      <c r="H58" s="3" t="s">
        <v>74</v>
      </c>
      <c r="I58" s="3" t="s">
        <v>63</v>
      </c>
      <c r="J58" s="3" t="s">
        <v>62</v>
      </c>
      <c r="K58" s="3" t="s">
        <v>62</v>
      </c>
      <c r="L58" s="3" t="s">
        <v>64</v>
      </c>
      <c r="M58" s="2" t="s">
        <v>847</v>
      </c>
      <c r="N58" s="2" t="s">
        <v>848</v>
      </c>
      <c r="O58" s="3" t="s">
        <v>67</v>
      </c>
      <c r="P58" s="2" t="s">
        <v>849</v>
      </c>
      <c r="Q58" s="3" t="s">
        <v>850</v>
      </c>
      <c r="R58" s="3" t="s">
        <v>851</v>
      </c>
      <c r="T58" s="3" t="s">
        <v>71</v>
      </c>
      <c r="U58" s="4">
        <v>6</v>
      </c>
      <c r="V58" s="4">
        <v>9</v>
      </c>
      <c r="W58" s="5" t="s">
        <v>852</v>
      </c>
      <c r="X58" s="5" t="s">
        <v>852</v>
      </c>
      <c r="Y58" s="5" t="s">
        <v>853</v>
      </c>
      <c r="Z58" s="5" t="s">
        <v>853</v>
      </c>
      <c r="AA58" s="4">
        <v>11</v>
      </c>
      <c r="AB58" s="4">
        <v>10</v>
      </c>
      <c r="AC58" s="4">
        <v>185</v>
      </c>
      <c r="AD58" s="4">
        <v>1</v>
      </c>
      <c r="AE58" s="4">
        <v>3</v>
      </c>
      <c r="AF58" s="4">
        <v>0</v>
      </c>
      <c r="AG58" s="4">
        <v>25</v>
      </c>
      <c r="AH58" s="4">
        <v>0</v>
      </c>
      <c r="AI58" s="4">
        <v>7</v>
      </c>
      <c r="AJ58" s="4">
        <v>0</v>
      </c>
      <c r="AK58" s="4">
        <v>7</v>
      </c>
      <c r="AL58" s="4">
        <v>0</v>
      </c>
      <c r="AM58" s="4">
        <v>22</v>
      </c>
      <c r="AN58" s="4">
        <v>0</v>
      </c>
      <c r="AO58" s="4">
        <v>0</v>
      </c>
      <c r="AP58" s="4">
        <v>0</v>
      </c>
      <c r="AQ58" s="4">
        <v>0</v>
      </c>
      <c r="AR58" s="3" t="s">
        <v>62</v>
      </c>
      <c r="AS58" s="3" t="s">
        <v>62</v>
      </c>
      <c r="AU58" s="6" t="str">
        <f>HYPERLINK("https://creighton-primo.hosted.exlibrisgroup.com/primo-explore/search?tab=default_tab&amp;search_scope=EVERYTHING&amp;vid=01CRU&amp;lang=en_US&amp;offset=0&amp;query=any,contains,991000088079702656","Catalog Record")</f>
        <v>Catalog Record</v>
      </c>
      <c r="AV58" s="6" t="str">
        <f>HYPERLINK("http://www.worldcat.org/oclc/8869571","WorldCat Record")</f>
        <v>WorldCat Record</v>
      </c>
      <c r="AW58" s="3" t="s">
        <v>854</v>
      </c>
      <c r="AX58" s="3" t="s">
        <v>855</v>
      </c>
      <c r="AY58" s="3" t="s">
        <v>856</v>
      </c>
      <c r="AZ58" s="3" t="s">
        <v>856</v>
      </c>
      <c r="BA58" s="3" t="s">
        <v>857</v>
      </c>
      <c r="BB58" s="3" t="s">
        <v>79</v>
      </c>
      <c r="BE58" s="3" t="s">
        <v>861</v>
      </c>
      <c r="BF58" s="3" t="s">
        <v>862</v>
      </c>
    </row>
    <row r="59" spans="1:58" ht="27" customHeight="1" x14ac:dyDescent="0.25">
      <c r="A59" s="7" t="s">
        <v>62</v>
      </c>
      <c r="B59" s="2" t="s">
        <v>57</v>
      </c>
      <c r="C59" s="2" t="s">
        <v>58</v>
      </c>
      <c r="D59" s="2" t="s">
        <v>863</v>
      </c>
      <c r="E59" s="2" t="s">
        <v>864</v>
      </c>
      <c r="F59" s="2" t="s">
        <v>865</v>
      </c>
      <c r="H59" s="3" t="s">
        <v>74</v>
      </c>
      <c r="I59" s="3" t="s">
        <v>63</v>
      </c>
      <c r="J59" s="3" t="s">
        <v>74</v>
      </c>
      <c r="K59" s="3" t="s">
        <v>62</v>
      </c>
      <c r="L59" s="3" t="s">
        <v>64</v>
      </c>
      <c r="M59" s="2" t="s">
        <v>866</v>
      </c>
      <c r="N59" s="2" t="s">
        <v>867</v>
      </c>
      <c r="O59" s="3" t="s">
        <v>868</v>
      </c>
      <c r="Q59" s="3" t="s">
        <v>850</v>
      </c>
      <c r="R59" s="3" t="s">
        <v>379</v>
      </c>
      <c r="T59" s="3" t="s">
        <v>71</v>
      </c>
      <c r="U59" s="4">
        <v>1</v>
      </c>
      <c r="V59" s="4">
        <v>4</v>
      </c>
      <c r="W59" s="5" t="s">
        <v>869</v>
      </c>
      <c r="X59" s="5" t="s">
        <v>869</v>
      </c>
      <c r="Y59" s="5" t="s">
        <v>853</v>
      </c>
      <c r="Z59" s="5" t="s">
        <v>853</v>
      </c>
      <c r="AA59" s="4">
        <v>37</v>
      </c>
      <c r="AB59" s="4">
        <v>30</v>
      </c>
      <c r="AC59" s="4">
        <v>45</v>
      </c>
      <c r="AD59" s="4">
        <v>2</v>
      </c>
      <c r="AE59" s="4">
        <v>2</v>
      </c>
      <c r="AF59" s="4">
        <v>7</v>
      </c>
      <c r="AG59" s="4">
        <v>10</v>
      </c>
      <c r="AH59" s="4">
        <v>1</v>
      </c>
      <c r="AI59" s="4">
        <v>1</v>
      </c>
      <c r="AJ59" s="4">
        <v>5</v>
      </c>
      <c r="AK59" s="4">
        <v>6</v>
      </c>
      <c r="AL59" s="4">
        <v>5</v>
      </c>
      <c r="AM59" s="4">
        <v>7</v>
      </c>
      <c r="AN59" s="4">
        <v>0</v>
      </c>
      <c r="AO59" s="4">
        <v>0</v>
      </c>
      <c r="AP59" s="4">
        <v>0</v>
      </c>
      <c r="AQ59" s="4">
        <v>0</v>
      </c>
      <c r="AR59" s="3" t="s">
        <v>62</v>
      </c>
      <c r="AS59" s="3" t="s">
        <v>62</v>
      </c>
      <c r="AU59" s="6" t="str">
        <f>HYPERLINK("https://creighton-primo.hosted.exlibrisgroup.com/primo-explore/search?tab=default_tab&amp;search_scope=EVERYTHING&amp;vid=01CRU&amp;lang=en_US&amp;offset=0&amp;query=any,contains,991000896409702656","Catalog Record")</f>
        <v>Catalog Record</v>
      </c>
      <c r="AV59" s="6" t="str">
        <f>HYPERLINK("http://www.worldcat.org/oclc/13988934","WorldCat Record")</f>
        <v>WorldCat Record</v>
      </c>
      <c r="AW59" s="3" t="s">
        <v>870</v>
      </c>
      <c r="AX59" s="3" t="s">
        <v>871</v>
      </c>
      <c r="AY59" s="3" t="s">
        <v>872</v>
      </c>
      <c r="AZ59" s="3" t="s">
        <v>872</v>
      </c>
      <c r="BA59" s="3" t="s">
        <v>873</v>
      </c>
      <c r="BB59" s="3" t="s">
        <v>79</v>
      </c>
      <c r="BE59" s="3" t="s">
        <v>874</v>
      </c>
      <c r="BF59" s="3" t="s">
        <v>875</v>
      </c>
    </row>
    <row r="60" spans="1:58" ht="27" customHeight="1" x14ac:dyDescent="0.25">
      <c r="A60" s="7" t="s">
        <v>62</v>
      </c>
      <c r="B60" s="2" t="s">
        <v>57</v>
      </c>
      <c r="C60" s="2" t="s">
        <v>58</v>
      </c>
      <c r="D60" s="2" t="s">
        <v>876</v>
      </c>
      <c r="E60" s="2" t="s">
        <v>877</v>
      </c>
      <c r="F60" s="2" t="s">
        <v>865</v>
      </c>
      <c r="G60" s="3" t="s">
        <v>878</v>
      </c>
      <c r="H60" s="3" t="s">
        <v>74</v>
      </c>
      <c r="I60" s="3" t="s">
        <v>63</v>
      </c>
      <c r="J60" s="3" t="s">
        <v>62</v>
      </c>
      <c r="K60" s="3" t="s">
        <v>62</v>
      </c>
      <c r="L60" s="3" t="s">
        <v>64</v>
      </c>
      <c r="M60" s="2" t="s">
        <v>866</v>
      </c>
      <c r="N60" s="2" t="s">
        <v>867</v>
      </c>
      <c r="O60" s="3" t="s">
        <v>868</v>
      </c>
      <c r="Q60" s="3" t="s">
        <v>850</v>
      </c>
      <c r="R60" s="3" t="s">
        <v>379</v>
      </c>
      <c r="T60" s="3" t="s">
        <v>71</v>
      </c>
      <c r="U60" s="4">
        <v>1</v>
      </c>
      <c r="V60" s="4">
        <v>4</v>
      </c>
      <c r="W60" s="5" t="s">
        <v>869</v>
      </c>
      <c r="X60" s="5" t="s">
        <v>869</v>
      </c>
      <c r="Y60" s="5" t="s">
        <v>853</v>
      </c>
      <c r="Z60" s="5" t="s">
        <v>853</v>
      </c>
      <c r="AA60" s="4">
        <v>37</v>
      </c>
      <c r="AB60" s="4">
        <v>30</v>
      </c>
      <c r="AC60" s="4">
        <v>45</v>
      </c>
      <c r="AD60" s="4">
        <v>2</v>
      </c>
      <c r="AE60" s="4">
        <v>2</v>
      </c>
      <c r="AF60" s="4">
        <v>7</v>
      </c>
      <c r="AG60" s="4">
        <v>10</v>
      </c>
      <c r="AH60" s="4">
        <v>1</v>
      </c>
      <c r="AI60" s="4">
        <v>1</v>
      </c>
      <c r="AJ60" s="4">
        <v>5</v>
      </c>
      <c r="AK60" s="4">
        <v>6</v>
      </c>
      <c r="AL60" s="4">
        <v>5</v>
      </c>
      <c r="AM60" s="4">
        <v>7</v>
      </c>
      <c r="AN60" s="4">
        <v>0</v>
      </c>
      <c r="AO60" s="4">
        <v>0</v>
      </c>
      <c r="AP60" s="4">
        <v>0</v>
      </c>
      <c r="AQ60" s="4">
        <v>0</v>
      </c>
      <c r="AR60" s="3" t="s">
        <v>62</v>
      </c>
      <c r="AS60" s="3" t="s">
        <v>62</v>
      </c>
      <c r="AU60" s="6" t="str">
        <f>HYPERLINK("https://creighton-primo.hosted.exlibrisgroup.com/primo-explore/search?tab=default_tab&amp;search_scope=EVERYTHING&amp;vid=01CRU&amp;lang=en_US&amp;offset=0&amp;query=any,contains,991000896409702656","Catalog Record")</f>
        <v>Catalog Record</v>
      </c>
      <c r="AV60" s="6" t="str">
        <f>HYPERLINK("http://www.worldcat.org/oclc/13988934","WorldCat Record")</f>
        <v>WorldCat Record</v>
      </c>
      <c r="AW60" s="3" t="s">
        <v>870</v>
      </c>
      <c r="AX60" s="3" t="s">
        <v>871</v>
      </c>
      <c r="AY60" s="3" t="s">
        <v>872</v>
      </c>
      <c r="AZ60" s="3" t="s">
        <v>872</v>
      </c>
      <c r="BA60" s="3" t="s">
        <v>873</v>
      </c>
      <c r="BB60" s="3" t="s">
        <v>79</v>
      </c>
      <c r="BE60" s="3" t="s">
        <v>879</v>
      </c>
      <c r="BF60" s="3" t="s">
        <v>880</v>
      </c>
    </row>
    <row r="61" spans="1:58" ht="27" customHeight="1" x14ac:dyDescent="0.25">
      <c r="A61" s="7" t="s">
        <v>62</v>
      </c>
      <c r="B61" s="2" t="s">
        <v>57</v>
      </c>
      <c r="C61" s="2" t="s">
        <v>58</v>
      </c>
      <c r="D61" s="2" t="s">
        <v>881</v>
      </c>
      <c r="E61" s="2" t="s">
        <v>882</v>
      </c>
      <c r="F61" s="2" t="s">
        <v>865</v>
      </c>
      <c r="G61" s="3" t="s">
        <v>883</v>
      </c>
      <c r="H61" s="3" t="s">
        <v>74</v>
      </c>
      <c r="I61" s="3" t="s">
        <v>63</v>
      </c>
      <c r="J61" s="3" t="s">
        <v>62</v>
      </c>
      <c r="K61" s="3" t="s">
        <v>62</v>
      </c>
      <c r="L61" s="3" t="s">
        <v>64</v>
      </c>
      <c r="M61" s="2" t="s">
        <v>866</v>
      </c>
      <c r="N61" s="2" t="s">
        <v>867</v>
      </c>
      <c r="O61" s="3" t="s">
        <v>868</v>
      </c>
      <c r="Q61" s="3" t="s">
        <v>850</v>
      </c>
      <c r="R61" s="3" t="s">
        <v>379</v>
      </c>
      <c r="T61" s="3" t="s">
        <v>71</v>
      </c>
      <c r="U61" s="4">
        <v>1</v>
      </c>
      <c r="V61" s="4">
        <v>4</v>
      </c>
      <c r="W61" s="5" t="s">
        <v>869</v>
      </c>
      <c r="X61" s="5" t="s">
        <v>869</v>
      </c>
      <c r="Y61" s="5" t="s">
        <v>853</v>
      </c>
      <c r="Z61" s="5" t="s">
        <v>853</v>
      </c>
      <c r="AA61" s="4">
        <v>37</v>
      </c>
      <c r="AB61" s="4">
        <v>30</v>
      </c>
      <c r="AC61" s="4">
        <v>45</v>
      </c>
      <c r="AD61" s="4">
        <v>2</v>
      </c>
      <c r="AE61" s="4">
        <v>2</v>
      </c>
      <c r="AF61" s="4">
        <v>7</v>
      </c>
      <c r="AG61" s="4">
        <v>10</v>
      </c>
      <c r="AH61" s="4">
        <v>1</v>
      </c>
      <c r="AI61" s="4">
        <v>1</v>
      </c>
      <c r="AJ61" s="4">
        <v>5</v>
      </c>
      <c r="AK61" s="4">
        <v>6</v>
      </c>
      <c r="AL61" s="4">
        <v>5</v>
      </c>
      <c r="AM61" s="4">
        <v>7</v>
      </c>
      <c r="AN61" s="4">
        <v>0</v>
      </c>
      <c r="AO61" s="4">
        <v>0</v>
      </c>
      <c r="AP61" s="4">
        <v>0</v>
      </c>
      <c r="AQ61" s="4">
        <v>0</v>
      </c>
      <c r="AR61" s="3" t="s">
        <v>62</v>
      </c>
      <c r="AS61" s="3" t="s">
        <v>62</v>
      </c>
      <c r="AU61" s="6" t="str">
        <f>HYPERLINK("https://creighton-primo.hosted.exlibrisgroup.com/primo-explore/search?tab=default_tab&amp;search_scope=EVERYTHING&amp;vid=01CRU&amp;lang=en_US&amp;offset=0&amp;query=any,contains,991000896409702656","Catalog Record")</f>
        <v>Catalog Record</v>
      </c>
      <c r="AV61" s="6" t="str">
        <f>HYPERLINK("http://www.worldcat.org/oclc/13988934","WorldCat Record")</f>
        <v>WorldCat Record</v>
      </c>
      <c r="AW61" s="3" t="s">
        <v>870</v>
      </c>
      <c r="AX61" s="3" t="s">
        <v>871</v>
      </c>
      <c r="AY61" s="3" t="s">
        <v>872</v>
      </c>
      <c r="AZ61" s="3" t="s">
        <v>872</v>
      </c>
      <c r="BA61" s="3" t="s">
        <v>873</v>
      </c>
      <c r="BB61" s="3" t="s">
        <v>79</v>
      </c>
      <c r="BE61" s="3" t="s">
        <v>884</v>
      </c>
      <c r="BF61" s="3" t="s">
        <v>885</v>
      </c>
    </row>
    <row r="62" spans="1:58" ht="27" customHeight="1" x14ac:dyDescent="0.25">
      <c r="A62" s="7" t="s">
        <v>62</v>
      </c>
      <c r="B62" s="2" t="s">
        <v>57</v>
      </c>
      <c r="C62" s="2" t="s">
        <v>58</v>
      </c>
      <c r="D62" s="2" t="s">
        <v>886</v>
      </c>
      <c r="E62" s="2" t="s">
        <v>887</v>
      </c>
      <c r="F62" s="2" t="s">
        <v>865</v>
      </c>
      <c r="G62" s="3" t="s">
        <v>888</v>
      </c>
      <c r="H62" s="3" t="s">
        <v>74</v>
      </c>
      <c r="I62" s="3" t="s">
        <v>63</v>
      </c>
      <c r="J62" s="3" t="s">
        <v>62</v>
      </c>
      <c r="K62" s="3" t="s">
        <v>62</v>
      </c>
      <c r="L62" s="3" t="s">
        <v>64</v>
      </c>
      <c r="M62" s="2" t="s">
        <v>866</v>
      </c>
      <c r="N62" s="2" t="s">
        <v>867</v>
      </c>
      <c r="O62" s="3" t="s">
        <v>868</v>
      </c>
      <c r="Q62" s="3" t="s">
        <v>850</v>
      </c>
      <c r="R62" s="3" t="s">
        <v>379</v>
      </c>
      <c r="T62" s="3" t="s">
        <v>71</v>
      </c>
      <c r="U62" s="4">
        <v>1</v>
      </c>
      <c r="V62" s="4">
        <v>4</v>
      </c>
      <c r="W62" s="5" t="s">
        <v>869</v>
      </c>
      <c r="X62" s="5" t="s">
        <v>869</v>
      </c>
      <c r="Y62" s="5" t="s">
        <v>853</v>
      </c>
      <c r="Z62" s="5" t="s">
        <v>853</v>
      </c>
      <c r="AA62" s="4">
        <v>37</v>
      </c>
      <c r="AB62" s="4">
        <v>30</v>
      </c>
      <c r="AC62" s="4">
        <v>45</v>
      </c>
      <c r="AD62" s="4">
        <v>2</v>
      </c>
      <c r="AE62" s="4">
        <v>2</v>
      </c>
      <c r="AF62" s="4">
        <v>7</v>
      </c>
      <c r="AG62" s="4">
        <v>10</v>
      </c>
      <c r="AH62" s="4">
        <v>1</v>
      </c>
      <c r="AI62" s="4">
        <v>1</v>
      </c>
      <c r="AJ62" s="4">
        <v>5</v>
      </c>
      <c r="AK62" s="4">
        <v>6</v>
      </c>
      <c r="AL62" s="4">
        <v>5</v>
      </c>
      <c r="AM62" s="4">
        <v>7</v>
      </c>
      <c r="AN62" s="4">
        <v>0</v>
      </c>
      <c r="AO62" s="4">
        <v>0</v>
      </c>
      <c r="AP62" s="4">
        <v>0</v>
      </c>
      <c r="AQ62" s="4">
        <v>0</v>
      </c>
      <c r="AR62" s="3" t="s">
        <v>62</v>
      </c>
      <c r="AS62" s="3" t="s">
        <v>62</v>
      </c>
      <c r="AU62" s="6" t="str">
        <f>HYPERLINK("https://creighton-primo.hosted.exlibrisgroup.com/primo-explore/search?tab=default_tab&amp;search_scope=EVERYTHING&amp;vid=01CRU&amp;lang=en_US&amp;offset=0&amp;query=any,contains,991000896409702656","Catalog Record")</f>
        <v>Catalog Record</v>
      </c>
      <c r="AV62" s="6" t="str">
        <f>HYPERLINK("http://www.worldcat.org/oclc/13988934","WorldCat Record")</f>
        <v>WorldCat Record</v>
      </c>
      <c r="AW62" s="3" t="s">
        <v>870</v>
      </c>
      <c r="AX62" s="3" t="s">
        <v>871</v>
      </c>
      <c r="AY62" s="3" t="s">
        <v>872</v>
      </c>
      <c r="AZ62" s="3" t="s">
        <v>872</v>
      </c>
      <c r="BA62" s="3" t="s">
        <v>873</v>
      </c>
      <c r="BB62" s="3" t="s">
        <v>79</v>
      </c>
      <c r="BE62" s="3" t="s">
        <v>889</v>
      </c>
      <c r="BF62" s="3" t="s">
        <v>890</v>
      </c>
    </row>
    <row r="63" spans="1:58" ht="27" customHeight="1" x14ac:dyDescent="0.25">
      <c r="A63" s="7" t="s">
        <v>62</v>
      </c>
      <c r="B63" s="2" t="s">
        <v>57</v>
      </c>
      <c r="C63" s="2" t="s">
        <v>58</v>
      </c>
      <c r="D63" s="2" t="s">
        <v>891</v>
      </c>
      <c r="E63" s="2" t="s">
        <v>892</v>
      </c>
      <c r="F63" s="2" t="s">
        <v>893</v>
      </c>
      <c r="H63" s="3" t="s">
        <v>62</v>
      </c>
      <c r="I63" s="3" t="s">
        <v>63</v>
      </c>
      <c r="J63" s="3" t="s">
        <v>62</v>
      </c>
      <c r="K63" s="3" t="s">
        <v>62</v>
      </c>
      <c r="L63" s="3" t="s">
        <v>64</v>
      </c>
      <c r="M63" s="2" t="s">
        <v>894</v>
      </c>
      <c r="N63" s="2" t="s">
        <v>895</v>
      </c>
      <c r="O63" s="3" t="s">
        <v>569</v>
      </c>
      <c r="Q63" s="3" t="s">
        <v>69</v>
      </c>
      <c r="R63" s="3" t="s">
        <v>88</v>
      </c>
      <c r="T63" s="3" t="s">
        <v>71</v>
      </c>
      <c r="U63" s="4">
        <v>3</v>
      </c>
      <c r="V63" s="4">
        <v>3</v>
      </c>
      <c r="W63" s="5" t="s">
        <v>896</v>
      </c>
      <c r="X63" s="5" t="s">
        <v>896</v>
      </c>
      <c r="Y63" s="5" t="s">
        <v>809</v>
      </c>
      <c r="Z63" s="5" t="s">
        <v>809</v>
      </c>
      <c r="AA63" s="4">
        <v>224</v>
      </c>
      <c r="AB63" s="4">
        <v>201</v>
      </c>
      <c r="AC63" s="4">
        <v>201</v>
      </c>
      <c r="AD63" s="4">
        <v>3</v>
      </c>
      <c r="AE63" s="4">
        <v>3</v>
      </c>
      <c r="AF63" s="4">
        <v>13</v>
      </c>
      <c r="AG63" s="4">
        <v>13</v>
      </c>
      <c r="AH63" s="4">
        <v>3</v>
      </c>
      <c r="AI63" s="4">
        <v>3</v>
      </c>
      <c r="AJ63" s="4">
        <v>3</v>
      </c>
      <c r="AK63" s="4">
        <v>3</v>
      </c>
      <c r="AL63" s="4">
        <v>9</v>
      </c>
      <c r="AM63" s="4">
        <v>9</v>
      </c>
      <c r="AN63" s="4">
        <v>2</v>
      </c>
      <c r="AO63" s="4">
        <v>2</v>
      </c>
      <c r="AP63" s="4">
        <v>0</v>
      </c>
      <c r="AQ63" s="4">
        <v>0</v>
      </c>
      <c r="AR63" s="3" t="s">
        <v>62</v>
      </c>
      <c r="AS63" s="3" t="s">
        <v>62</v>
      </c>
      <c r="AU63" s="6" t="str">
        <f>HYPERLINK("https://creighton-primo.hosted.exlibrisgroup.com/primo-explore/search?tab=default_tab&amp;search_scope=EVERYTHING&amp;vid=01CRU&amp;lang=en_US&amp;offset=0&amp;query=any,contains,991004817699702656","Catalog Record")</f>
        <v>Catalog Record</v>
      </c>
      <c r="AV63" s="6" t="str">
        <f>HYPERLINK("http://www.worldcat.org/oclc/5311028","WorldCat Record")</f>
        <v>WorldCat Record</v>
      </c>
      <c r="AW63" s="3" t="s">
        <v>897</v>
      </c>
      <c r="AX63" s="3" t="s">
        <v>898</v>
      </c>
      <c r="AY63" s="3" t="s">
        <v>899</v>
      </c>
      <c r="AZ63" s="3" t="s">
        <v>899</v>
      </c>
      <c r="BA63" s="3" t="s">
        <v>900</v>
      </c>
      <c r="BB63" s="3" t="s">
        <v>79</v>
      </c>
      <c r="BD63" s="3" t="s">
        <v>901</v>
      </c>
      <c r="BE63" s="3" t="s">
        <v>902</v>
      </c>
      <c r="BF63" s="3" t="s">
        <v>903</v>
      </c>
    </row>
    <row r="64" spans="1:58" ht="27" customHeight="1" x14ac:dyDescent="0.25">
      <c r="A64" s="7" t="s">
        <v>62</v>
      </c>
      <c r="B64" s="2" t="s">
        <v>57</v>
      </c>
      <c r="C64" s="2" t="s">
        <v>58</v>
      </c>
      <c r="D64" s="2" t="s">
        <v>904</v>
      </c>
      <c r="E64" s="2" t="s">
        <v>905</v>
      </c>
      <c r="F64" s="2" t="s">
        <v>906</v>
      </c>
      <c r="H64" s="3" t="s">
        <v>62</v>
      </c>
      <c r="I64" s="3" t="s">
        <v>63</v>
      </c>
      <c r="J64" s="3" t="s">
        <v>74</v>
      </c>
      <c r="K64" s="3" t="s">
        <v>74</v>
      </c>
      <c r="L64" s="3" t="s">
        <v>64</v>
      </c>
      <c r="M64" s="2" t="s">
        <v>907</v>
      </c>
      <c r="N64" s="2" t="s">
        <v>908</v>
      </c>
      <c r="O64" s="3" t="s">
        <v>909</v>
      </c>
      <c r="Q64" s="3" t="s">
        <v>69</v>
      </c>
      <c r="R64" s="3" t="s">
        <v>104</v>
      </c>
      <c r="T64" s="3" t="s">
        <v>71</v>
      </c>
      <c r="U64" s="4">
        <v>2</v>
      </c>
      <c r="V64" s="4">
        <v>4</v>
      </c>
      <c r="W64" s="5" t="s">
        <v>910</v>
      </c>
      <c r="X64" s="5" t="s">
        <v>911</v>
      </c>
      <c r="Y64" s="5" t="s">
        <v>528</v>
      </c>
      <c r="Z64" s="5" t="s">
        <v>528</v>
      </c>
      <c r="AA64" s="4">
        <v>342</v>
      </c>
      <c r="AB64" s="4">
        <v>296</v>
      </c>
      <c r="AC64" s="4">
        <v>684</v>
      </c>
      <c r="AD64" s="4">
        <v>3</v>
      </c>
      <c r="AE64" s="4">
        <v>5</v>
      </c>
      <c r="AF64" s="4">
        <v>24</v>
      </c>
      <c r="AG64" s="4">
        <v>44</v>
      </c>
      <c r="AH64" s="4">
        <v>6</v>
      </c>
      <c r="AI64" s="4">
        <v>16</v>
      </c>
      <c r="AJ64" s="4">
        <v>7</v>
      </c>
      <c r="AK64" s="4">
        <v>10</v>
      </c>
      <c r="AL64" s="4">
        <v>15</v>
      </c>
      <c r="AM64" s="4">
        <v>28</v>
      </c>
      <c r="AN64" s="4">
        <v>1</v>
      </c>
      <c r="AO64" s="4">
        <v>3</v>
      </c>
      <c r="AP64" s="4">
        <v>0</v>
      </c>
      <c r="AQ64" s="4">
        <v>0</v>
      </c>
      <c r="AR64" s="3" t="s">
        <v>62</v>
      </c>
      <c r="AS64" s="3" t="s">
        <v>62</v>
      </c>
      <c r="AU64" s="6" t="str">
        <f>HYPERLINK("https://creighton-primo.hosted.exlibrisgroup.com/primo-explore/search?tab=default_tab&amp;search_scope=EVERYTHING&amp;vid=01CRU&amp;lang=en_US&amp;offset=0&amp;query=any,contains,991003710689702656","Catalog Record")</f>
        <v>Catalog Record</v>
      </c>
      <c r="AV64" s="6" t="str">
        <f>HYPERLINK("http://www.worldcat.org/oclc/1349583","WorldCat Record")</f>
        <v>WorldCat Record</v>
      </c>
      <c r="AW64" s="3" t="s">
        <v>912</v>
      </c>
      <c r="AX64" s="3" t="s">
        <v>913</v>
      </c>
      <c r="AY64" s="3" t="s">
        <v>914</v>
      </c>
      <c r="AZ64" s="3" t="s">
        <v>914</v>
      </c>
      <c r="BA64" s="3" t="s">
        <v>915</v>
      </c>
      <c r="BB64" s="3" t="s">
        <v>79</v>
      </c>
      <c r="BE64" s="3" t="s">
        <v>916</v>
      </c>
      <c r="BF64" s="3" t="s">
        <v>917</v>
      </c>
    </row>
    <row r="65" spans="1:58" ht="27" customHeight="1" x14ac:dyDescent="0.25">
      <c r="A65" s="7" t="s">
        <v>62</v>
      </c>
      <c r="B65" s="2" t="s">
        <v>57</v>
      </c>
      <c r="C65" s="2" t="s">
        <v>58</v>
      </c>
      <c r="D65" s="2" t="s">
        <v>904</v>
      </c>
      <c r="E65" s="2" t="s">
        <v>905</v>
      </c>
      <c r="F65" s="2" t="s">
        <v>906</v>
      </c>
      <c r="H65" s="3" t="s">
        <v>62</v>
      </c>
      <c r="I65" s="3" t="s">
        <v>63</v>
      </c>
      <c r="J65" s="3" t="s">
        <v>74</v>
      </c>
      <c r="K65" s="3" t="s">
        <v>74</v>
      </c>
      <c r="L65" s="3" t="s">
        <v>64</v>
      </c>
      <c r="M65" s="2" t="s">
        <v>907</v>
      </c>
      <c r="N65" s="2" t="s">
        <v>908</v>
      </c>
      <c r="O65" s="3" t="s">
        <v>909</v>
      </c>
      <c r="Q65" s="3" t="s">
        <v>69</v>
      </c>
      <c r="R65" s="3" t="s">
        <v>104</v>
      </c>
      <c r="T65" s="3" t="s">
        <v>71</v>
      </c>
      <c r="U65" s="4">
        <v>2</v>
      </c>
      <c r="V65" s="4">
        <v>4</v>
      </c>
      <c r="W65" s="5" t="s">
        <v>911</v>
      </c>
      <c r="X65" s="5" t="s">
        <v>911</v>
      </c>
      <c r="Y65" s="5" t="s">
        <v>918</v>
      </c>
      <c r="Z65" s="5" t="s">
        <v>528</v>
      </c>
      <c r="AA65" s="4">
        <v>342</v>
      </c>
      <c r="AB65" s="4">
        <v>296</v>
      </c>
      <c r="AC65" s="4">
        <v>684</v>
      </c>
      <c r="AD65" s="4">
        <v>3</v>
      </c>
      <c r="AE65" s="4">
        <v>5</v>
      </c>
      <c r="AF65" s="4">
        <v>24</v>
      </c>
      <c r="AG65" s="4">
        <v>44</v>
      </c>
      <c r="AH65" s="4">
        <v>6</v>
      </c>
      <c r="AI65" s="4">
        <v>16</v>
      </c>
      <c r="AJ65" s="4">
        <v>7</v>
      </c>
      <c r="AK65" s="4">
        <v>10</v>
      </c>
      <c r="AL65" s="4">
        <v>15</v>
      </c>
      <c r="AM65" s="4">
        <v>28</v>
      </c>
      <c r="AN65" s="4">
        <v>1</v>
      </c>
      <c r="AO65" s="4">
        <v>3</v>
      </c>
      <c r="AP65" s="4">
        <v>0</v>
      </c>
      <c r="AQ65" s="4">
        <v>0</v>
      </c>
      <c r="AR65" s="3" t="s">
        <v>62</v>
      </c>
      <c r="AS65" s="3" t="s">
        <v>62</v>
      </c>
      <c r="AU65" s="6" t="str">
        <f>HYPERLINK("https://creighton-primo.hosted.exlibrisgroup.com/primo-explore/search?tab=default_tab&amp;search_scope=EVERYTHING&amp;vid=01CRU&amp;lang=en_US&amp;offset=0&amp;query=any,contains,991003710689702656","Catalog Record")</f>
        <v>Catalog Record</v>
      </c>
      <c r="AV65" s="6" t="str">
        <f>HYPERLINK("http://www.worldcat.org/oclc/1349583","WorldCat Record")</f>
        <v>WorldCat Record</v>
      </c>
      <c r="AW65" s="3" t="s">
        <v>912</v>
      </c>
      <c r="AX65" s="3" t="s">
        <v>913</v>
      </c>
      <c r="AY65" s="3" t="s">
        <v>914</v>
      </c>
      <c r="AZ65" s="3" t="s">
        <v>914</v>
      </c>
      <c r="BA65" s="3" t="s">
        <v>915</v>
      </c>
      <c r="BB65" s="3" t="s">
        <v>79</v>
      </c>
      <c r="BE65" s="3" t="s">
        <v>919</v>
      </c>
      <c r="BF65" s="3" t="s">
        <v>920</v>
      </c>
    </row>
    <row r="66" spans="1:58" ht="27" customHeight="1" x14ac:dyDescent="0.25">
      <c r="A66" s="7" t="s">
        <v>62</v>
      </c>
      <c r="B66" s="2" t="s">
        <v>57</v>
      </c>
      <c r="C66" s="2" t="s">
        <v>58</v>
      </c>
      <c r="D66" s="2" t="s">
        <v>921</v>
      </c>
      <c r="E66" s="2" t="s">
        <v>922</v>
      </c>
      <c r="F66" s="2" t="s">
        <v>906</v>
      </c>
      <c r="H66" s="3" t="s">
        <v>62</v>
      </c>
      <c r="I66" s="3" t="s">
        <v>63</v>
      </c>
      <c r="J66" s="3" t="s">
        <v>62</v>
      </c>
      <c r="K66" s="3" t="s">
        <v>74</v>
      </c>
      <c r="L66" s="3" t="s">
        <v>64</v>
      </c>
      <c r="M66" s="2" t="s">
        <v>907</v>
      </c>
      <c r="N66" s="2" t="s">
        <v>923</v>
      </c>
      <c r="O66" s="3" t="s">
        <v>924</v>
      </c>
      <c r="P66" s="2" t="s">
        <v>925</v>
      </c>
      <c r="Q66" s="3" t="s">
        <v>69</v>
      </c>
      <c r="R66" s="3" t="s">
        <v>926</v>
      </c>
      <c r="T66" s="3" t="s">
        <v>71</v>
      </c>
      <c r="U66" s="4">
        <v>8</v>
      </c>
      <c r="V66" s="4">
        <v>8</v>
      </c>
      <c r="W66" s="5" t="s">
        <v>120</v>
      </c>
      <c r="X66" s="5" t="s">
        <v>120</v>
      </c>
      <c r="Y66" s="5" t="s">
        <v>918</v>
      </c>
      <c r="Z66" s="5" t="s">
        <v>918</v>
      </c>
      <c r="AA66" s="4">
        <v>526</v>
      </c>
      <c r="AB66" s="4">
        <v>443</v>
      </c>
      <c r="AC66" s="4">
        <v>684</v>
      </c>
      <c r="AD66" s="4">
        <v>3</v>
      </c>
      <c r="AE66" s="4">
        <v>5</v>
      </c>
      <c r="AF66" s="4">
        <v>32</v>
      </c>
      <c r="AG66" s="4">
        <v>44</v>
      </c>
      <c r="AH66" s="4">
        <v>11</v>
      </c>
      <c r="AI66" s="4">
        <v>16</v>
      </c>
      <c r="AJ66" s="4">
        <v>9</v>
      </c>
      <c r="AK66" s="4">
        <v>10</v>
      </c>
      <c r="AL66" s="4">
        <v>21</v>
      </c>
      <c r="AM66" s="4">
        <v>28</v>
      </c>
      <c r="AN66" s="4">
        <v>2</v>
      </c>
      <c r="AO66" s="4">
        <v>3</v>
      </c>
      <c r="AP66" s="4">
        <v>0</v>
      </c>
      <c r="AQ66" s="4">
        <v>0</v>
      </c>
      <c r="AR66" s="3" t="s">
        <v>62</v>
      </c>
      <c r="AS66" s="3" t="s">
        <v>74</v>
      </c>
      <c r="AT66" s="6" t="str">
        <f>HYPERLINK("http://catalog.hathitrust.org/Record/004466522","HathiTrust Record")</f>
        <v>HathiTrust Record</v>
      </c>
      <c r="AU66" s="6" t="str">
        <f>HYPERLINK("https://creighton-primo.hosted.exlibrisgroup.com/primo-explore/search?tab=default_tab&amp;search_scope=EVERYTHING&amp;vid=01CRU&amp;lang=en_US&amp;offset=0&amp;query=any,contains,991003440849702656","Catalog Record")</f>
        <v>Catalog Record</v>
      </c>
      <c r="AV66" s="6" t="str">
        <f>HYPERLINK("http://www.worldcat.org/oclc/977373","WorldCat Record")</f>
        <v>WorldCat Record</v>
      </c>
      <c r="AW66" s="3" t="s">
        <v>912</v>
      </c>
      <c r="AX66" s="3" t="s">
        <v>927</v>
      </c>
      <c r="AY66" s="3" t="s">
        <v>928</v>
      </c>
      <c r="AZ66" s="3" t="s">
        <v>928</v>
      </c>
      <c r="BA66" s="3" t="s">
        <v>929</v>
      </c>
      <c r="BB66" s="3" t="s">
        <v>79</v>
      </c>
      <c r="BE66" s="3" t="s">
        <v>930</v>
      </c>
      <c r="BF66" s="3" t="s">
        <v>931</v>
      </c>
    </row>
    <row r="67" spans="1:58" ht="27" customHeight="1" x14ac:dyDescent="0.25">
      <c r="A67" s="7" t="s">
        <v>62</v>
      </c>
      <c r="B67" s="2" t="s">
        <v>57</v>
      </c>
      <c r="C67" s="2" t="s">
        <v>58</v>
      </c>
      <c r="D67" s="2" t="s">
        <v>932</v>
      </c>
      <c r="E67" s="2" t="s">
        <v>933</v>
      </c>
      <c r="F67" s="2" t="s">
        <v>934</v>
      </c>
      <c r="H67" s="3" t="s">
        <v>62</v>
      </c>
      <c r="I67" s="3" t="s">
        <v>63</v>
      </c>
      <c r="J67" s="3" t="s">
        <v>62</v>
      </c>
      <c r="K67" s="3" t="s">
        <v>62</v>
      </c>
      <c r="L67" s="3" t="s">
        <v>64</v>
      </c>
      <c r="N67" s="2" t="s">
        <v>935</v>
      </c>
      <c r="O67" s="3" t="s">
        <v>936</v>
      </c>
      <c r="Q67" s="3" t="s">
        <v>69</v>
      </c>
      <c r="R67" s="3" t="s">
        <v>88</v>
      </c>
      <c r="T67" s="3" t="s">
        <v>71</v>
      </c>
      <c r="U67" s="4">
        <v>3</v>
      </c>
      <c r="V67" s="4">
        <v>3</v>
      </c>
      <c r="W67" s="5" t="s">
        <v>937</v>
      </c>
      <c r="X67" s="5" t="s">
        <v>937</v>
      </c>
      <c r="Y67" s="5" t="s">
        <v>528</v>
      </c>
      <c r="Z67" s="5" t="s">
        <v>528</v>
      </c>
      <c r="AA67" s="4">
        <v>519</v>
      </c>
      <c r="AB67" s="4">
        <v>441</v>
      </c>
      <c r="AC67" s="4">
        <v>443</v>
      </c>
      <c r="AD67" s="4">
        <v>3</v>
      </c>
      <c r="AE67" s="4">
        <v>3</v>
      </c>
      <c r="AF67" s="4">
        <v>29</v>
      </c>
      <c r="AG67" s="4">
        <v>29</v>
      </c>
      <c r="AH67" s="4">
        <v>11</v>
      </c>
      <c r="AI67" s="4">
        <v>11</v>
      </c>
      <c r="AJ67" s="4">
        <v>9</v>
      </c>
      <c r="AK67" s="4">
        <v>9</v>
      </c>
      <c r="AL67" s="4">
        <v>18</v>
      </c>
      <c r="AM67" s="4">
        <v>18</v>
      </c>
      <c r="AN67" s="4">
        <v>2</v>
      </c>
      <c r="AO67" s="4">
        <v>2</v>
      </c>
      <c r="AP67" s="4">
        <v>0</v>
      </c>
      <c r="AQ67" s="4">
        <v>0</v>
      </c>
      <c r="AR67" s="3" t="s">
        <v>62</v>
      </c>
      <c r="AS67" s="3" t="s">
        <v>74</v>
      </c>
      <c r="AT67" s="6" t="str">
        <f>HYPERLINK("http://catalog.hathitrust.org/Record/000304878","HathiTrust Record")</f>
        <v>HathiTrust Record</v>
      </c>
      <c r="AU67" s="6" t="str">
        <f>HYPERLINK("https://creighton-primo.hosted.exlibrisgroup.com/primo-explore/search?tab=default_tab&amp;search_scope=EVERYTHING&amp;vid=01CRU&amp;lang=en_US&amp;offset=0&amp;query=any,contains,991005235389702656","Catalog Record")</f>
        <v>Catalog Record</v>
      </c>
      <c r="AV67" s="6" t="str">
        <f>HYPERLINK("http://www.worldcat.org/oclc/8373158","WorldCat Record")</f>
        <v>WorldCat Record</v>
      </c>
      <c r="AW67" s="3" t="s">
        <v>938</v>
      </c>
      <c r="AX67" s="3" t="s">
        <v>939</v>
      </c>
      <c r="AY67" s="3" t="s">
        <v>940</v>
      </c>
      <c r="AZ67" s="3" t="s">
        <v>940</v>
      </c>
      <c r="BA67" s="3" t="s">
        <v>941</v>
      </c>
      <c r="BB67" s="3" t="s">
        <v>79</v>
      </c>
      <c r="BD67" s="3" t="s">
        <v>942</v>
      </c>
      <c r="BE67" s="3" t="s">
        <v>943</v>
      </c>
      <c r="BF67" s="3" t="s">
        <v>944</v>
      </c>
    </row>
    <row r="68" spans="1:58" ht="27" customHeight="1" x14ac:dyDescent="0.25">
      <c r="A68" s="7" t="s">
        <v>62</v>
      </c>
      <c r="B68" s="2" t="s">
        <v>57</v>
      </c>
      <c r="C68" s="2" t="s">
        <v>58</v>
      </c>
      <c r="D68" s="2" t="s">
        <v>945</v>
      </c>
      <c r="E68" s="2" t="s">
        <v>946</v>
      </c>
      <c r="F68" s="2" t="s">
        <v>947</v>
      </c>
      <c r="H68" s="3" t="s">
        <v>62</v>
      </c>
      <c r="I68" s="3" t="s">
        <v>63</v>
      </c>
      <c r="J68" s="3" t="s">
        <v>62</v>
      </c>
      <c r="K68" s="3" t="s">
        <v>62</v>
      </c>
      <c r="L68" s="3" t="s">
        <v>64</v>
      </c>
      <c r="M68" s="2" t="s">
        <v>948</v>
      </c>
      <c r="N68" s="2" t="s">
        <v>949</v>
      </c>
      <c r="O68" s="3" t="s">
        <v>666</v>
      </c>
      <c r="Q68" s="3" t="s">
        <v>69</v>
      </c>
      <c r="R68" s="3" t="s">
        <v>179</v>
      </c>
      <c r="S68" s="2" t="s">
        <v>950</v>
      </c>
      <c r="T68" s="3" t="s">
        <v>71</v>
      </c>
      <c r="U68" s="4">
        <v>2</v>
      </c>
      <c r="V68" s="4">
        <v>2</v>
      </c>
      <c r="W68" s="5" t="s">
        <v>951</v>
      </c>
      <c r="X68" s="5" t="s">
        <v>951</v>
      </c>
      <c r="Y68" s="5" t="s">
        <v>952</v>
      </c>
      <c r="Z68" s="5" t="s">
        <v>952</v>
      </c>
      <c r="AA68" s="4">
        <v>463</v>
      </c>
      <c r="AB68" s="4">
        <v>400</v>
      </c>
      <c r="AC68" s="4">
        <v>410</v>
      </c>
      <c r="AD68" s="4">
        <v>4</v>
      </c>
      <c r="AE68" s="4">
        <v>4</v>
      </c>
      <c r="AF68" s="4">
        <v>19</v>
      </c>
      <c r="AG68" s="4">
        <v>19</v>
      </c>
      <c r="AH68" s="4">
        <v>4</v>
      </c>
      <c r="AI68" s="4">
        <v>4</v>
      </c>
      <c r="AJ68" s="4">
        <v>5</v>
      </c>
      <c r="AK68" s="4">
        <v>5</v>
      </c>
      <c r="AL68" s="4">
        <v>10</v>
      </c>
      <c r="AM68" s="4">
        <v>10</v>
      </c>
      <c r="AN68" s="4">
        <v>2</v>
      </c>
      <c r="AO68" s="4">
        <v>2</v>
      </c>
      <c r="AP68" s="4">
        <v>0</v>
      </c>
      <c r="AQ68" s="4">
        <v>0</v>
      </c>
      <c r="AR68" s="3" t="s">
        <v>62</v>
      </c>
      <c r="AS68" s="3" t="s">
        <v>74</v>
      </c>
      <c r="AT68" s="6" t="str">
        <f>HYPERLINK("http://catalog.hathitrust.org/Record/000350002","HathiTrust Record")</f>
        <v>HathiTrust Record</v>
      </c>
      <c r="AU68" s="6" t="str">
        <f>HYPERLINK("https://creighton-primo.hosted.exlibrisgroup.com/primo-explore/search?tab=default_tab&amp;search_scope=EVERYTHING&amp;vid=01CRU&amp;lang=en_US&amp;offset=0&amp;query=any,contains,991001913849702656","Catalog Record")</f>
        <v>Catalog Record</v>
      </c>
      <c r="AV68" s="6" t="str">
        <f>HYPERLINK("http://www.worldcat.org/oclc/8762465","WorldCat Record")</f>
        <v>WorldCat Record</v>
      </c>
      <c r="AW68" s="3" t="s">
        <v>953</v>
      </c>
      <c r="AX68" s="3" t="s">
        <v>954</v>
      </c>
      <c r="AY68" s="3" t="s">
        <v>955</v>
      </c>
      <c r="AZ68" s="3" t="s">
        <v>955</v>
      </c>
      <c r="BA68" s="3" t="s">
        <v>956</v>
      </c>
      <c r="BB68" s="3" t="s">
        <v>79</v>
      </c>
      <c r="BD68" s="3" t="s">
        <v>957</v>
      </c>
      <c r="BE68" s="3" t="s">
        <v>958</v>
      </c>
      <c r="BF68" s="3" t="s">
        <v>959</v>
      </c>
    </row>
    <row r="69" spans="1:58" ht="27" customHeight="1" x14ac:dyDescent="0.25">
      <c r="A69" s="7" t="s">
        <v>62</v>
      </c>
      <c r="B69" s="2" t="s">
        <v>57</v>
      </c>
      <c r="C69" s="2" t="s">
        <v>58</v>
      </c>
      <c r="D69" s="2" t="s">
        <v>960</v>
      </c>
      <c r="E69" s="2" t="s">
        <v>961</v>
      </c>
      <c r="F69" s="2" t="s">
        <v>962</v>
      </c>
      <c r="H69" s="3" t="s">
        <v>62</v>
      </c>
      <c r="I69" s="3" t="s">
        <v>63</v>
      </c>
      <c r="J69" s="3" t="s">
        <v>62</v>
      </c>
      <c r="K69" s="3" t="s">
        <v>62</v>
      </c>
      <c r="L69" s="3" t="s">
        <v>64</v>
      </c>
      <c r="M69" s="2" t="s">
        <v>963</v>
      </c>
      <c r="N69" s="2" t="s">
        <v>964</v>
      </c>
      <c r="O69" s="3" t="s">
        <v>523</v>
      </c>
      <c r="P69" s="2" t="s">
        <v>965</v>
      </c>
      <c r="Q69" s="3" t="s">
        <v>69</v>
      </c>
      <c r="R69" s="3" t="s">
        <v>525</v>
      </c>
      <c r="T69" s="3" t="s">
        <v>71</v>
      </c>
      <c r="U69" s="4">
        <v>2</v>
      </c>
      <c r="V69" s="4">
        <v>2</v>
      </c>
      <c r="W69" s="5" t="s">
        <v>966</v>
      </c>
      <c r="X69" s="5" t="s">
        <v>966</v>
      </c>
      <c r="Y69" s="5" t="s">
        <v>528</v>
      </c>
      <c r="Z69" s="5" t="s">
        <v>528</v>
      </c>
      <c r="AA69" s="4">
        <v>168</v>
      </c>
      <c r="AB69" s="4">
        <v>107</v>
      </c>
      <c r="AC69" s="4">
        <v>418</v>
      </c>
      <c r="AD69" s="4">
        <v>1</v>
      </c>
      <c r="AE69" s="4">
        <v>4</v>
      </c>
      <c r="AF69" s="4">
        <v>7</v>
      </c>
      <c r="AG69" s="4">
        <v>25</v>
      </c>
      <c r="AH69" s="4">
        <v>2</v>
      </c>
      <c r="AI69" s="4">
        <v>7</v>
      </c>
      <c r="AJ69" s="4">
        <v>3</v>
      </c>
      <c r="AK69" s="4">
        <v>8</v>
      </c>
      <c r="AL69" s="4">
        <v>4</v>
      </c>
      <c r="AM69" s="4">
        <v>16</v>
      </c>
      <c r="AN69" s="4">
        <v>0</v>
      </c>
      <c r="AO69" s="4">
        <v>2</v>
      </c>
      <c r="AP69" s="4">
        <v>0</v>
      </c>
      <c r="AQ69" s="4">
        <v>0</v>
      </c>
      <c r="AR69" s="3" t="s">
        <v>62</v>
      </c>
      <c r="AS69" s="3" t="s">
        <v>74</v>
      </c>
      <c r="AT69" s="6" t="str">
        <f>HYPERLINK("http://catalog.hathitrust.org/Record/001919537","HathiTrust Record")</f>
        <v>HathiTrust Record</v>
      </c>
      <c r="AU69" s="6" t="str">
        <f>HYPERLINK("https://creighton-primo.hosted.exlibrisgroup.com/primo-explore/search?tab=default_tab&amp;search_scope=EVERYTHING&amp;vid=01CRU&amp;lang=en_US&amp;offset=0&amp;query=any,contains,991005407019702656","Catalog Record")</f>
        <v>Catalog Record</v>
      </c>
      <c r="AV69" s="6" t="str">
        <f>HYPERLINK("http://www.worldcat.org/oclc/14020649","WorldCat Record")</f>
        <v>WorldCat Record</v>
      </c>
      <c r="AW69" s="3" t="s">
        <v>967</v>
      </c>
      <c r="AX69" s="3" t="s">
        <v>968</v>
      </c>
      <c r="AY69" s="3" t="s">
        <v>969</v>
      </c>
      <c r="AZ69" s="3" t="s">
        <v>969</v>
      </c>
      <c r="BA69" s="3" t="s">
        <v>970</v>
      </c>
      <c r="BB69" s="3" t="s">
        <v>79</v>
      </c>
      <c r="BE69" s="3" t="s">
        <v>971</v>
      </c>
      <c r="BF69" s="3" t="s">
        <v>972</v>
      </c>
    </row>
    <row r="70" spans="1:58" ht="27" customHeight="1" x14ac:dyDescent="0.25">
      <c r="A70" s="7" t="s">
        <v>62</v>
      </c>
      <c r="B70" s="2" t="s">
        <v>57</v>
      </c>
      <c r="C70" s="2" t="s">
        <v>58</v>
      </c>
      <c r="D70" s="2" t="s">
        <v>973</v>
      </c>
      <c r="E70" s="2" t="s">
        <v>974</v>
      </c>
      <c r="F70" s="2" t="s">
        <v>975</v>
      </c>
      <c r="H70" s="3" t="s">
        <v>62</v>
      </c>
      <c r="I70" s="3" t="s">
        <v>63</v>
      </c>
      <c r="J70" s="3" t="s">
        <v>62</v>
      </c>
      <c r="K70" s="3" t="s">
        <v>62</v>
      </c>
      <c r="L70" s="3" t="s">
        <v>64</v>
      </c>
      <c r="N70" s="2" t="s">
        <v>976</v>
      </c>
      <c r="O70" s="3" t="s">
        <v>406</v>
      </c>
      <c r="Q70" s="3" t="s">
        <v>69</v>
      </c>
      <c r="R70" s="3" t="s">
        <v>179</v>
      </c>
      <c r="T70" s="3" t="s">
        <v>71</v>
      </c>
      <c r="U70" s="4">
        <v>1</v>
      </c>
      <c r="V70" s="4">
        <v>1</v>
      </c>
      <c r="W70" s="5" t="s">
        <v>977</v>
      </c>
      <c r="X70" s="5" t="s">
        <v>977</v>
      </c>
      <c r="Y70" s="5" t="s">
        <v>978</v>
      </c>
      <c r="Z70" s="5" t="s">
        <v>978</v>
      </c>
      <c r="AA70" s="4">
        <v>291</v>
      </c>
      <c r="AB70" s="4">
        <v>217</v>
      </c>
      <c r="AC70" s="4">
        <v>240</v>
      </c>
      <c r="AD70" s="4">
        <v>3</v>
      </c>
      <c r="AE70" s="4">
        <v>3</v>
      </c>
      <c r="AF70" s="4">
        <v>13</v>
      </c>
      <c r="AG70" s="4">
        <v>13</v>
      </c>
      <c r="AH70" s="4">
        <v>4</v>
      </c>
      <c r="AI70" s="4">
        <v>4</v>
      </c>
      <c r="AJ70" s="4">
        <v>4</v>
      </c>
      <c r="AK70" s="4">
        <v>4</v>
      </c>
      <c r="AL70" s="4">
        <v>9</v>
      </c>
      <c r="AM70" s="4">
        <v>9</v>
      </c>
      <c r="AN70" s="4">
        <v>2</v>
      </c>
      <c r="AO70" s="4">
        <v>2</v>
      </c>
      <c r="AP70" s="4">
        <v>0</v>
      </c>
      <c r="AQ70" s="4">
        <v>0</v>
      </c>
      <c r="AR70" s="3" t="s">
        <v>62</v>
      </c>
      <c r="AS70" s="3" t="s">
        <v>62</v>
      </c>
      <c r="AU70" s="6" t="str">
        <f>HYPERLINK("https://creighton-primo.hosted.exlibrisgroup.com/primo-explore/search?tab=default_tab&amp;search_scope=EVERYTHING&amp;vid=01CRU&amp;lang=en_US&amp;offset=0&amp;query=any,contains,991002197529702656","Catalog Record")</f>
        <v>Catalog Record</v>
      </c>
      <c r="AV70" s="6" t="str">
        <f>HYPERLINK("http://www.worldcat.org/oclc/28256508","WorldCat Record")</f>
        <v>WorldCat Record</v>
      </c>
      <c r="AW70" s="3" t="s">
        <v>979</v>
      </c>
      <c r="AX70" s="3" t="s">
        <v>980</v>
      </c>
      <c r="AY70" s="3" t="s">
        <v>981</v>
      </c>
      <c r="AZ70" s="3" t="s">
        <v>981</v>
      </c>
      <c r="BA70" s="3" t="s">
        <v>982</v>
      </c>
      <c r="BB70" s="3" t="s">
        <v>79</v>
      </c>
      <c r="BD70" s="3" t="s">
        <v>983</v>
      </c>
      <c r="BE70" s="3" t="s">
        <v>984</v>
      </c>
      <c r="BF70" s="3" t="s">
        <v>985</v>
      </c>
    </row>
    <row r="71" spans="1:58" ht="27" customHeight="1" x14ac:dyDescent="0.25">
      <c r="A71" s="7" t="s">
        <v>62</v>
      </c>
      <c r="B71" s="2" t="s">
        <v>57</v>
      </c>
      <c r="C71" s="2" t="s">
        <v>58</v>
      </c>
      <c r="D71" s="2" t="s">
        <v>986</v>
      </c>
      <c r="E71" s="2" t="s">
        <v>987</v>
      </c>
      <c r="F71" s="2" t="s">
        <v>988</v>
      </c>
      <c r="H71" s="3" t="s">
        <v>62</v>
      </c>
      <c r="I71" s="3" t="s">
        <v>63</v>
      </c>
      <c r="J71" s="3" t="s">
        <v>62</v>
      </c>
      <c r="K71" s="3" t="s">
        <v>62</v>
      </c>
      <c r="L71" s="3" t="s">
        <v>64</v>
      </c>
      <c r="M71" s="2" t="s">
        <v>989</v>
      </c>
      <c r="N71" s="2" t="s">
        <v>990</v>
      </c>
      <c r="O71" s="3" t="s">
        <v>991</v>
      </c>
      <c r="Q71" s="3" t="s">
        <v>69</v>
      </c>
      <c r="R71" s="3" t="s">
        <v>88</v>
      </c>
      <c r="T71" s="3" t="s">
        <v>71</v>
      </c>
      <c r="U71" s="4">
        <v>4</v>
      </c>
      <c r="V71" s="4">
        <v>4</v>
      </c>
      <c r="W71" s="5" t="s">
        <v>992</v>
      </c>
      <c r="X71" s="5" t="s">
        <v>992</v>
      </c>
      <c r="Y71" s="5" t="s">
        <v>993</v>
      </c>
      <c r="Z71" s="5" t="s">
        <v>993</v>
      </c>
      <c r="AA71" s="4">
        <v>851</v>
      </c>
      <c r="AB71" s="4">
        <v>797</v>
      </c>
      <c r="AC71" s="4">
        <v>804</v>
      </c>
      <c r="AD71" s="4">
        <v>5</v>
      </c>
      <c r="AE71" s="4">
        <v>5</v>
      </c>
      <c r="AF71" s="4">
        <v>30</v>
      </c>
      <c r="AG71" s="4">
        <v>30</v>
      </c>
      <c r="AH71" s="4">
        <v>13</v>
      </c>
      <c r="AI71" s="4">
        <v>13</v>
      </c>
      <c r="AJ71" s="4">
        <v>4</v>
      </c>
      <c r="AK71" s="4">
        <v>4</v>
      </c>
      <c r="AL71" s="4">
        <v>16</v>
      </c>
      <c r="AM71" s="4">
        <v>16</v>
      </c>
      <c r="AN71" s="4">
        <v>4</v>
      </c>
      <c r="AO71" s="4">
        <v>4</v>
      </c>
      <c r="AP71" s="4">
        <v>0</v>
      </c>
      <c r="AQ71" s="4">
        <v>0</v>
      </c>
      <c r="AR71" s="3" t="s">
        <v>62</v>
      </c>
      <c r="AS71" s="3" t="s">
        <v>62</v>
      </c>
      <c r="AT71" s="6" t="str">
        <f>HYPERLINK("http://catalog.hathitrust.org/Record/001958449","HathiTrust Record")</f>
        <v>HathiTrust Record</v>
      </c>
      <c r="AU71" s="6" t="str">
        <f>HYPERLINK("https://creighton-primo.hosted.exlibrisgroup.com/primo-explore/search?tab=default_tab&amp;search_scope=EVERYTHING&amp;vid=01CRU&amp;lang=en_US&amp;offset=0&amp;query=any,contains,991003295379702656","Catalog Record")</f>
        <v>Catalog Record</v>
      </c>
      <c r="AV71" s="6" t="str">
        <f>HYPERLINK("http://www.worldcat.org/oclc/817671","WorldCat Record")</f>
        <v>WorldCat Record</v>
      </c>
      <c r="AW71" s="3" t="s">
        <v>994</v>
      </c>
      <c r="AX71" s="3" t="s">
        <v>995</v>
      </c>
      <c r="AY71" s="3" t="s">
        <v>996</v>
      </c>
      <c r="AZ71" s="3" t="s">
        <v>996</v>
      </c>
      <c r="BA71" s="3" t="s">
        <v>997</v>
      </c>
      <c r="BB71" s="3" t="s">
        <v>79</v>
      </c>
      <c r="BE71" s="3" t="s">
        <v>998</v>
      </c>
      <c r="BF71" s="3" t="s">
        <v>999</v>
      </c>
    </row>
    <row r="72" spans="1:58" ht="27" customHeight="1" x14ac:dyDescent="0.25">
      <c r="A72" s="7" t="s">
        <v>62</v>
      </c>
      <c r="B72" s="2" t="s">
        <v>57</v>
      </c>
      <c r="C72" s="2" t="s">
        <v>58</v>
      </c>
      <c r="D72" s="2" t="s">
        <v>1000</v>
      </c>
      <c r="E72" s="2" t="s">
        <v>1001</v>
      </c>
      <c r="F72" s="2" t="s">
        <v>1002</v>
      </c>
      <c r="H72" s="3" t="s">
        <v>62</v>
      </c>
      <c r="I72" s="3" t="s">
        <v>63</v>
      </c>
      <c r="J72" s="3" t="s">
        <v>62</v>
      </c>
      <c r="K72" s="3" t="s">
        <v>62</v>
      </c>
      <c r="L72" s="3" t="s">
        <v>64</v>
      </c>
      <c r="M72" s="2" t="s">
        <v>1003</v>
      </c>
      <c r="N72" s="2" t="s">
        <v>1004</v>
      </c>
      <c r="O72" s="3" t="s">
        <v>118</v>
      </c>
      <c r="Q72" s="3" t="s">
        <v>69</v>
      </c>
      <c r="R72" s="3" t="s">
        <v>525</v>
      </c>
      <c r="T72" s="3" t="s">
        <v>71</v>
      </c>
      <c r="U72" s="4">
        <v>2</v>
      </c>
      <c r="V72" s="4">
        <v>2</v>
      </c>
      <c r="W72" s="5" t="s">
        <v>1005</v>
      </c>
      <c r="X72" s="5" t="s">
        <v>1005</v>
      </c>
      <c r="Y72" s="5" t="s">
        <v>993</v>
      </c>
      <c r="Z72" s="5" t="s">
        <v>993</v>
      </c>
      <c r="AA72" s="4">
        <v>165</v>
      </c>
      <c r="AB72" s="4">
        <v>146</v>
      </c>
      <c r="AC72" s="4">
        <v>148</v>
      </c>
      <c r="AD72" s="4">
        <v>1</v>
      </c>
      <c r="AE72" s="4">
        <v>1</v>
      </c>
      <c r="AF72" s="4">
        <v>25</v>
      </c>
      <c r="AG72" s="4">
        <v>25</v>
      </c>
      <c r="AH72" s="4">
        <v>8</v>
      </c>
      <c r="AI72" s="4">
        <v>8</v>
      </c>
      <c r="AJ72" s="4">
        <v>7</v>
      </c>
      <c r="AK72" s="4">
        <v>7</v>
      </c>
      <c r="AL72" s="4">
        <v>19</v>
      </c>
      <c r="AM72" s="4">
        <v>19</v>
      </c>
      <c r="AN72" s="4">
        <v>0</v>
      </c>
      <c r="AO72" s="4">
        <v>0</v>
      </c>
      <c r="AP72" s="4">
        <v>0</v>
      </c>
      <c r="AQ72" s="4">
        <v>0</v>
      </c>
      <c r="AR72" s="3" t="s">
        <v>62</v>
      </c>
      <c r="AS72" s="3" t="s">
        <v>74</v>
      </c>
      <c r="AT72" s="6" t="str">
        <f>HYPERLINK("http://catalog.hathitrust.org/Record/012270707","HathiTrust Record")</f>
        <v>HathiTrust Record</v>
      </c>
      <c r="AU72" s="6" t="str">
        <f>HYPERLINK("https://creighton-primo.hosted.exlibrisgroup.com/primo-explore/search?tab=default_tab&amp;search_scope=EVERYTHING&amp;vid=01CRU&amp;lang=en_US&amp;offset=0&amp;query=any,contains,991003710819702656","Catalog Record")</f>
        <v>Catalog Record</v>
      </c>
      <c r="AV72" s="6" t="str">
        <f>HYPERLINK("http://www.worldcat.org/oclc/1349665","WorldCat Record")</f>
        <v>WorldCat Record</v>
      </c>
      <c r="AW72" s="3" t="s">
        <v>1006</v>
      </c>
      <c r="AX72" s="3" t="s">
        <v>1007</v>
      </c>
      <c r="AY72" s="3" t="s">
        <v>1008</v>
      </c>
      <c r="AZ72" s="3" t="s">
        <v>1008</v>
      </c>
      <c r="BA72" s="3" t="s">
        <v>1009</v>
      </c>
      <c r="BB72" s="3" t="s">
        <v>79</v>
      </c>
      <c r="BE72" s="3" t="s">
        <v>1010</v>
      </c>
      <c r="BF72" s="3" t="s">
        <v>1011</v>
      </c>
    </row>
    <row r="73" spans="1:58" ht="27" customHeight="1" x14ac:dyDescent="0.25">
      <c r="A73" s="7" t="s">
        <v>62</v>
      </c>
      <c r="B73" s="2" t="s">
        <v>57</v>
      </c>
      <c r="C73" s="2" t="s">
        <v>58</v>
      </c>
      <c r="D73" s="2" t="s">
        <v>1012</v>
      </c>
      <c r="E73" s="2" t="s">
        <v>1013</v>
      </c>
      <c r="F73" s="2" t="s">
        <v>1014</v>
      </c>
      <c r="H73" s="3" t="s">
        <v>62</v>
      </c>
      <c r="I73" s="3" t="s">
        <v>63</v>
      </c>
      <c r="J73" s="3" t="s">
        <v>62</v>
      </c>
      <c r="K73" s="3" t="s">
        <v>62</v>
      </c>
      <c r="L73" s="3" t="s">
        <v>64</v>
      </c>
      <c r="M73" s="2" t="s">
        <v>1015</v>
      </c>
      <c r="N73" s="2" t="s">
        <v>1016</v>
      </c>
      <c r="O73" s="3" t="s">
        <v>148</v>
      </c>
      <c r="P73" s="2" t="s">
        <v>320</v>
      </c>
      <c r="Q73" s="3" t="s">
        <v>69</v>
      </c>
      <c r="R73" s="3" t="s">
        <v>88</v>
      </c>
      <c r="T73" s="3" t="s">
        <v>71</v>
      </c>
      <c r="U73" s="4">
        <v>2</v>
      </c>
      <c r="V73" s="4">
        <v>2</v>
      </c>
      <c r="W73" s="5" t="s">
        <v>1017</v>
      </c>
      <c r="X73" s="5" t="s">
        <v>1017</v>
      </c>
      <c r="Y73" s="5" t="s">
        <v>993</v>
      </c>
      <c r="Z73" s="5" t="s">
        <v>993</v>
      </c>
      <c r="AA73" s="4">
        <v>384</v>
      </c>
      <c r="AB73" s="4">
        <v>343</v>
      </c>
      <c r="AC73" s="4">
        <v>706</v>
      </c>
      <c r="AD73" s="4">
        <v>3</v>
      </c>
      <c r="AE73" s="4">
        <v>6</v>
      </c>
      <c r="AF73" s="4">
        <v>30</v>
      </c>
      <c r="AG73" s="4">
        <v>44</v>
      </c>
      <c r="AH73" s="4">
        <v>8</v>
      </c>
      <c r="AI73" s="4">
        <v>18</v>
      </c>
      <c r="AJ73" s="4">
        <v>10</v>
      </c>
      <c r="AK73" s="4">
        <v>11</v>
      </c>
      <c r="AL73" s="4">
        <v>22</v>
      </c>
      <c r="AM73" s="4">
        <v>25</v>
      </c>
      <c r="AN73" s="4">
        <v>2</v>
      </c>
      <c r="AO73" s="4">
        <v>4</v>
      </c>
      <c r="AP73" s="4">
        <v>0</v>
      </c>
      <c r="AQ73" s="4">
        <v>0</v>
      </c>
      <c r="AR73" s="3" t="s">
        <v>62</v>
      </c>
      <c r="AS73" s="3" t="s">
        <v>74</v>
      </c>
      <c r="AT73" s="6" t="str">
        <f>HYPERLINK("http://catalog.hathitrust.org/Record/001388637","HathiTrust Record")</f>
        <v>HathiTrust Record</v>
      </c>
      <c r="AU73" s="6" t="str">
        <f>HYPERLINK("https://creighton-primo.hosted.exlibrisgroup.com/primo-explore/search?tab=default_tab&amp;search_scope=EVERYTHING&amp;vid=01CRU&amp;lang=en_US&amp;offset=0&amp;query=any,contains,991003172909702656","Catalog Record")</f>
        <v>Catalog Record</v>
      </c>
      <c r="AV73" s="6" t="str">
        <f>HYPERLINK("http://www.worldcat.org/oclc/708502","WorldCat Record")</f>
        <v>WorldCat Record</v>
      </c>
      <c r="AW73" s="3" t="s">
        <v>1018</v>
      </c>
      <c r="AX73" s="3" t="s">
        <v>1019</v>
      </c>
      <c r="AY73" s="3" t="s">
        <v>1020</v>
      </c>
      <c r="AZ73" s="3" t="s">
        <v>1020</v>
      </c>
      <c r="BA73" s="3" t="s">
        <v>1021</v>
      </c>
      <c r="BB73" s="3" t="s">
        <v>79</v>
      </c>
      <c r="BD73" s="3" t="s">
        <v>1022</v>
      </c>
      <c r="BE73" s="3" t="s">
        <v>1023</v>
      </c>
      <c r="BF73" s="3" t="s">
        <v>1024</v>
      </c>
    </row>
    <row r="74" spans="1:58" ht="27" customHeight="1" x14ac:dyDescent="0.25">
      <c r="A74" s="7" t="s">
        <v>62</v>
      </c>
      <c r="B74" s="2" t="s">
        <v>57</v>
      </c>
      <c r="C74" s="2" t="s">
        <v>58</v>
      </c>
      <c r="D74" s="2" t="s">
        <v>1025</v>
      </c>
      <c r="E74" s="2" t="s">
        <v>1026</v>
      </c>
      <c r="F74" s="2" t="s">
        <v>1027</v>
      </c>
      <c r="H74" s="3" t="s">
        <v>62</v>
      </c>
      <c r="I74" s="3" t="s">
        <v>63</v>
      </c>
      <c r="J74" s="3" t="s">
        <v>62</v>
      </c>
      <c r="K74" s="3" t="s">
        <v>62</v>
      </c>
      <c r="L74" s="3" t="s">
        <v>64</v>
      </c>
      <c r="M74" s="2" t="s">
        <v>1028</v>
      </c>
      <c r="N74" s="2" t="s">
        <v>611</v>
      </c>
      <c r="O74" s="3" t="s">
        <v>87</v>
      </c>
      <c r="Q74" s="3" t="s">
        <v>69</v>
      </c>
      <c r="R74" s="3" t="s">
        <v>88</v>
      </c>
      <c r="S74" s="2" t="s">
        <v>1029</v>
      </c>
      <c r="T74" s="3" t="s">
        <v>71</v>
      </c>
      <c r="U74" s="4">
        <v>1</v>
      </c>
      <c r="V74" s="4">
        <v>1</v>
      </c>
      <c r="W74" s="5" t="s">
        <v>1030</v>
      </c>
      <c r="X74" s="5" t="s">
        <v>1030</v>
      </c>
      <c r="Y74" s="5" t="s">
        <v>1031</v>
      </c>
      <c r="Z74" s="5" t="s">
        <v>1031</v>
      </c>
      <c r="AA74" s="4">
        <v>119</v>
      </c>
      <c r="AB74" s="4">
        <v>85</v>
      </c>
      <c r="AC74" s="4">
        <v>86</v>
      </c>
      <c r="AD74" s="4">
        <v>1</v>
      </c>
      <c r="AE74" s="4">
        <v>1</v>
      </c>
      <c r="AF74" s="4">
        <v>10</v>
      </c>
      <c r="AG74" s="4">
        <v>10</v>
      </c>
      <c r="AH74" s="4">
        <v>2</v>
      </c>
      <c r="AI74" s="4">
        <v>2</v>
      </c>
      <c r="AJ74" s="4">
        <v>4</v>
      </c>
      <c r="AK74" s="4">
        <v>4</v>
      </c>
      <c r="AL74" s="4">
        <v>9</v>
      </c>
      <c r="AM74" s="4">
        <v>9</v>
      </c>
      <c r="AN74" s="4">
        <v>0</v>
      </c>
      <c r="AO74" s="4">
        <v>0</v>
      </c>
      <c r="AP74" s="4">
        <v>0</v>
      </c>
      <c r="AQ74" s="4">
        <v>0</v>
      </c>
      <c r="AR74" s="3" t="s">
        <v>62</v>
      </c>
      <c r="AS74" s="3" t="s">
        <v>62</v>
      </c>
      <c r="AU74" s="6" t="str">
        <f>HYPERLINK("https://creighton-primo.hosted.exlibrisgroup.com/primo-explore/search?tab=default_tab&amp;search_scope=EVERYTHING&amp;vid=01CRU&amp;lang=en_US&amp;offset=0&amp;query=any,contains,991001751539702656","Catalog Record")</f>
        <v>Catalog Record</v>
      </c>
      <c r="AV74" s="6" t="str">
        <f>HYPERLINK("http://www.worldcat.org/oclc/22182954","WorldCat Record")</f>
        <v>WorldCat Record</v>
      </c>
      <c r="AW74" s="3" t="s">
        <v>1032</v>
      </c>
      <c r="AX74" s="3" t="s">
        <v>1033</v>
      </c>
      <c r="AY74" s="3" t="s">
        <v>1034</v>
      </c>
      <c r="AZ74" s="3" t="s">
        <v>1034</v>
      </c>
      <c r="BA74" s="3" t="s">
        <v>1035</v>
      </c>
      <c r="BB74" s="3" t="s">
        <v>79</v>
      </c>
      <c r="BD74" s="3" t="s">
        <v>1036</v>
      </c>
      <c r="BE74" s="3" t="s">
        <v>1037</v>
      </c>
      <c r="BF74" s="3" t="s">
        <v>1038</v>
      </c>
    </row>
    <row r="75" spans="1:58" ht="27" customHeight="1" x14ac:dyDescent="0.25">
      <c r="A75" s="7" t="s">
        <v>62</v>
      </c>
      <c r="B75" s="2" t="s">
        <v>57</v>
      </c>
      <c r="C75" s="2" t="s">
        <v>58</v>
      </c>
      <c r="D75" s="2" t="s">
        <v>1039</v>
      </c>
      <c r="E75" s="2" t="s">
        <v>1040</v>
      </c>
      <c r="F75" s="2" t="s">
        <v>1041</v>
      </c>
      <c r="H75" s="3" t="s">
        <v>62</v>
      </c>
      <c r="I75" s="3" t="s">
        <v>63</v>
      </c>
      <c r="J75" s="3" t="s">
        <v>62</v>
      </c>
      <c r="K75" s="3" t="s">
        <v>62</v>
      </c>
      <c r="L75" s="3" t="s">
        <v>64</v>
      </c>
      <c r="N75" s="2" t="s">
        <v>1042</v>
      </c>
      <c r="O75" s="3" t="s">
        <v>253</v>
      </c>
      <c r="Q75" s="3" t="s">
        <v>69</v>
      </c>
      <c r="R75" s="3" t="s">
        <v>88</v>
      </c>
      <c r="T75" s="3" t="s">
        <v>71</v>
      </c>
      <c r="U75" s="4">
        <v>4</v>
      </c>
      <c r="V75" s="4">
        <v>4</v>
      </c>
      <c r="W75" s="5" t="s">
        <v>1043</v>
      </c>
      <c r="X75" s="5" t="s">
        <v>1043</v>
      </c>
      <c r="Y75" s="5" t="s">
        <v>993</v>
      </c>
      <c r="Z75" s="5" t="s">
        <v>993</v>
      </c>
      <c r="AA75" s="4">
        <v>342</v>
      </c>
      <c r="AB75" s="4">
        <v>321</v>
      </c>
      <c r="AC75" s="4">
        <v>321</v>
      </c>
      <c r="AD75" s="4">
        <v>4</v>
      </c>
      <c r="AE75" s="4">
        <v>4</v>
      </c>
      <c r="AF75" s="4">
        <v>17</v>
      </c>
      <c r="AG75" s="4">
        <v>17</v>
      </c>
      <c r="AH75" s="4">
        <v>5</v>
      </c>
      <c r="AI75" s="4">
        <v>5</v>
      </c>
      <c r="AJ75" s="4">
        <v>2</v>
      </c>
      <c r="AK75" s="4">
        <v>2</v>
      </c>
      <c r="AL75" s="4">
        <v>10</v>
      </c>
      <c r="AM75" s="4">
        <v>10</v>
      </c>
      <c r="AN75" s="4">
        <v>3</v>
      </c>
      <c r="AO75" s="4">
        <v>3</v>
      </c>
      <c r="AP75" s="4">
        <v>0</v>
      </c>
      <c r="AQ75" s="4">
        <v>0</v>
      </c>
      <c r="AR75" s="3" t="s">
        <v>62</v>
      </c>
      <c r="AS75" s="3" t="s">
        <v>62</v>
      </c>
      <c r="AU75" s="6" t="str">
        <f>HYPERLINK("https://creighton-primo.hosted.exlibrisgroup.com/primo-explore/search?tab=default_tab&amp;search_scope=EVERYTHING&amp;vid=01CRU&amp;lang=en_US&amp;offset=0&amp;query=any,contains,991004391469702656","Catalog Record")</f>
        <v>Catalog Record</v>
      </c>
      <c r="AV75" s="6" t="str">
        <f>HYPERLINK("http://www.worldcat.org/oclc/3266633","WorldCat Record")</f>
        <v>WorldCat Record</v>
      </c>
      <c r="AW75" s="3" t="s">
        <v>1044</v>
      </c>
      <c r="AX75" s="3" t="s">
        <v>1045</v>
      </c>
      <c r="AY75" s="3" t="s">
        <v>1046</v>
      </c>
      <c r="AZ75" s="3" t="s">
        <v>1046</v>
      </c>
      <c r="BA75" s="3" t="s">
        <v>1047</v>
      </c>
      <c r="BB75" s="3" t="s">
        <v>79</v>
      </c>
      <c r="BD75" s="3" t="s">
        <v>1048</v>
      </c>
      <c r="BE75" s="3" t="s">
        <v>1049</v>
      </c>
      <c r="BF75" s="3" t="s">
        <v>1050</v>
      </c>
    </row>
    <row r="76" spans="1:58" ht="27" customHeight="1" x14ac:dyDescent="0.25">
      <c r="A76" s="7" t="s">
        <v>62</v>
      </c>
      <c r="B76" s="2" t="s">
        <v>57</v>
      </c>
      <c r="C76" s="2" t="s">
        <v>58</v>
      </c>
      <c r="D76" s="2" t="s">
        <v>1051</v>
      </c>
      <c r="E76" s="2" t="s">
        <v>1052</v>
      </c>
      <c r="F76" s="2" t="s">
        <v>1053</v>
      </c>
      <c r="H76" s="3" t="s">
        <v>62</v>
      </c>
      <c r="I76" s="3" t="s">
        <v>63</v>
      </c>
      <c r="J76" s="3" t="s">
        <v>62</v>
      </c>
      <c r="K76" s="3" t="s">
        <v>62</v>
      </c>
      <c r="L76" s="3" t="s">
        <v>64</v>
      </c>
      <c r="M76" s="2" t="s">
        <v>1054</v>
      </c>
      <c r="N76" s="2" t="s">
        <v>1055</v>
      </c>
      <c r="O76" s="3" t="s">
        <v>1056</v>
      </c>
      <c r="Q76" s="3" t="s">
        <v>69</v>
      </c>
      <c r="R76" s="3" t="s">
        <v>757</v>
      </c>
      <c r="T76" s="3" t="s">
        <v>71</v>
      </c>
      <c r="U76" s="4">
        <v>4</v>
      </c>
      <c r="V76" s="4">
        <v>4</v>
      </c>
      <c r="W76" s="5" t="s">
        <v>1057</v>
      </c>
      <c r="X76" s="5" t="s">
        <v>1057</v>
      </c>
      <c r="Y76" s="5" t="s">
        <v>1058</v>
      </c>
      <c r="Z76" s="5" t="s">
        <v>1058</v>
      </c>
      <c r="AA76" s="4">
        <v>549</v>
      </c>
      <c r="AB76" s="4">
        <v>486</v>
      </c>
      <c r="AC76" s="4">
        <v>486</v>
      </c>
      <c r="AD76" s="4">
        <v>5</v>
      </c>
      <c r="AE76" s="4">
        <v>5</v>
      </c>
      <c r="AF76" s="4">
        <v>30</v>
      </c>
      <c r="AG76" s="4">
        <v>30</v>
      </c>
      <c r="AH76" s="4">
        <v>10</v>
      </c>
      <c r="AI76" s="4">
        <v>10</v>
      </c>
      <c r="AJ76" s="4">
        <v>7</v>
      </c>
      <c r="AK76" s="4">
        <v>7</v>
      </c>
      <c r="AL76" s="4">
        <v>18</v>
      </c>
      <c r="AM76" s="4">
        <v>18</v>
      </c>
      <c r="AN76" s="4">
        <v>4</v>
      </c>
      <c r="AO76" s="4">
        <v>4</v>
      </c>
      <c r="AP76" s="4">
        <v>0</v>
      </c>
      <c r="AQ76" s="4">
        <v>0</v>
      </c>
      <c r="AR76" s="3" t="s">
        <v>62</v>
      </c>
      <c r="AS76" s="3" t="s">
        <v>62</v>
      </c>
      <c r="AU76" s="6" t="str">
        <f>HYPERLINK("https://creighton-primo.hosted.exlibrisgroup.com/primo-explore/search?tab=default_tab&amp;search_scope=EVERYTHING&amp;vid=01CRU&amp;lang=en_US&amp;offset=0&amp;query=any,contains,991003237839702656","Catalog Record")</f>
        <v>Catalog Record</v>
      </c>
      <c r="AV76" s="6" t="str">
        <f>HYPERLINK("http://www.worldcat.org/oclc/762002","WorldCat Record")</f>
        <v>WorldCat Record</v>
      </c>
      <c r="AW76" s="3" t="s">
        <v>1059</v>
      </c>
      <c r="AX76" s="3" t="s">
        <v>1060</v>
      </c>
      <c r="AY76" s="3" t="s">
        <v>1061</v>
      </c>
      <c r="AZ76" s="3" t="s">
        <v>1061</v>
      </c>
      <c r="BA76" s="3" t="s">
        <v>1062</v>
      </c>
      <c r="BB76" s="3" t="s">
        <v>79</v>
      </c>
      <c r="BE76" s="3" t="s">
        <v>1063</v>
      </c>
      <c r="BF76" s="3" t="s">
        <v>1064</v>
      </c>
    </row>
    <row r="77" spans="1:58" ht="27" customHeight="1" x14ac:dyDescent="0.25">
      <c r="A77" s="7" t="s">
        <v>62</v>
      </c>
      <c r="B77" s="2" t="s">
        <v>57</v>
      </c>
      <c r="C77" s="2" t="s">
        <v>58</v>
      </c>
      <c r="D77" s="2" t="s">
        <v>1065</v>
      </c>
      <c r="E77" s="2" t="s">
        <v>1066</v>
      </c>
      <c r="F77" s="2" t="s">
        <v>1067</v>
      </c>
      <c r="H77" s="3" t="s">
        <v>62</v>
      </c>
      <c r="I77" s="3" t="s">
        <v>63</v>
      </c>
      <c r="J77" s="3" t="s">
        <v>62</v>
      </c>
      <c r="K77" s="3" t="s">
        <v>62</v>
      </c>
      <c r="L77" s="3" t="s">
        <v>64</v>
      </c>
      <c r="M77" s="2" t="s">
        <v>1068</v>
      </c>
      <c r="N77" s="2" t="s">
        <v>1069</v>
      </c>
      <c r="O77" s="3" t="s">
        <v>807</v>
      </c>
      <c r="Q77" s="3" t="s">
        <v>69</v>
      </c>
      <c r="R77" s="3" t="s">
        <v>88</v>
      </c>
      <c r="S77" s="2" t="s">
        <v>1070</v>
      </c>
      <c r="T77" s="3" t="s">
        <v>71</v>
      </c>
      <c r="U77" s="4">
        <v>2</v>
      </c>
      <c r="V77" s="4">
        <v>2</v>
      </c>
      <c r="W77" s="5" t="s">
        <v>1071</v>
      </c>
      <c r="X77" s="5" t="s">
        <v>1071</v>
      </c>
      <c r="Y77" s="5" t="s">
        <v>1058</v>
      </c>
      <c r="Z77" s="5" t="s">
        <v>1058</v>
      </c>
      <c r="AA77" s="4">
        <v>418</v>
      </c>
      <c r="AB77" s="4">
        <v>387</v>
      </c>
      <c r="AC77" s="4">
        <v>437</v>
      </c>
      <c r="AD77" s="4">
        <v>2</v>
      </c>
      <c r="AE77" s="4">
        <v>2</v>
      </c>
      <c r="AF77" s="4">
        <v>9</v>
      </c>
      <c r="AG77" s="4">
        <v>9</v>
      </c>
      <c r="AH77" s="4">
        <v>5</v>
      </c>
      <c r="AI77" s="4">
        <v>5</v>
      </c>
      <c r="AJ77" s="4">
        <v>0</v>
      </c>
      <c r="AK77" s="4">
        <v>0</v>
      </c>
      <c r="AL77" s="4">
        <v>6</v>
      </c>
      <c r="AM77" s="4">
        <v>6</v>
      </c>
      <c r="AN77" s="4">
        <v>1</v>
      </c>
      <c r="AO77" s="4">
        <v>1</v>
      </c>
      <c r="AP77" s="4">
        <v>0</v>
      </c>
      <c r="AQ77" s="4">
        <v>0</v>
      </c>
      <c r="AR77" s="3" t="s">
        <v>62</v>
      </c>
      <c r="AS77" s="3" t="s">
        <v>74</v>
      </c>
      <c r="AT77" s="6" t="str">
        <f>HYPERLINK("http://catalog.hathitrust.org/Record/000222556","HathiTrust Record")</f>
        <v>HathiTrust Record</v>
      </c>
      <c r="AU77" s="6" t="str">
        <f>HYPERLINK("https://creighton-primo.hosted.exlibrisgroup.com/primo-explore/search?tab=default_tab&amp;search_scope=EVERYTHING&amp;vid=01CRU&amp;lang=en_US&amp;offset=0&amp;query=any,contains,991005100499702656","Catalog Record")</f>
        <v>Catalog Record</v>
      </c>
      <c r="AV77" s="6" t="str">
        <f>HYPERLINK("http://www.worldcat.org/oclc/7282815","WorldCat Record")</f>
        <v>WorldCat Record</v>
      </c>
      <c r="AW77" s="3" t="s">
        <v>1072</v>
      </c>
      <c r="AX77" s="3" t="s">
        <v>1073</v>
      </c>
      <c r="AY77" s="3" t="s">
        <v>1074</v>
      </c>
      <c r="AZ77" s="3" t="s">
        <v>1074</v>
      </c>
      <c r="BA77" s="3" t="s">
        <v>1075</v>
      </c>
      <c r="BB77" s="3" t="s">
        <v>79</v>
      </c>
      <c r="BD77" s="3" t="s">
        <v>1076</v>
      </c>
      <c r="BE77" s="3" t="s">
        <v>1077</v>
      </c>
      <c r="BF77" s="3" t="s">
        <v>1078</v>
      </c>
    </row>
    <row r="78" spans="1:58" ht="27" customHeight="1" x14ac:dyDescent="0.25">
      <c r="A78" s="7" t="s">
        <v>62</v>
      </c>
      <c r="B78" s="2" t="s">
        <v>57</v>
      </c>
      <c r="C78" s="2" t="s">
        <v>58</v>
      </c>
      <c r="D78" s="2" t="s">
        <v>1079</v>
      </c>
      <c r="E78" s="2" t="s">
        <v>1080</v>
      </c>
      <c r="F78" s="2" t="s">
        <v>1081</v>
      </c>
      <c r="H78" s="3" t="s">
        <v>62</v>
      </c>
      <c r="I78" s="3" t="s">
        <v>63</v>
      </c>
      <c r="J78" s="3" t="s">
        <v>62</v>
      </c>
      <c r="K78" s="3" t="s">
        <v>62</v>
      </c>
      <c r="L78" s="3" t="s">
        <v>64</v>
      </c>
      <c r="N78" s="2" t="s">
        <v>1082</v>
      </c>
      <c r="O78" s="3" t="s">
        <v>435</v>
      </c>
      <c r="Q78" s="3" t="s">
        <v>69</v>
      </c>
      <c r="R78" s="3" t="s">
        <v>88</v>
      </c>
      <c r="T78" s="3" t="s">
        <v>71</v>
      </c>
      <c r="U78" s="4">
        <v>1</v>
      </c>
      <c r="V78" s="4">
        <v>1</v>
      </c>
      <c r="W78" s="5" t="s">
        <v>1057</v>
      </c>
      <c r="X78" s="5" t="s">
        <v>1057</v>
      </c>
      <c r="Y78" s="5" t="s">
        <v>1058</v>
      </c>
      <c r="Z78" s="5" t="s">
        <v>1058</v>
      </c>
      <c r="AA78" s="4">
        <v>772</v>
      </c>
      <c r="AB78" s="4">
        <v>682</v>
      </c>
      <c r="AC78" s="4">
        <v>1073</v>
      </c>
      <c r="AD78" s="4">
        <v>8</v>
      </c>
      <c r="AE78" s="4">
        <v>10</v>
      </c>
      <c r="AF78" s="4">
        <v>47</v>
      </c>
      <c r="AG78" s="4">
        <v>52</v>
      </c>
      <c r="AH78" s="4">
        <v>19</v>
      </c>
      <c r="AI78" s="4">
        <v>21</v>
      </c>
      <c r="AJ78" s="4">
        <v>9</v>
      </c>
      <c r="AK78" s="4">
        <v>9</v>
      </c>
      <c r="AL78" s="4">
        <v>22</v>
      </c>
      <c r="AM78" s="4">
        <v>23</v>
      </c>
      <c r="AN78" s="4">
        <v>7</v>
      </c>
      <c r="AO78" s="4">
        <v>9</v>
      </c>
      <c r="AP78" s="4">
        <v>0</v>
      </c>
      <c r="AQ78" s="4">
        <v>0</v>
      </c>
      <c r="AR78" s="3" t="s">
        <v>62</v>
      </c>
      <c r="AS78" s="3" t="s">
        <v>74</v>
      </c>
      <c r="AT78" s="6" t="str">
        <f>HYPERLINK("http://catalog.hathitrust.org/Record/000258562","HathiTrust Record")</f>
        <v>HathiTrust Record</v>
      </c>
      <c r="AU78" s="6" t="str">
        <f>HYPERLINK("https://creighton-primo.hosted.exlibrisgroup.com/primo-explore/search?tab=default_tab&amp;search_scope=EVERYTHING&amp;vid=01CRU&amp;lang=en_US&amp;offset=0&amp;query=any,contains,991004680669702656","Catalog Record")</f>
        <v>Catalog Record</v>
      </c>
      <c r="AV78" s="6" t="str">
        <f>HYPERLINK("http://www.worldcat.org/oclc/4565500","WorldCat Record")</f>
        <v>WorldCat Record</v>
      </c>
      <c r="AW78" s="3" t="s">
        <v>1083</v>
      </c>
      <c r="AX78" s="3" t="s">
        <v>1084</v>
      </c>
      <c r="AY78" s="3" t="s">
        <v>1085</v>
      </c>
      <c r="AZ78" s="3" t="s">
        <v>1085</v>
      </c>
      <c r="BA78" s="3" t="s">
        <v>1086</v>
      </c>
      <c r="BB78" s="3" t="s">
        <v>79</v>
      </c>
      <c r="BD78" s="3" t="s">
        <v>1087</v>
      </c>
      <c r="BE78" s="3" t="s">
        <v>1088</v>
      </c>
      <c r="BF78" s="3" t="s">
        <v>1089</v>
      </c>
    </row>
    <row r="79" spans="1:58" ht="27" customHeight="1" x14ac:dyDescent="0.25">
      <c r="A79" s="7" t="s">
        <v>62</v>
      </c>
      <c r="B79" s="2" t="s">
        <v>57</v>
      </c>
      <c r="C79" s="2" t="s">
        <v>58</v>
      </c>
      <c r="D79" s="2" t="s">
        <v>1090</v>
      </c>
      <c r="E79" s="2" t="s">
        <v>1091</v>
      </c>
      <c r="F79" s="2" t="s">
        <v>1092</v>
      </c>
      <c r="H79" s="3" t="s">
        <v>62</v>
      </c>
      <c r="I79" s="3" t="s">
        <v>63</v>
      </c>
      <c r="J79" s="3" t="s">
        <v>62</v>
      </c>
      <c r="K79" s="3" t="s">
        <v>62</v>
      </c>
      <c r="L79" s="3" t="s">
        <v>64</v>
      </c>
      <c r="M79" s="2" t="s">
        <v>1093</v>
      </c>
      <c r="N79" s="2" t="s">
        <v>1094</v>
      </c>
      <c r="O79" s="3" t="s">
        <v>132</v>
      </c>
      <c r="Q79" s="3" t="s">
        <v>69</v>
      </c>
      <c r="R79" s="3" t="s">
        <v>88</v>
      </c>
      <c r="T79" s="3" t="s">
        <v>71</v>
      </c>
      <c r="U79" s="4">
        <v>3</v>
      </c>
      <c r="V79" s="4">
        <v>3</v>
      </c>
      <c r="W79" s="5" t="s">
        <v>1095</v>
      </c>
      <c r="X79" s="5" t="s">
        <v>1095</v>
      </c>
      <c r="Y79" s="5" t="s">
        <v>1096</v>
      </c>
      <c r="Z79" s="5" t="s">
        <v>1096</v>
      </c>
      <c r="AA79" s="4">
        <v>1190</v>
      </c>
      <c r="AB79" s="4">
        <v>1044</v>
      </c>
      <c r="AC79" s="4">
        <v>1075</v>
      </c>
      <c r="AD79" s="4">
        <v>6</v>
      </c>
      <c r="AE79" s="4">
        <v>6</v>
      </c>
      <c r="AF79" s="4">
        <v>43</v>
      </c>
      <c r="AG79" s="4">
        <v>44</v>
      </c>
      <c r="AH79" s="4">
        <v>18</v>
      </c>
      <c r="AI79" s="4">
        <v>19</v>
      </c>
      <c r="AJ79" s="4">
        <v>8</v>
      </c>
      <c r="AK79" s="4">
        <v>8</v>
      </c>
      <c r="AL79" s="4">
        <v>23</v>
      </c>
      <c r="AM79" s="4">
        <v>23</v>
      </c>
      <c r="AN79" s="4">
        <v>5</v>
      </c>
      <c r="AO79" s="4">
        <v>5</v>
      </c>
      <c r="AP79" s="4">
        <v>0</v>
      </c>
      <c r="AQ79" s="4">
        <v>0</v>
      </c>
      <c r="AR79" s="3" t="s">
        <v>62</v>
      </c>
      <c r="AS79" s="3" t="s">
        <v>74</v>
      </c>
      <c r="AT79" s="6" t="str">
        <f>HYPERLINK("http://catalog.hathitrust.org/Record/000020125","HathiTrust Record")</f>
        <v>HathiTrust Record</v>
      </c>
      <c r="AU79" s="6" t="str">
        <f>HYPERLINK("https://creighton-primo.hosted.exlibrisgroup.com/primo-explore/search?tab=default_tab&amp;search_scope=EVERYTHING&amp;vid=01CRU&amp;lang=en_US&amp;offset=0&amp;query=any,contains,991003807689702656","Catalog Record")</f>
        <v>Catalog Record</v>
      </c>
      <c r="AV79" s="6" t="str">
        <f>HYPERLINK("http://www.worldcat.org/oclc/1531747","WorldCat Record")</f>
        <v>WorldCat Record</v>
      </c>
      <c r="AW79" s="3" t="s">
        <v>1097</v>
      </c>
      <c r="AX79" s="3" t="s">
        <v>1098</v>
      </c>
      <c r="AY79" s="3" t="s">
        <v>1099</v>
      </c>
      <c r="AZ79" s="3" t="s">
        <v>1099</v>
      </c>
      <c r="BA79" s="3" t="s">
        <v>1100</v>
      </c>
      <c r="BB79" s="3" t="s">
        <v>79</v>
      </c>
      <c r="BD79" s="3" t="s">
        <v>1101</v>
      </c>
      <c r="BE79" s="3" t="s">
        <v>1102</v>
      </c>
      <c r="BF79" s="3" t="s">
        <v>1103</v>
      </c>
    </row>
    <row r="80" spans="1:58" ht="27" customHeight="1" x14ac:dyDescent="0.25">
      <c r="A80" s="7" t="s">
        <v>62</v>
      </c>
      <c r="B80" s="2" t="s">
        <v>57</v>
      </c>
      <c r="C80" s="2" t="s">
        <v>58</v>
      </c>
      <c r="D80" s="2" t="s">
        <v>1104</v>
      </c>
      <c r="E80" s="2" t="s">
        <v>1105</v>
      </c>
      <c r="F80" s="2" t="s">
        <v>1106</v>
      </c>
      <c r="H80" s="3" t="s">
        <v>62</v>
      </c>
      <c r="I80" s="3" t="s">
        <v>63</v>
      </c>
      <c r="J80" s="3" t="s">
        <v>62</v>
      </c>
      <c r="K80" s="3" t="s">
        <v>62</v>
      </c>
      <c r="L80" s="3" t="s">
        <v>64</v>
      </c>
      <c r="N80" s="2" t="s">
        <v>1107</v>
      </c>
      <c r="O80" s="3" t="s">
        <v>193</v>
      </c>
      <c r="Q80" s="3" t="s">
        <v>69</v>
      </c>
      <c r="R80" s="3" t="s">
        <v>88</v>
      </c>
      <c r="T80" s="3" t="s">
        <v>71</v>
      </c>
      <c r="U80" s="4">
        <v>1</v>
      </c>
      <c r="V80" s="4">
        <v>1</v>
      </c>
      <c r="W80" s="5" t="s">
        <v>1108</v>
      </c>
      <c r="X80" s="5" t="s">
        <v>1108</v>
      </c>
      <c r="Y80" s="5" t="s">
        <v>1058</v>
      </c>
      <c r="Z80" s="5" t="s">
        <v>1058</v>
      </c>
      <c r="AA80" s="4">
        <v>379</v>
      </c>
      <c r="AB80" s="4">
        <v>330</v>
      </c>
      <c r="AC80" s="4">
        <v>336</v>
      </c>
      <c r="AD80" s="4">
        <v>3</v>
      </c>
      <c r="AE80" s="4">
        <v>3</v>
      </c>
      <c r="AF80" s="4">
        <v>15</v>
      </c>
      <c r="AG80" s="4">
        <v>15</v>
      </c>
      <c r="AH80" s="4">
        <v>6</v>
      </c>
      <c r="AI80" s="4">
        <v>6</v>
      </c>
      <c r="AJ80" s="4">
        <v>3</v>
      </c>
      <c r="AK80" s="4">
        <v>3</v>
      </c>
      <c r="AL80" s="4">
        <v>6</v>
      </c>
      <c r="AM80" s="4">
        <v>6</v>
      </c>
      <c r="AN80" s="4">
        <v>2</v>
      </c>
      <c r="AO80" s="4">
        <v>2</v>
      </c>
      <c r="AP80" s="4">
        <v>0</v>
      </c>
      <c r="AQ80" s="4">
        <v>0</v>
      </c>
      <c r="AR80" s="3" t="s">
        <v>62</v>
      </c>
      <c r="AS80" s="3" t="s">
        <v>62</v>
      </c>
      <c r="AU80" s="6" t="str">
        <f>HYPERLINK("https://creighton-primo.hosted.exlibrisgroup.com/primo-explore/search?tab=default_tab&amp;search_scope=EVERYTHING&amp;vid=01CRU&amp;lang=en_US&amp;offset=0&amp;query=any,contains,991001035619702656","Catalog Record")</f>
        <v>Catalog Record</v>
      </c>
      <c r="AV80" s="6" t="str">
        <f>HYPERLINK("http://www.worldcat.org/oclc/15548874","WorldCat Record")</f>
        <v>WorldCat Record</v>
      </c>
      <c r="AW80" s="3" t="s">
        <v>1109</v>
      </c>
      <c r="AX80" s="3" t="s">
        <v>1110</v>
      </c>
      <c r="AY80" s="3" t="s">
        <v>1111</v>
      </c>
      <c r="AZ80" s="3" t="s">
        <v>1111</v>
      </c>
      <c r="BA80" s="3" t="s">
        <v>1112</v>
      </c>
      <c r="BB80" s="3" t="s">
        <v>79</v>
      </c>
      <c r="BD80" s="3" t="s">
        <v>1113</v>
      </c>
      <c r="BE80" s="3" t="s">
        <v>1114</v>
      </c>
      <c r="BF80" s="3" t="s">
        <v>1115</v>
      </c>
    </row>
    <row r="81" spans="1:58" ht="27" customHeight="1" x14ac:dyDescent="0.25">
      <c r="A81" s="7" t="s">
        <v>62</v>
      </c>
      <c r="B81" s="2" t="s">
        <v>57</v>
      </c>
      <c r="C81" s="2" t="s">
        <v>58</v>
      </c>
      <c r="D81" s="2" t="s">
        <v>1116</v>
      </c>
      <c r="E81" s="2" t="s">
        <v>1117</v>
      </c>
      <c r="F81" s="2" t="s">
        <v>1118</v>
      </c>
      <c r="H81" s="3" t="s">
        <v>62</v>
      </c>
      <c r="I81" s="3" t="s">
        <v>63</v>
      </c>
      <c r="J81" s="3" t="s">
        <v>62</v>
      </c>
      <c r="K81" s="3" t="s">
        <v>62</v>
      </c>
      <c r="L81" s="3" t="s">
        <v>64</v>
      </c>
      <c r="M81" s="2" t="s">
        <v>1119</v>
      </c>
      <c r="N81" s="2" t="s">
        <v>1120</v>
      </c>
      <c r="O81" s="3" t="s">
        <v>807</v>
      </c>
      <c r="Q81" s="3" t="s">
        <v>69</v>
      </c>
      <c r="R81" s="3" t="s">
        <v>1121</v>
      </c>
      <c r="T81" s="3" t="s">
        <v>71</v>
      </c>
      <c r="U81" s="4">
        <v>3</v>
      </c>
      <c r="V81" s="4">
        <v>3</v>
      </c>
      <c r="W81" s="5" t="s">
        <v>1122</v>
      </c>
      <c r="X81" s="5" t="s">
        <v>1122</v>
      </c>
      <c r="Y81" s="5" t="s">
        <v>1058</v>
      </c>
      <c r="Z81" s="5" t="s">
        <v>1058</v>
      </c>
      <c r="AA81" s="4">
        <v>109</v>
      </c>
      <c r="AB81" s="4">
        <v>95</v>
      </c>
      <c r="AC81" s="4">
        <v>97</v>
      </c>
      <c r="AD81" s="4">
        <v>2</v>
      </c>
      <c r="AE81" s="4">
        <v>2</v>
      </c>
      <c r="AF81" s="4">
        <v>16</v>
      </c>
      <c r="AG81" s="4">
        <v>16</v>
      </c>
      <c r="AH81" s="4">
        <v>5</v>
      </c>
      <c r="AI81" s="4">
        <v>5</v>
      </c>
      <c r="AJ81" s="4">
        <v>4</v>
      </c>
      <c r="AK81" s="4">
        <v>4</v>
      </c>
      <c r="AL81" s="4">
        <v>12</v>
      </c>
      <c r="AM81" s="4">
        <v>12</v>
      </c>
      <c r="AN81" s="4">
        <v>1</v>
      </c>
      <c r="AO81" s="4">
        <v>1</v>
      </c>
      <c r="AP81" s="4">
        <v>0</v>
      </c>
      <c r="AQ81" s="4">
        <v>0</v>
      </c>
      <c r="AR81" s="3" t="s">
        <v>62</v>
      </c>
      <c r="AS81" s="3" t="s">
        <v>74</v>
      </c>
      <c r="AT81" s="6" t="str">
        <f>HYPERLINK("http://catalog.hathitrust.org/Record/000761106","HathiTrust Record")</f>
        <v>HathiTrust Record</v>
      </c>
      <c r="AU81" s="6" t="str">
        <f>HYPERLINK("https://creighton-primo.hosted.exlibrisgroup.com/primo-explore/search?tab=default_tab&amp;search_scope=EVERYTHING&amp;vid=01CRU&amp;lang=en_US&amp;offset=0&amp;query=any,contains,991005153799702656","Catalog Record")</f>
        <v>Catalog Record</v>
      </c>
      <c r="AV81" s="6" t="str">
        <f>HYPERLINK("http://www.worldcat.org/oclc/7737251","WorldCat Record")</f>
        <v>WorldCat Record</v>
      </c>
      <c r="AW81" s="3" t="s">
        <v>1123</v>
      </c>
      <c r="AX81" s="3" t="s">
        <v>1124</v>
      </c>
      <c r="AY81" s="3" t="s">
        <v>1125</v>
      </c>
      <c r="AZ81" s="3" t="s">
        <v>1125</v>
      </c>
      <c r="BA81" s="3" t="s">
        <v>1126</v>
      </c>
      <c r="BB81" s="3" t="s">
        <v>79</v>
      </c>
      <c r="BD81" s="3" t="s">
        <v>1127</v>
      </c>
      <c r="BE81" s="3" t="s">
        <v>1128</v>
      </c>
      <c r="BF81" s="3" t="s">
        <v>1129</v>
      </c>
    </row>
    <row r="82" spans="1:58" ht="27" customHeight="1" x14ac:dyDescent="0.25">
      <c r="A82" s="7" t="s">
        <v>62</v>
      </c>
      <c r="B82" s="2" t="s">
        <v>57</v>
      </c>
      <c r="C82" s="2" t="s">
        <v>58</v>
      </c>
      <c r="D82" s="2" t="s">
        <v>1130</v>
      </c>
      <c r="E82" s="2" t="s">
        <v>1131</v>
      </c>
      <c r="F82" s="2" t="s">
        <v>1132</v>
      </c>
      <c r="H82" s="3" t="s">
        <v>62</v>
      </c>
      <c r="I82" s="3" t="s">
        <v>63</v>
      </c>
      <c r="J82" s="3" t="s">
        <v>62</v>
      </c>
      <c r="K82" s="3" t="s">
        <v>62</v>
      </c>
      <c r="L82" s="3" t="s">
        <v>64</v>
      </c>
      <c r="M82" s="2" t="s">
        <v>1133</v>
      </c>
      <c r="N82" s="2" t="s">
        <v>1134</v>
      </c>
      <c r="O82" s="3" t="s">
        <v>162</v>
      </c>
      <c r="Q82" s="3" t="s">
        <v>69</v>
      </c>
      <c r="R82" s="3" t="s">
        <v>1135</v>
      </c>
      <c r="T82" s="3" t="s">
        <v>71</v>
      </c>
      <c r="U82" s="4">
        <v>2</v>
      </c>
      <c r="V82" s="4">
        <v>2</v>
      </c>
      <c r="W82" s="5" t="s">
        <v>1136</v>
      </c>
      <c r="X82" s="5" t="s">
        <v>1136</v>
      </c>
      <c r="Y82" s="5" t="s">
        <v>1096</v>
      </c>
      <c r="Z82" s="5" t="s">
        <v>1096</v>
      </c>
      <c r="AA82" s="4">
        <v>543</v>
      </c>
      <c r="AB82" s="4">
        <v>449</v>
      </c>
      <c r="AC82" s="4">
        <v>456</v>
      </c>
      <c r="AD82" s="4">
        <v>5</v>
      </c>
      <c r="AE82" s="4">
        <v>5</v>
      </c>
      <c r="AF82" s="4">
        <v>27</v>
      </c>
      <c r="AG82" s="4">
        <v>27</v>
      </c>
      <c r="AH82" s="4">
        <v>7</v>
      </c>
      <c r="AI82" s="4">
        <v>7</v>
      </c>
      <c r="AJ82" s="4">
        <v>6</v>
      </c>
      <c r="AK82" s="4">
        <v>6</v>
      </c>
      <c r="AL82" s="4">
        <v>16</v>
      </c>
      <c r="AM82" s="4">
        <v>16</v>
      </c>
      <c r="AN82" s="4">
        <v>4</v>
      </c>
      <c r="AO82" s="4">
        <v>4</v>
      </c>
      <c r="AP82" s="4">
        <v>0</v>
      </c>
      <c r="AQ82" s="4">
        <v>0</v>
      </c>
      <c r="AR82" s="3" t="s">
        <v>62</v>
      </c>
      <c r="AS82" s="3" t="s">
        <v>74</v>
      </c>
      <c r="AT82" s="6" t="str">
        <f>HYPERLINK("http://catalog.hathitrust.org/Record/001919672","HathiTrust Record")</f>
        <v>HathiTrust Record</v>
      </c>
      <c r="AU82" s="6" t="str">
        <f>HYPERLINK("https://creighton-primo.hosted.exlibrisgroup.com/primo-explore/search?tab=default_tab&amp;search_scope=EVERYTHING&amp;vid=01CRU&amp;lang=en_US&amp;offset=0&amp;query=any,contains,991000586979702656","Catalog Record")</f>
        <v>Catalog Record</v>
      </c>
      <c r="AV82" s="6" t="str">
        <f>HYPERLINK("http://www.worldcat.org/oclc/96307","WorldCat Record")</f>
        <v>WorldCat Record</v>
      </c>
      <c r="AW82" s="3" t="s">
        <v>1137</v>
      </c>
      <c r="AX82" s="3" t="s">
        <v>1138</v>
      </c>
      <c r="AY82" s="3" t="s">
        <v>1139</v>
      </c>
      <c r="AZ82" s="3" t="s">
        <v>1139</v>
      </c>
      <c r="BA82" s="3" t="s">
        <v>1140</v>
      </c>
      <c r="BB82" s="3" t="s">
        <v>79</v>
      </c>
      <c r="BD82" s="3" t="s">
        <v>1141</v>
      </c>
      <c r="BE82" s="3" t="s">
        <v>1142</v>
      </c>
      <c r="BF82" s="3" t="s">
        <v>1143</v>
      </c>
    </row>
    <row r="83" spans="1:58" ht="27" customHeight="1" x14ac:dyDescent="0.25">
      <c r="A83" s="7" t="s">
        <v>62</v>
      </c>
      <c r="B83" s="2" t="s">
        <v>57</v>
      </c>
      <c r="C83" s="2" t="s">
        <v>58</v>
      </c>
      <c r="D83" s="2" t="s">
        <v>1144</v>
      </c>
      <c r="E83" s="2" t="s">
        <v>1145</v>
      </c>
      <c r="F83" s="2" t="s">
        <v>1146</v>
      </c>
      <c r="H83" s="3" t="s">
        <v>62</v>
      </c>
      <c r="I83" s="3" t="s">
        <v>63</v>
      </c>
      <c r="J83" s="3" t="s">
        <v>62</v>
      </c>
      <c r="K83" s="3" t="s">
        <v>62</v>
      </c>
      <c r="L83" s="3" t="s">
        <v>64</v>
      </c>
      <c r="M83" s="2" t="s">
        <v>1147</v>
      </c>
      <c r="N83" s="2" t="s">
        <v>1148</v>
      </c>
      <c r="O83" s="3" t="s">
        <v>554</v>
      </c>
      <c r="P83" s="2" t="s">
        <v>524</v>
      </c>
      <c r="Q83" s="3" t="s">
        <v>69</v>
      </c>
      <c r="R83" s="3" t="s">
        <v>88</v>
      </c>
      <c r="T83" s="3" t="s">
        <v>71</v>
      </c>
      <c r="U83" s="4">
        <v>3</v>
      </c>
      <c r="V83" s="4">
        <v>3</v>
      </c>
      <c r="W83" s="5" t="s">
        <v>1149</v>
      </c>
      <c r="X83" s="5" t="s">
        <v>1149</v>
      </c>
      <c r="Y83" s="5" t="s">
        <v>1058</v>
      </c>
      <c r="Z83" s="5" t="s">
        <v>1058</v>
      </c>
      <c r="AA83" s="4">
        <v>258</v>
      </c>
      <c r="AB83" s="4">
        <v>194</v>
      </c>
      <c r="AC83" s="4">
        <v>421</v>
      </c>
      <c r="AD83" s="4">
        <v>2</v>
      </c>
      <c r="AE83" s="4">
        <v>3</v>
      </c>
      <c r="AF83" s="4">
        <v>16</v>
      </c>
      <c r="AG83" s="4">
        <v>27</v>
      </c>
      <c r="AH83" s="4">
        <v>5</v>
      </c>
      <c r="AI83" s="4">
        <v>9</v>
      </c>
      <c r="AJ83" s="4">
        <v>5</v>
      </c>
      <c r="AK83" s="4">
        <v>6</v>
      </c>
      <c r="AL83" s="4">
        <v>11</v>
      </c>
      <c r="AM83" s="4">
        <v>21</v>
      </c>
      <c r="AN83" s="4">
        <v>1</v>
      </c>
      <c r="AO83" s="4">
        <v>1</v>
      </c>
      <c r="AP83" s="4">
        <v>0</v>
      </c>
      <c r="AQ83" s="4">
        <v>0</v>
      </c>
      <c r="AR83" s="3" t="s">
        <v>62</v>
      </c>
      <c r="AS83" s="3" t="s">
        <v>62</v>
      </c>
      <c r="AU83" s="6" t="str">
        <f>HYPERLINK("https://creighton-primo.hosted.exlibrisgroup.com/primo-explore/search?tab=default_tab&amp;search_scope=EVERYTHING&amp;vid=01CRU&amp;lang=en_US&amp;offset=0&amp;query=any,contains,991002461489702656","Catalog Record")</f>
        <v>Catalog Record</v>
      </c>
      <c r="AV83" s="6" t="str">
        <f>HYPERLINK("http://www.worldcat.org/oclc/356018","WorldCat Record")</f>
        <v>WorldCat Record</v>
      </c>
      <c r="AW83" s="3" t="s">
        <v>1150</v>
      </c>
      <c r="AX83" s="3" t="s">
        <v>1151</v>
      </c>
      <c r="AY83" s="3" t="s">
        <v>1152</v>
      </c>
      <c r="AZ83" s="3" t="s">
        <v>1152</v>
      </c>
      <c r="BA83" s="3" t="s">
        <v>1153</v>
      </c>
      <c r="BB83" s="3" t="s">
        <v>79</v>
      </c>
      <c r="BE83" s="3" t="s">
        <v>1154</v>
      </c>
      <c r="BF83" s="3" t="s">
        <v>1155</v>
      </c>
    </row>
    <row r="84" spans="1:58" ht="27" customHeight="1" x14ac:dyDescent="0.25">
      <c r="A84" s="7" t="s">
        <v>62</v>
      </c>
      <c r="B84" s="2" t="s">
        <v>57</v>
      </c>
      <c r="C84" s="2" t="s">
        <v>58</v>
      </c>
      <c r="D84" s="2" t="s">
        <v>1156</v>
      </c>
      <c r="E84" s="2" t="s">
        <v>1157</v>
      </c>
      <c r="F84" s="2" t="s">
        <v>1158</v>
      </c>
      <c r="H84" s="3" t="s">
        <v>62</v>
      </c>
      <c r="I84" s="3" t="s">
        <v>63</v>
      </c>
      <c r="J84" s="3" t="s">
        <v>62</v>
      </c>
      <c r="K84" s="3" t="s">
        <v>62</v>
      </c>
      <c r="L84" s="3" t="s">
        <v>64</v>
      </c>
      <c r="M84" s="2" t="s">
        <v>1159</v>
      </c>
      <c r="N84" s="2" t="s">
        <v>1160</v>
      </c>
      <c r="O84" s="3" t="s">
        <v>361</v>
      </c>
      <c r="Q84" s="3" t="s">
        <v>69</v>
      </c>
      <c r="R84" s="3" t="s">
        <v>599</v>
      </c>
      <c r="S84" s="2" t="s">
        <v>1161</v>
      </c>
      <c r="T84" s="3" t="s">
        <v>71</v>
      </c>
      <c r="U84" s="4">
        <v>3</v>
      </c>
      <c r="V84" s="4">
        <v>3</v>
      </c>
      <c r="W84" s="5" t="s">
        <v>1162</v>
      </c>
      <c r="X84" s="5" t="s">
        <v>1162</v>
      </c>
      <c r="Y84" s="5" t="s">
        <v>1058</v>
      </c>
      <c r="Z84" s="5" t="s">
        <v>1058</v>
      </c>
      <c r="AA84" s="4">
        <v>283</v>
      </c>
      <c r="AB84" s="4">
        <v>237</v>
      </c>
      <c r="AC84" s="4">
        <v>385</v>
      </c>
      <c r="AD84" s="4">
        <v>2</v>
      </c>
      <c r="AE84" s="4">
        <v>2</v>
      </c>
      <c r="AF84" s="4">
        <v>26</v>
      </c>
      <c r="AG84" s="4">
        <v>27</v>
      </c>
      <c r="AH84" s="4">
        <v>8</v>
      </c>
      <c r="AI84" s="4">
        <v>8</v>
      </c>
      <c r="AJ84" s="4">
        <v>6</v>
      </c>
      <c r="AK84" s="4">
        <v>7</v>
      </c>
      <c r="AL84" s="4">
        <v>20</v>
      </c>
      <c r="AM84" s="4">
        <v>21</v>
      </c>
      <c r="AN84" s="4">
        <v>1</v>
      </c>
      <c r="AO84" s="4">
        <v>1</v>
      </c>
      <c r="AP84" s="4">
        <v>0</v>
      </c>
      <c r="AQ84" s="4">
        <v>0</v>
      </c>
      <c r="AR84" s="3" t="s">
        <v>62</v>
      </c>
      <c r="AS84" s="3" t="s">
        <v>74</v>
      </c>
      <c r="AT84" s="6" t="str">
        <f>HYPERLINK("http://catalog.hathitrust.org/Record/000949598","HathiTrust Record")</f>
        <v>HathiTrust Record</v>
      </c>
      <c r="AU84" s="6" t="str">
        <f>HYPERLINK("https://creighton-primo.hosted.exlibrisgroup.com/primo-explore/search?tab=default_tab&amp;search_scope=EVERYTHING&amp;vid=01CRU&amp;lang=en_US&amp;offset=0&amp;query=any,contains,991001273339702656","Catalog Record")</f>
        <v>Catalog Record</v>
      </c>
      <c r="AV84" s="6" t="str">
        <f>HYPERLINK("http://www.worldcat.org/oclc/17843286","WorldCat Record")</f>
        <v>WorldCat Record</v>
      </c>
      <c r="AW84" s="3" t="s">
        <v>1163</v>
      </c>
      <c r="AX84" s="3" t="s">
        <v>1164</v>
      </c>
      <c r="AY84" s="3" t="s">
        <v>1165</v>
      </c>
      <c r="AZ84" s="3" t="s">
        <v>1165</v>
      </c>
      <c r="BA84" s="3" t="s">
        <v>1166</v>
      </c>
      <c r="BB84" s="3" t="s">
        <v>79</v>
      </c>
      <c r="BD84" s="3" t="s">
        <v>1167</v>
      </c>
      <c r="BE84" s="3" t="s">
        <v>1168</v>
      </c>
      <c r="BF84" s="3" t="s">
        <v>1169</v>
      </c>
    </row>
    <row r="85" spans="1:58" ht="27" customHeight="1" x14ac:dyDescent="0.25">
      <c r="A85" s="7" t="s">
        <v>62</v>
      </c>
      <c r="B85" s="2" t="s">
        <v>57</v>
      </c>
      <c r="C85" s="2" t="s">
        <v>58</v>
      </c>
      <c r="D85" s="2" t="s">
        <v>1170</v>
      </c>
      <c r="E85" s="2" t="s">
        <v>1171</v>
      </c>
      <c r="F85" s="2" t="s">
        <v>1172</v>
      </c>
      <c r="H85" s="3" t="s">
        <v>62</v>
      </c>
      <c r="I85" s="3" t="s">
        <v>63</v>
      </c>
      <c r="J85" s="3" t="s">
        <v>62</v>
      </c>
      <c r="K85" s="3" t="s">
        <v>62</v>
      </c>
      <c r="L85" s="3" t="s">
        <v>64</v>
      </c>
      <c r="M85" s="2" t="s">
        <v>1173</v>
      </c>
      <c r="N85" s="2" t="s">
        <v>1174</v>
      </c>
      <c r="O85" s="3" t="s">
        <v>1175</v>
      </c>
      <c r="Q85" s="3" t="s">
        <v>69</v>
      </c>
      <c r="R85" s="3" t="s">
        <v>1135</v>
      </c>
      <c r="T85" s="3" t="s">
        <v>71</v>
      </c>
      <c r="U85" s="4">
        <v>2</v>
      </c>
      <c r="V85" s="4">
        <v>2</v>
      </c>
      <c r="W85" s="5" t="s">
        <v>1176</v>
      </c>
      <c r="X85" s="5" t="s">
        <v>1176</v>
      </c>
      <c r="Y85" s="5" t="s">
        <v>1096</v>
      </c>
      <c r="Z85" s="5" t="s">
        <v>1096</v>
      </c>
      <c r="AA85" s="4">
        <v>651</v>
      </c>
      <c r="AB85" s="4">
        <v>575</v>
      </c>
      <c r="AC85" s="4">
        <v>581</v>
      </c>
      <c r="AD85" s="4">
        <v>4</v>
      </c>
      <c r="AE85" s="4">
        <v>4</v>
      </c>
      <c r="AF85" s="4">
        <v>33</v>
      </c>
      <c r="AG85" s="4">
        <v>33</v>
      </c>
      <c r="AH85" s="4">
        <v>14</v>
      </c>
      <c r="AI85" s="4">
        <v>14</v>
      </c>
      <c r="AJ85" s="4">
        <v>7</v>
      </c>
      <c r="AK85" s="4">
        <v>7</v>
      </c>
      <c r="AL85" s="4">
        <v>17</v>
      </c>
      <c r="AM85" s="4">
        <v>17</v>
      </c>
      <c r="AN85" s="4">
        <v>3</v>
      </c>
      <c r="AO85" s="4">
        <v>3</v>
      </c>
      <c r="AP85" s="4">
        <v>0</v>
      </c>
      <c r="AQ85" s="4">
        <v>0</v>
      </c>
      <c r="AR85" s="3" t="s">
        <v>62</v>
      </c>
      <c r="AS85" s="3" t="s">
        <v>74</v>
      </c>
      <c r="AT85" s="6" t="str">
        <f>HYPERLINK("http://catalog.hathitrust.org/Record/001388812","HathiTrust Record")</f>
        <v>HathiTrust Record</v>
      </c>
      <c r="AU85" s="6" t="str">
        <f>HYPERLINK("https://creighton-primo.hosted.exlibrisgroup.com/primo-explore/search?tab=default_tab&amp;search_scope=EVERYTHING&amp;vid=01CRU&amp;lang=en_US&amp;offset=0&amp;query=any,contains,991003240759702656","Catalog Record")</f>
        <v>Catalog Record</v>
      </c>
      <c r="AV85" s="6" t="str">
        <f>HYPERLINK("http://www.worldcat.org/oclc/763607","WorldCat Record")</f>
        <v>WorldCat Record</v>
      </c>
      <c r="AW85" s="3" t="s">
        <v>1177</v>
      </c>
      <c r="AX85" s="3" t="s">
        <v>1178</v>
      </c>
      <c r="AY85" s="3" t="s">
        <v>1179</v>
      </c>
      <c r="AZ85" s="3" t="s">
        <v>1179</v>
      </c>
      <c r="BA85" s="3" t="s">
        <v>1180</v>
      </c>
      <c r="BB85" s="3" t="s">
        <v>79</v>
      </c>
      <c r="BD85" s="3" t="s">
        <v>1181</v>
      </c>
      <c r="BE85" s="3" t="s">
        <v>1182</v>
      </c>
      <c r="BF85" s="3" t="s">
        <v>1183</v>
      </c>
    </row>
    <row r="86" spans="1:58" ht="27" customHeight="1" x14ac:dyDescent="0.25">
      <c r="A86" s="7" t="s">
        <v>62</v>
      </c>
      <c r="B86" s="2" t="s">
        <v>57</v>
      </c>
      <c r="C86" s="2" t="s">
        <v>58</v>
      </c>
      <c r="D86" s="2" t="s">
        <v>1184</v>
      </c>
      <c r="E86" s="2" t="s">
        <v>1185</v>
      </c>
      <c r="F86" s="2" t="s">
        <v>1186</v>
      </c>
      <c r="H86" s="3" t="s">
        <v>62</v>
      </c>
      <c r="I86" s="3" t="s">
        <v>63</v>
      </c>
      <c r="J86" s="3" t="s">
        <v>62</v>
      </c>
      <c r="K86" s="3" t="s">
        <v>62</v>
      </c>
      <c r="L86" s="3" t="s">
        <v>64</v>
      </c>
      <c r="M86" s="2" t="s">
        <v>1187</v>
      </c>
      <c r="N86" s="2" t="s">
        <v>1188</v>
      </c>
      <c r="O86" s="3" t="s">
        <v>554</v>
      </c>
      <c r="Q86" s="3" t="s">
        <v>69</v>
      </c>
      <c r="R86" s="3" t="s">
        <v>163</v>
      </c>
      <c r="S86" s="2" t="s">
        <v>164</v>
      </c>
      <c r="T86" s="3" t="s">
        <v>71</v>
      </c>
      <c r="U86" s="4">
        <v>4</v>
      </c>
      <c r="V86" s="4">
        <v>4</v>
      </c>
      <c r="W86" s="5" t="s">
        <v>1176</v>
      </c>
      <c r="X86" s="5" t="s">
        <v>1176</v>
      </c>
      <c r="Y86" s="5" t="s">
        <v>1096</v>
      </c>
      <c r="Z86" s="5" t="s">
        <v>1096</v>
      </c>
      <c r="AA86" s="4">
        <v>412</v>
      </c>
      <c r="AB86" s="4">
        <v>336</v>
      </c>
      <c r="AC86" s="4">
        <v>340</v>
      </c>
      <c r="AD86" s="4">
        <v>3</v>
      </c>
      <c r="AE86" s="4">
        <v>3</v>
      </c>
      <c r="AF86" s="4">
        <v>20</v>
      </c>
      <c r="AG86" s="4">
        <v>20</v>
      </c>
      <c r="AH86" s="4">
        <v>8</v>
      </c>
      <c r="AI86" s="4">
        <v>8</v>
      </c>
      <c r="AJ86" s="4">
        <v>4</v>
      </c>
      <c r="AK86" s="4">
        <v>4</v>
      </c>
      <c r="AL86" s="4">
        <v>15</v>
      </c>
      <c r="AM86" s="4">
        <v>15</v>
      </c>
      <c r="AN86" s="4">
        <v>2</v>
      </c>
      <c r="AO86" s="4">
        <v>2</v>
      </c>
      <c r="AP86" s="4">
        <v>0</v>
      </c>
      <c r="AQ86" s="4">
        <v>0</v>
      </c>
      <c r="AR86" s="3" t="s">
        <v>62</v>
      </c>
      <c r="AS86" s="3" t="s">
        <v>74</v>
      </c>
      <c r="AT86" s="6" t="str">
        <f>HYPERLINK("http://catalog.hathitrust.org/Record/001388814","HathiTrust Record")</f>
        <v>HathiTrust Record</v>
      </c>
      <c r="AU86" s="6" t="str">
        <f>HYPERLINK("https://creighton-primo.hosted.exlibrisgroup.com/primo-explore/search?tab=default_tab&amp;search_scope=EVERYTHING&amp;vid=01CRU&amp;lang=en_US&amp;offset=0&amp;query=any,contains,991002694099702656","Catalog Record")</f>
        <v>Catalog Record</v>
      </c>
      <c r="AV86" s="6" t="str">
        <f>HYPERLINK("http://www.worldcat.org/oclc/402696","WorldCat Record")</f>
        <v>WorldCat Record</v>
      </c>
      <c r="AW86" s="3" t="s">
        <v>1189</v>
      </c>
      <c r="AX86" s="3" t="s">
        <v>1190</v>
      </c>
      <c r="AY86" s="3" t="s">
        <v>1191</v>
      </c>
      <c r="AZ86" s="3" t="s">
        <v>1191</v>
      </c>
      <c r="BA86" s="3" t="s">
        <v>1192</v>
      </c>
      <c r="BB86" s="3" t="s">
        <v>79</v>
      </c>
      <c r="BD86" s="3" t="s">
        <v>1193</v>
      </c>
      <c r="BE86" s="3" t="s">
        <v>1194</v>
      </c>
      <c r="BF86" s="3" t="s">
        <v>1195</v>
      </c>
    </row>
    <row r="87" spans="1:58" ht="27" customHeight="1" x14ac:dyDescent="0.25">
      <c r="A87" s="7" t="s">
        <v>62</v>
      </c>
      <c r="B87" s="2" t="s">
        <v>57</v>
      </c>
      <c r="C87" s="2" t="s">
        <v>58</v>
      </c>
      <c r="D87" s="2" t="s">
        <v>1196</v>
      </c>
      <c r="E87" s="2" t="s">
        <v>1197</v>
      </c>
      <c r="F87" s="2" t="s">
        <v>1198</v>
      </c>
      <c r="H87" s="3" t="s">
        <v>62</v>
      </c>
      <c r="I87" s="3" t="s">
        <v>63</v>
      </c>
      <c r="J87" s="3" t="s">
        <v>62</v>
      </c>
      <c r="K87" s="3" t="s">
        <v>62</v>
      </c>
      <c r="L87" s="3" t="s">
        <v>64</v>
      </c>
      <c r="M87" s="2" t="s">
        <v>1199</v>
      </c>
      <c r="N87" s="2" t="s">
        <v>1200</v>
      </c>
      <c r="O87" s="3" t="s">
        <v>279</v>
      </c>
      <c r="Q87" s="3" t="s">
        <v>69</v>
      </c>
      <c r="R87" s="3" t="s">
        <v>88</v>
      </c>
      <c r="T87" s="3" t="s">
        <v>71</v>
      </c>
      <c r="U87" s="4">
        <v>1</v>
      </c>
      <c r="V87" s="4">
        <v>1</v>
      </c>
      <c r="W87" s="5" t="s">
        <v>1201</v>
      </c>
      <c r="X87" s="5" t="s">
        <v>1201</v>
      </c>
      <c r="Y87" s="5" t="s">
        <v>1202</v>
      </c>
      <c r="Z87" s="5" t="s">
        <v>1202</v>
      </c>
      <c r="AA87" s="4">
        <v>406</v>
      </c>
      <c r="AB87" s="4">
        <v>374</v>
      </c>
      <c r="AC87" s="4">
        <v>657</v>
      </c>
      <c r="AD87" s="4">
        <v>4</v>
      </c>
      <c r="AE87" s="4">
        <v>5</v>
      </c>
      <c r="AF87" s="4">
        <v>26</v>
      </c>
      <c r="AG87" s="4">
        <v>41</v>
      </c>
      <c r="AH87" s="4">
        <v>10</v>
      </c>
      <c r="AI87" s="4">
        <v>14</v>
      </c>
      <c r="AJ87" s="4">
        <v>4</v>
      </c>
      <c r="AK87" s="4">
        <v>9</v>
      </c>
      <c r="AL87" s="4">
        <v>16</v>
      </c>
      <c r="AM87" s="4">
        <v>22</v>
      </c>
      <c r="AN87" s="4">
        <v>3</v>
      </c>
      <c r="AO87" s="4">
        <v>4</v>
      </c>
      <c r="AP87" s="4">
        <v>1</v>
      </c>
      <c r="AQ87" s="4">
        <v>3</v>
      </c>
      <c r="AR87" s="3" t="s">
        <v>62</v>
      </c>
      <c r="AS87" s="3" t="s">
        <v>62</v>
      </c>
      <c r="AU87" s="6" t="str">
        <f>HYPERLINK("https://creighton-primo.hosted.exlibrisgroup.com/primo-explore/search?tab=default_tab&amp;search_scope=EVERYTHING&amp;vid=01CRU&amp;lang=en_US&amp;offset=0&amp;query=any,contains,991000679909702656","Catalog Record")</f>
        <v>Catalog Record</v>
      </c>
      <c r="AV87" s="6" t="str">
        <f>HYPERLINK("http://www.worldcat.org/oclc/121410","WorldCat Record")</f>
        <v>WorldCat Record</v>
      </c>
      <c r="AW87" s="3" t="s">
        <v>1203</v>
      </c>
      <c r="AX87" s="3" t="s">
        <v>1204</v>
      </c>
      <c r="AY87" s="3" t="s">
        <v>1205</v>
      </c>
      <c r="AZ87" s="3" t="s">
        <v>1205</v>
      </c>
      <c r="BA87" s="3" t="s">
        <v>1206</v>
      </c>
      <c r="BB87" s="3" t="s">
        <v>79</v>
      </c>
      <c r="BE87" s="3" t="s">
        <v>1207</v>
      </c>
      <c r="BF87" s="3" t="s">
        <v>1208</v>
      </c>
    </row>
    <row r="88" spans="1:58" ht="27" customHeight="1" x14ac:dyDescent="0.25">
      <c r="A88" s="7" t="s">
        <v>62</v>
      </c>
      <c r="B88" s="2" t="s">
        <v>57</v>
      </c>
      <c r="C88" s="2" t="s">
        <v>58</v>
      </c>
      <c r="D88" s="2" t="s">
        <v>1209</v>
      </c>
      <c r="E88" s="2" t="s">
        <v>1210</v>
      </c>
      <c r="F88" s="2" t="s">
        <v>1211</v>
      </c>
      <c r="G88" s="3" t="s">
        <v>1212</v>
      </c>
      <c r="H88" s="3" t="s">
        <v>62</v>
      </c>
      <c r="I88" s="3" t="s">
        <v>63</v>
      </c>
      <c r="J88" s="3" t="s">
        <v>62</v>
      </c>
      <c r="K88" s="3" t="s">
        <v>62</v>
      </c>
      <c r="L88" s="3" t="s">
        <v>64</v>
      </c>
      <c r="M88" s="2" t="s">
        <v>1213</v>
      </c>
      <c r="N88" s="2" t="s">
        <v>1214</v>
      </c>
      <c r="O88" s="3" t="s">
        <v>225</v>
      </c>
      <c r="Q88" s="3" t="s">
        <v>69</v>
      </c>
      <c r="R88" s="3" t="s">
        <v>88</v>
      </c>
      <c r="S88" s="2" t="s">
        <v>1215</v>
      </c>
      <c r="T88" s="3" t="s">
        <v>71</v>
      </c>
      <c r="U88" s="4">
        <v>1</v>
      </c>
      <c r="V88" s="4">
        <v>1</v>
      </c>
      <c r="W88" s="5" t="s">
        <v>1216</v>
      </c>
      <c r="X88" s="5" t="s">
        <v>1216</v>
      </c>
      <c r="Y88" s="5" t="s">
        <v>1058</v>
      </c>
      <c r="Z88" s="5" t="s">
        <v>1058</v>
      </c>
      <c r="AA88" s="4">
        <v>492</v>
      </c>
      <c r="AB88" s="4">
        <v>398</v>
      </c>
      <c r="AC88" s="4">
        <v>890</v>
      </c>
      <c r="AD88" s="4">
        <v>3</v>
      </c>
      <c r="AE88" s="4">
        <v>5</v>
      </c>
      <c r="AF88" s="4">
        <v>23</v>
      </c>
      <c r="AG88" s="4">
        <v>39</v>
      </c>
      <c r="AH88" s="4">
        <v>9</v>
      </c>
      <c r="AI88" s="4">
        <v>14</v>
      </c>
      <c r="AJ88" s="4">
        <v>5</v>
      </c>
      <c r="AK88" s="4">
        <v>9</v>
      </c>
      <c r="AL88" s="4">
        <v>14</v>
      </c>
      <c r="AM88" s="4">
        <v>23</v>
      </c>
      <c r="AN88" s="4">
        <v>2</v>
      </c>
      <c r="AO88" s="4">
        <v>4</v>
      </c>
      <c r="AP88" s="4">
        <v>0</v>
      </c>
      <c r="AQ88" s="4">
        <v>0</v>
      </c>
      <c r="AR88" s="3" t="s">
        <v>62</v>
      </c>
      <c r="AS88" s="3" t="s">
        <v>74</v>
      </c>
      <c r="AT88" s="6" t="str">
        <f>HYPERLINK("http://catalog.hathitrust.org/Record/000813908","HathiTrust Record")</f>
        <v>HathiTrust Record</v>
      </c>
      <c r="AU88" s="6" t="str">
        <f>HYPERLINK("https://creighton-primo.hosted.exlibrisgroup.com/primo-explore/search?tab=default_tab&amp;search_scope=EVERYTHING&amp;vid=01CRU&amp;lang=en_US&amp;offset=0&amp;query=any,contains,991000989499702656","Catalog Record")</f>
        <v>Catalog Record</v>
      </c>
      <c r="AV88" s="6" t="str">
        <f>HYPERLINK("http://www.worldcat.org/oclc/15092393","WorldCat Record")</f>
        <v>WorldCat Record</v>
      </c>
      <c r="AW88" s="3" t="s">
        <v>1217</v>
      </c>
      <c r="AX88" s="3" t="s">
        <v>1218</v>
      </c>
      <c r="AY88" s="3" t="s">
        <v>1219</v>
      </c>
      <c r="AZ88" s="3" t="s">
        <v>1219</v>
      </c>
      <c r="BA88" s="3" t="s">
        <v>1220</v>
      </c>
      <c r="BB88" s="3" t="s">
        <v>79</v>
      </c>
      <c r="BD88" s="3" t="s">
        <v>1221</v>
      </c>
      <c r="BE88" s="3" t="s">
        <v>1222</v>
      </c>
      <c r="BF88" s="3" t="s">
        <v>1223</v>
      </c>
    </row>
    <row r="89" spans="1:58" ht="27" customHeight="1" x14ac:dyDescent="0.25">
      <c r="A89" s="7" t="s">
        <v>62</v>
      </c>
      <c r="B89" s="2" t="s">
        <v>57</v>
      </c>
      <c r="C89" s="2" t="s">
        <v>58</v>
      </c>
      <c r="D89" s="2" t="s">
        <v>1224</v>
      </c>
      <c r="E89" s="2" t="s">
        <v>1225</v>
      </c>
      <c r="F89" s="2" t="s">
        <v>1226</v>
      </c>
      <c r="H89" s="3" t="s">
        <v>62</v>
      </c>
      <c r="I89" s="3" t="s">
        <v>63</v>
      </c>
      <c r="J89" s="3" t="s">
        <v>62</v>
      </c>
      <c r="K89" s="3" t="s">
        <v>62</v>
      </c>
      <c r="L89" s="3" t="s">
        <v>64</v>
      </c>
      <c r="M89" s="2" t="s">
        <v>1227</v>
      </c>
      <c r="N89" s="2" t="s">
        <v>1228</v>
      </c>
      <c r="O89" s="3" t="s">
        <v>225</v>
      </c>
      <c r="Q89" s="3" t="s">
        <v>69</v>
      </c>
      <c r="R89" s="3" t="s">
        <v>1135</v>
      </c>
      <c r="T89" s="3" t="s">
        <v>71</v>
      </c>
      <c r="U89" s="4">
        <v>1</v>
      </c>
      <c r="V89" s="4">
        <v>1</v>
      </c>
      <c r="W89" s="5" t="s">
        <v>1229</v>
      </c>
      <c r="X89" s="5" t="s">
        <v>1229</v>
      </c>
      <c r="Y89" s="5" t="s">
        <v>1058</v>
      </c>
      <c r="Z89" s="5" t="s">
        <v>1058</v>
      </c>
      <c r="AA89" s="4">
        <v>398</v>
      </c>
      <c r="AB89" s="4">
        <v>330</v>
      </c>
      <c r="AC89" s="4">
        <v>331</v>
      </c>
      <c r="AD89" s="4">
        <v>3</v>
      </c>
      <c r="AE89" s="4">
        <v>3</v>
      </c>
      <c r="AF89" s="4">
        <v>25</v>
      </c>
      <c r="AG89" s="4">
        <v>25</v>
      </c>
      <c r="AH89" s="4">
        <v>9</v>
      </c>
      <c r="AI89" s="4">
        <v>9</v>
      </c>
      <c r="AJ89" s="4">
        <v>7</v>
      </c>
      <c r="AK89" s="4">
        <v>7</v>
      </c>
      <c r="AL89" s="4">
        <v>16</v>
      </c>
      <c r="AM89" s="4">
        <v>16</v>
      </c>
      <c r="AN89" s="4">
        <v>2</v>
      </c>
      <c r="AO89" s="4">
        <v>2</v>
      </c>
      <c r="AP89" s="4">
        <v>0</v>
      </c>
      <c r="AQ89" s="4">
        <v>0</v>
      </c>
      <c r="AR89" s="3" t="s">
        <v>62</v>
      </c>
      <c r="AS89" s="3" t="s">
        <v>62</v>
      </c>
      <c r="AU89" s="6" t="str">
        <f>HYPERLINK("https://creighton-primo.hosted.exlibrisgroup.com/primo-explore/search?tab=default_tab&amp;search_scope=EVERYTHING&amp;vid=01CRU&amp;lang=en_US&amp;offset=0&amp;query=any,contains,991000817259702656","Catalog Record")</f>
        <v>Catalog Record</v>
      </c>
      <c r="AV89" s="6" t="str">
        <f>HYPERLINK("http://www.worldcat.org/oclc/13359623","WorldCat Record")</f>
        <v>WorldCat Record</v>
      </c>
      <c r="AW89" s="3" t="s">
        <v>1230</v>
      </c>
      <c r="AX89" s="3" t="s">
        <v>1231</v>
      </c>
      <c r="AY89" s="3" t="s">
        <v>1232</v>
      </c>
      <c r="AZ89" s="3" t="s">
        <v>1232</v>
      </c>
      <c r="BA89" s="3" t="s">
        <v>1233</v>
      </c>
      <c r="BB89" s="3" t="s">
        <v>79</v>
      </c>
      <c r="BD89" s="3" t="s">
        <v>1234</v>
      </c>
      <c r="BE89" s="3" t="s">
        <v>1235</v>
      </c>
      <c r="BF89" s="3" t="s">
        <v>1236</v>
      </c>
    </row>
    <row r="90" spans="1:58" ht="27" customHeight="1" x14ac:dyDescent="0.25">
      <c r="A90" s="7" t="s">
        <v>62</v>
      </c>
      <c r="B90" s="2" t="s">
        <v>57</v>
      </c>
      <c r="C90" s="2" t="s">
        <v>58</v>
      </c>
      <c r="D90" s="2" t="s">
        <v>1237</v>
      </c>
      <c r="E90" s="2" t="s">
        <v>1238</v>
      </c>
      <c r="F90" s="2" t="s">
        <v>1239</v>
      </c>
      <c r="H90" s="3" t="s">
        <v>62</v>
      </c>
      <c r="I90" s="3" t="s">
        <v>63</v>
      </c>
      <c r="J90" s="3" t="s">
        <v>62</v>
      </c>
      <c r="K90" s="3" t="s">
        <v>62</v>
      </c>
      <c r="L90" s="3" t="s">
        <v>64</v>
      </c>
      <c r="M90" s="2" t="s">
        <v>1240</v>
      </c>
      <c r="N90" s="2" t="s">
        <v>1241</v>
      </c>
      <c r="O90" s="3" t="s">
        <v>706</v>
      </c>
      <c r="Q90" s="3" t="s">
        <v>69</v>
      </c>
      <c r="R90" s="3" t="s">
        <v>88</v>
      </c>
      <c r="S90" s="2" t="s">
        <v>1242</v>
      </c>
      <c r="T90" s="3" t="s">
        <v>71</v>
      </c>
      <c r="U90" s="4">
        <v>3</v>
      </c>
      <c r="V90" s="4">
        <v>3</v>
      </c>
      <c r="W90" s="5" t="s">
        <v>1243</v>
      </c>
      <c r="X90" s="5" t="s">
        <v>1243</v>
      </c>
      <c r="Y90" s="5" t="s">
        <v>1244</v>
      </c>
      <c r="Z90" s="5" t="s">
        <v>1244</v>
      </c>
      <c r="AA90" s="4">
        <v>789</v>
      </c>
      <c r="AB90" s="4">
        <v>632</v>
      </c>
      <c r="AC90" s="4">
        <v>646</v>
      </c>
      <c r="AD90" s="4">
        <v>3</v>
      </c>
      <c r="AE90" s="4">
        <v>3</v>
      </c>
      <c r="AF90" s="4">
        <v>35</v>
      </c>
      <c r="AG90" s="4">
        <v>36</v>
      </c>
      <c r="AH90" s="4">
        <v>15</v>
      </c>
      <c r="AI90" s="4">
        <v>16</v>
      </c>
      <c r="AJ90" s="4">
        <v>8</v>
      </c>
      <c r="AK90" s="4">
        <v>8</v>
      </c>
      <c r="AL90" s="4">
        <v>22</v>
      </c>
      <c r="AM90" s="4">
        <v>22</v>
      </c>
      <c r="AN90" s="4">
        <v>2</v>
      </c>
      <c r="AO90" s="4">
        <v>2</v>
      </c>
      <c r="AP90" s="4">
        <v>0</v>
      </c>
      <c r="AQ90" s="4">
        <v>0</v>
      </c>
      <c r="AR90" s="3" t="s">
        <v>62</v>
      </c>
      <c r="AS90" s="3" t="s">
        <v>74</v>
      </c>
      <c r="AT90" s="6" t="str">
        <f>HYPERLINK("http://catalog.hathitrust.org/Record/001388859","HathiTrust Record")</f>
        <v>HathiTrust Record</v>
      </c>
      <c r="AU90" s="6" t="str">
        <f>HYPERLINK("https://creighton-primo.hosted.exlibrisgroup.com/primo-explore/search?tab=default_tab&amp;search_scope=EVERYTHING&amp;vid=01CRU&amp;lang=en_US&amp;offset=0&amp;query=any,contains,991003105439702656","Catalog Record")</f>
        <v>Catalog Record</v>
      </c>
      <c r="AV90" s="6" t="str">
        <f>HYPERLINK("http://www.worldcat.org/oclc/653676","WorldCat Record")</f>
        <v>WorldCat Record</v>
      </c>
      <c r="AW90" s="3" t="s">
        <v>1245</v>
      </c>
      <c r="AX90" s="3" t="s">
        <v>1246</v>
      </c>
      <c r="AY90" s="3" t="s">
        <v>1247</v>
      </c>
      <c r="AZ90" s="3" t="s">
        <v>1247</v>
      </c>
      <c r="BA90" s="3" t="s">
        <v>1248</v>
      </c>
      <c r="BB90" s="3" t="s">
        <v>79</v>
      </c>
      <c r="BE90" s="3" t="s">
        <v>1249</v>
      </c>
      <c r="BF90" s="3" t="s">
        <v>1250</v>
      </c>
    </row>
    <row r="91" spans="1:58" ht="27" customHeight="1" x14ac:dyDescent="0.25">
      <c r="A91" s="7" t="s">
        <v>62</v>
      </c>
      <c r="B91" s="2" t="s">
        <v>57</v>
      </c>
      <c r="C91" s="2" t="s">
        <v>58</v>
      </c>
      <c r="D91" s="2" t="s">
        <v>1251</v>
      </c>
      <c r="E91" s="2" t="s">
        <v>1252</v>
      </c>
      <c r="F91" s="2" t="s">
        <v>1253</v>
      </c>
      <c r="H91" s="3" t="s">
        <v>62</v>
      </c>
      <c r="I91" s="3" t="s">
        <v>63</v>
      </c>
      <c r="J91" s="3" t="s">
        <v>62</v>
      </c>
      <c r="K91" s="3" t="s">
        <v>62</v>
      </c>
      <c r="L91" s="3" t="s">
        <v>64</v>
      </c>
      <c r="N91" s="2" t="s">
        <v>1254</v>
      </c>
      <c r="O91" s="3" t="s">
        <v>807</v>
      </c>
      <c r="Q91" s="3" t="s">
        <v>69</v>
      </c>
      <c r="R91" s="3" t="s">
        <v>88</v>
      </c>
      <c r="T91" s="3" t="s">
        <v>71</v>
      </c>
      <c r="U91" s="4">
        <v>4</v>
      </c>
      <c r="V91" s="4">
        <v>4</v>
      </c>
      <c r="W91" s="5" t="s">
        <v>1255</v>
      </c>
      <c r="X91" s="5" t="s">
        <v>1255</v>
      </c>
      <c r="Y91" s="5" t="s">
        <v>1058</v>
      </c>
      <c r="Z91" s="5" t="s">
        <v>1058</v>
      </c>
      <c r="AA91" s="4">
        <v>535</v>
      </c>
      <c r="AB91" s="4">
        <v>384</v>
      </c>
      <c r="AC91" s="4">
        <v>399</v>
      </c>
      <c r="AD91" s="4">
        <v>2</v>
      </c>
      <c r="AE91" s="4">
        <v>2</v>
      </c>
      <c r="AF91" s="4">
        <v>21</v>
      </c>
      <c r="AG91" s="4">
        <v>22</v>
      </c>
      <c r="AH91" s="4">
        <v>9</v>
      </c>
      <c r="AI91" s="4">
        <v>10</v>
      </c>
      <c r="AJ91" s="4">
        <v>6</v>
      </c>
      <c r="AK91" s="4">
        <v>6</v>
      </c>
      <c r="AL91" s="4">
        <v>14</v>
      </c>
      <c r="AM91" s="4">
        <v>14</v>
      </c>
      <c r="AN91" s="4">
        <v>1</v>
      </c>
      <c r="AO91" s="4">
        <v>1</v>
      </c>
      <c r="AP91" s="4">
        <v>0</v>
      </c>
      <c r="AQ91" s="4">
        <v>0</v>
      </c>
      <c r="AR91" s="3" t="s">
        <v>62</v>
      </c>
      <c r="AS91" s="3" t="s">
        <v>74</v>
      </c>
      <c r="AT91" s="6" t="str">
        <f>HYPERLINK("http://catalog.hathitrust.org/Record/000144976","HathiTrust Record")</f>
        <v>HathiTrust Record</v>
      </c>
      <c r="AU91" s="6" t="str">
        <f>HYPERLINK("https://creighton-primo.hosted.exlibrisgroup.com/primo-explore/search?tab=default_tab&amp;search_scope=EVERYTHING&amp;vid=01CRU&amp;lang=en_US&amp;offset=0&amp;query=any,contains,991004984449702656","Catalog Record")</f>
        <v>Catalog Record</v>
      </c>
      <c r="AV91" s="6" t="str">
        <f>HYPERLINK("http://www.worldcat.org/oclc/6446716","WorldCat Record")</f>
        <v>WorldCat Record</v>
      </c>
      <c r="AW91" s="3" t="s">
        <v>1256</v>
      </c>
      <c r="AX91" s="3" t="s">
        <v>1257</v>
      </c>
      <c r="AY91" s="3" t="s">
        <v>1258</v>
      </c>
      <c r="AZ91" s="3" t="s">
        <v>1258</v>
      </c>
      <c r="BA91" s="3" t="s">
        <v>1259</v>
      </c>
      <c r="BB91" s="3" t="s">
        <v>79</v>
      </c>
      <c r="BD91" s="3" t="s">
        <v>1260</v>
      </c>
      <c r="BE91" s="3" t="s">
        <v>1261</v>
      </c>
      <c r="BF91" s="3" t="s">
        <v>1262</v>
      </c>
    </row>
    <row r="92" spans="1:58" ht="27" customHeight="1" x14ac:dyDescent="0.25">
      <c r="A92" s="7" t="s">
        <v>62</v>
      </c>
      <c r="B92" s="2" t="s">
        <v>57</v>
      </c>
      <c r="C92" s="2" t="s">
        <v>58</v>
      </c>
      <c r="D92" s="2" t="s">
        <v>1263</v>
      </c>
      <c r="E92" s="2" t="s">
        <v>1264</v>
      </c>
      <c r="F92" s="2" t="s">
        <v>1265</v>
      </c>
      <c r="H92" s="3" t="s">
        <v>62</v>
      </c>
      <c r="I92" s="3" t="s">
        <v>63</v>
      </c>
      <c r="J92" s="3" t="s">
        <v>62</v>
      </c>
      <c r="K92" s="3" t="s">
        <v>62</v>
      </c>
      <c r="L92" s="3" t="s">
        <v>64</v>
      </c>
      <c r="M92" s="2" t="s">
        <v>1266</v>
      </c>
      <c r="N92" s="2" t="s">
        <v>1267</v>
      </c>
      <c r="O92" s="3" t="s">
        <v>148</v>
      </c>
      <c r="Q92" s="3" t="s">
        <v>69</v>
      </c>
      <c r="R92" s="3" t="s">
        <v>88</v>
      </c>
      <c r="T92" s="3" t="s">
        <v>71</v>
      </c>
      <c r="U92" s="4">
        <v>4</v>
      </c>
      <c r="V92" s="4">
        <v>4</v>
      </c>
      <c r="W92" s="5" t="s">
        <v>808</v>
      </c>
      <c r="X92" s="5" t="s">
        <v>808</v>
      </c>
      <c r="Y92" s="5" t="s">
        <v>1268</v>
      </c>
      <c r="Z92" s="5" t="s">
        <v>1268</v>
      </c>
      <c r="AA92" s="4">
        <v>153</v>
      </c>
      <c r="AB92" s="4">
        <v>135</v>
      </c>
      <c r="AC92" s="4">
        <v>575</v>
      </c>
      <c r="AD92" s="4">
        <v>1</v>
      </c>
      <c r="AE92" s="4">
        <v>6</v>
      </c>
      <c r="AF92" s="4">
        <v>9</v>
      </c>
      <c r="AG92" s="4">
        <v>33</v>
      </c>
      <c r="AH92" s="4">
        <v>3</v>
      </c>
      <c r="AI92" s="4">
        <v>13</v>
      </c>
      <c r="AJ92" s="4">
        <v>3</v>
      </c>
      <c r="AK92" s="4">
        <v>7</v>
      </c>
      <c r="AL92" s="4">
        <v>8</v>
      </c>
      <c r="AM92" s="4">
        <v>20</v>
      </c>
      <c r="AN92" s="4">
        <v>0</v>
      </c>
      <c r="AO92" s="4">
        <v>4</v>
      </c>
      <c r="AP92" s="4">
        <v>0</v>
      </c>
      <c r="AQ92" s="4">
        <v>0</v>
      </c>
      <c r="AR92" s="3" t="s">
        <v>62</v>
      </c>
      <c r="AS92" s="3" t="s">
        <v>62</v>
      </c>
      <c r="AU92" s="6" t="str">
        <f>HYPERLINK("https://creighton-primo.hosted.exlibrisgroup.com/primo-explore/search?tab=default_tab&amp;search_scope=EVERYTHING&amp;vid=01CRU&amp;lang=en_US&amp;offset=0&amp;query=any,contains,991003116859702656","Catalog Record")</f>
        <v>Catalog Record</v>
      </c>
      <c r="AV92" s="6" t="str">
        <f>HYPERLINK("http://www.worldcat.org/oclc/662211","WorldCat Record")</f>
        <v>WorldCat Record</v>
      </c>
      <c r="AW92" s="3" t="s">
        <v>1269</v>
      </c>
      <c r="AX92" s="3" t="s">
        <v>1270</v>
      </c>
      <c r="AY92" s="3" t="s">
        <v>1271</v>
      </c>
      <c r="AZ92" s="3" t="s">
        <v>1271</v>
      </c>
      <c r="BA92" s="3" t="s">
        <v>1272</v>
      </c>
      <c r="BB92" s="3" t="s">
        <v>79</v>
      </c>
      <c r="BD92" s="3" t="s">
        <v>1273</v>
      </c>
      <c r="BE92" s="3" t="s">
        <v>1274</v>
      </c>
      <c r="BF92" s="3" t="s">
        <v>1275</v>
      </c>
    </row>
    <row r="93" spans="1:58" ht="27" customHeight="1" x14ac:dyDescent="0.25">
      <c r="A93" s="7" t="s">
        <v>62</v>
      </c>
      <c r="B93" s="2" t="s">
        <v>57</v>
      </c>
      <c r="C93" s="2" t="s">
        <v>58</v>
      </c>
      <c r="D93" s="2" t="s">
        <v>1276</v>
      </c>
      <c r="E93" s="2" t="s">
        <v>1277</v>
      </c>
      <c r="F93" s="2" t="s">
        <v>1278</v>
      </c>
      <c r="G93" s="3" t="s">
        <v>846</v>
      </c>
      <c r="H93" s="3" t="s">
        <v>62</v>
      </c>
      <c r="I93" s="3" t="s">
        <v>63</v>
      </c>
      <c r="J93" s="3" t="s">
        <v>62</v>
      </c>
      <c r="K93" s="3" t="s">
        <v>62</v>
      </c>
      <c r="L93" s="3" t="s">
        <v>64</v>
      </c>
      <c r="M93" s="2" t="s">
        <v>1279</v>
      </c>
      <c r="N93" s="2" t="s">
        <v>1280</v>
      </c>
      <c r="O93" s="3" t="s">
        <v>193</v>
      </c>
      <c r="Q93" s="3" t="s">
        <v>69</v>
      </c>
      <c r="R93" s="3" t="s">
        <v>70</v>
      </c>
      <c r="T93" s="3" t="s">
        <v>71</v>
      </c>
      <c r="U93" s="4">
        <v>2</v>
      </c>
      <c r="V93" s="4">
        <v>2</v>
      </c>
      <c r="W93" s="5" t="s">
        <v>1281</v>
      </c>
      <c r="X93" s="5" t="s">
        <v>1281</v>
      </c>
      <c r="Y93" s="5" t="s">
        <v>1282</v>
      </c>
      <c r="Z93" s="5" t="s">
        <v>1282</v>
      </c>
      <c r="AA93" s="4">
        <v>568</v>
      </c>
      <c r="AB93" s="4">
        <v>454</v>
      </c>
      <c r="AC93" s="4">
        <v>465</v>
      </c>
      <c r="AD93" s="4">
        <v>4</v>
      </c>
      <c r="AE93" s="4">
        <v>4</v>
      </c>
      <c r="AF93" s="4">
        <v>25</v>
      </c>
      <c r="AG93" s="4">
        <v>25</v>
      </c>
      <c r="AH93" s="4">
        <v>7</v>
      </c>
      <c r="AI93" s="4">
        <v>7</v>
      </c>
      <c r="AJ93" s="4">
        <v>7</v>
      </c>
      <c r="AK93" s="4">
        <v>7</v>
      </c>
      <c r="AL93" s="4">
        <v>14</v>
      </c>
      <c r="AM93" s="4">
        <v>14</v>
      </c>
      <c r="AN93" s="4">
        <v>3</v>
      </c>
      <c r="AO93" s="4">
        <v>3</v>
      </c>
      <c r="AP93" s="4">
        <v>0</v>
      </c>
      <c r="AQ93" s="4">
        <v>0</v>
      </c>
      <c r="AR93" s="3" t="s">
        <v>62</v>
      </c>
      <c r="AS93" s="3" t="s">
        <v>74</v>
      </c>
      <c r="AT93" s="6" t="str">
        <f>HYPERLINK("http://catalog.hathitrust.org/Record/004505362","HathiTrust Record")</f>
        <v>HathiTrust Record</v>
      </c>
      <c r="AU93" s="6" t="str">
        <f>HYPERLINK("https://creighton-primo.hosted.exlibrisgroup.com/primo-explore/search?tab=default_tab&amp;search_scope=EVERYTHING&amp;vid=01CRU&amp;lang=en_US&amp;offset=0&amp;query=any,contains,991000937549702656","Catalog Record")</f>
        <v>Catalog Record</v>
      </c>
      <c r="AV93" s="6" t="str">
        <f>HYPERLINK("http://www.worldcat.org/oclc/14376739","WorldCat Record")</f>
        <v>WorldCat Record</v>
      </c>
      <c r="AW93" s="3" t="s">
        <v>1283</v>
      </c>
      <c r="AX93" s="3" t="s">
        <v>1284</v>
      </c>
      <c r="AY93" s="3" t="s">
        <v>1285</v>
      </c>
      <c r="AZ93" s="3" t="s">
        <v>1285</v>
      </c>
      <c r="BA93" s="3" t="s">
        <v>1286</v>
      </c>
      <c r="BB93" s="3" t="s">
        <v>79</v>
      </c>
      <c r="BD93" s="3" t="s">
        <v>1287</v>
      </c>
      <c r="BE93" s="3" t="s">
        <v>1288</v>
      </c>
      <c r="BF93" s="3" t="s">
        <v>1289</v>
      </c>
    </row>
    <row r="94" spans="1:58" ht="27" customHeight="1" x14ac:dyDescent="0.25">
      <c r="A94" s="7" t="s">
        <v>62</v>
      </c>
      <c r="B94" s="2" t="s">
        <v>57</v>
      </c>
      <c r="C94" s="2" t="s">
        <v>58</v>
      </c>
      <c r="D94" s="2" t="s">
        <v>1290</v>
      </c>
      <c r="E94" s="2" t="s">
        <v>1291</v>
      </c>
      <c r="F94" s="2" t="s">
        <v>1292</v>
      </c>
      <c r="H94" s="3" t="s">
        <v>62</v>
      </c>
      <c r="I94" s="3" t="s">
        <v>63</v>
      </c>
      <c r="J94" s="3" t="s">
        <v>62</v>
      </c>
      <c r="K94" s="3" t="s">
        <v>62</v>
      </c>
      <c r="L94" s="3" t="s">
        <v>64</v>
      </c>
      <c r="M94" s="2" t="s">
        <v>1293</v>
      </c>
      <c r="N94" s="2" t="s">
        <v>1294</v>
      </c>
      <c r="O94" s="3" t="s">
        <v>1295</v>
      </c>
      <c r="Q94" s="3" t="s">
        <v>69</v>
      </c>
      <c r="R94" s="3" t="s">
        <v>163</v>
      </c>
      <c r="T94" s="3" t="s">
        <v>71</v>
      </c>
      <c r="U94" s="4">
        <v>3</v>
      </c>
      <c r="V94" s="4">
        <v>3</v>
      </c>
      <c r="W94" s="5" t="s">
        <v>1296</v>
      </c>
      <c r="X94" s="5" t="s">
        <v>1296</v>
      </c>
      <c r="Y94" s="5" t="s">
        <v>1297</v>
      </c>
      <c r="Z94" s="5" t="s">
        <v>1297</v>
      </c>
      <c r="AA94" s="4">
        <v>641</v>
      </c>
      <c r="AB94" s="4">
        <v>493</v>
      </c>
      <c r="AC94" s="4">
        <v>1085</v>
      </c>
      <c r="AD94" s="4">
        <v>5</v>
      </c>
      <c r="AE94" s="4">
        <v>10</v>
      </c>
      <c r="AF94" s="4">
        <v>30</v>
      </c>
      <c r="AG94" s="4">
        <v>45</v>
      </c>
      <c r="AH94" s="4">
        <v>10</v>
      </c>
      <c r="AI94" s="4">
        <v>15</v>
      </c>
      <c r="AJ94" s="4">
        <v>7</v>
      </c>
      <c r="AK94" s="4">
        <v>10</v>
      </c>
      <c r="AL94" s="4">
        <v>20</v>
      </c>
      <c r="AM94" s="4">
        <v>23</v>
      </c>
      <c r="AN94" s="4">
        <v>3</v>
      </c>
      <c r="AO94" s="4">
        <v>8</v>
      </c>
      <c r="AP94" s="4">
        <v>0</v>
      </c>
      <c r="AQ94" s="4">
        <v>1</v>
      </c>
      <c r="AR94" s="3" t="s">
        <v>62</v>
      </c>
      <c r="AS94" s="3" t="s">
        <v>62</v>
      </c>
      <c r="AU94" s="6" t="str">
        <f>HYPERLINK("https://creighton-primo.hosted.exlibrisgroup.com/primo-explore/search?tab=default_tab&amp;search_scope=EVERYTHING&amp;vid=01CRU&amp;lang=en_US&amp;offset=0&amp;query=any,contains,991000635039702656","Catalog Record")</f>
        <v>Catalog Record</v>
      </c>
      <c r="AV94" s="6" t="str">
        <f>HYPERLINK("http://www.worldcat.org/oclc/12080192","WorldCat Record")</f>
        <v>WorldCat Record</v>
      </c>
      <c r="AW94" s="3" t="s">
        <v>1298</v>
      </c>
      <c r="AX94" s="3" t="s">
        <v>1299</v>
      </c>
      <c r="AY94" s="3" t="s">
        <v>1300</v>
      </c>
      <c r="AZ94" s="3" t="s">
        <v>1300</v>
      </c>
      <c r="BA94" s="3" t="s">
        <v>1301</v>
      </c>
      <c r="BB94" s="3" t="s">
        <v>79</v>
      </c>
      <c r="BD94" s="3" t="s">
        <v>1302</v>
      </c>
      <c r="BE94" s="3" t="s">
        <v>1303</v>
      </c>
      <c r="BF94" s="3" t="s">
        <v>1304</v>
      </c>
    </row>
    <row r="95" spans="1:58" ht="27" customHeight="1" x14ac:dyDescent="0.25">
      <c r="A95" s="7" t="s">
        <v>62</v>
      </c>
      <c r="B95" s="2" t="s">
        <v>57</v>
      </c>
      <c r="C95" s="2" t="s">
        <v>58</v>
      </c>
      <c r="D95" s="2" t="s">
        <v>1305</v>
      </c>
      <c r="E95" s="2" t="s">
        <v>1306</v>
      </c>
      <c r="F95" s="2" t="s">
        <v>1307</v>
      </c>
      <c r="H95" s="3" t="s">
        <v>62</v>
      </c>
      <c r="I95" s="3" t="s">
        <v>63</v>
      </c>
      <c r="J95" s="3" t="s">
        <v>62</v>
      </c>
      <c r="K95" s="3" t="s">
        <v>62</v>
      </c>
      <c r="L95" s="3" t="s">
        <v>64</v>
      </c>
      <c r="M95" s="2" t="s">
        <v>1308</v>
      </c>
      <c r="N95" s="2" t="s">
        <v>1309</v>
      </c>
      <c r="O95" s="3" t="s">
        <v>1310</v>
      </c>
      <c r="P95" s="2" t="s">
        <v>1311</v>
      </c>
      <c r="Q95" s="3" t="s">
        <v>69</v>
      </c>
      <c r="R95" s="3" t="s">
        <v>525</v>
      </c>
      <c r="T95" s="3" t="s">
        <v>71</v>
      </c>
      <c r="U95" s="4">
        <v>1</v>
      </c>
      <c r="V95" s="4">
        <v>1</v>
      </c>
      <c r="W95" s="5" t="s">
        <v>1296</v>
      </c>
      <c r="X95" s="5" t="s">
        <v>1296</v>
      </c>
      <c r="Y95" s="5" t="s">
        <v>1202</v>
      </c>
      <c r="Z95" s="5" t="s">
        <v>1202</v>
      </c>
      <c r="AA95" s="4">
        <v>76</v>
      </c>
      <c r="AB95" s="4">
        <v>67</v>
      </c>
      <c r="AC95" s="4">
        <v>189</v>
      </c>
      <c r="AD95" s="4">
        <v>1</v>
      </c>
      <c r="AE95" s="4">
        <v>3</v>
      </c>
      <c r="AF95" s="4">
        <v>10</v>
      </c>
      <c r="AG95" s="4">
        <v>27</v>
      </c>
      <c r="AH95" s="4">
        <v>2</v>
      </c>
      <c r="AI95" s="4">
        <v>8</v>
      </c>
      <c r="AJ95" s="4">
        <v>4</v>
      </c>
      <c r="AK95" s="4">
        <v>6</v>
      </c>
      <c r="AL95" s="4">
        <v>8</v>
      </c>
      <c r="AM95" s="4">
        <v>22</v>
      </c>
      <c r="AN95" s="4">
        <v>0</v>
      </c>
      <c r="AO95" s="4">
        <v>1</v>
      </c>
      <c r="AP95" s="4">
        <v>0</v>
      </c>
      <c r="AQ95" s="4">
        <v>0</v>
      </c>
      <c r="AR95" s="3" t="s">
        <v>62</v>
      </c>
      <c r="AS95" s="3" t="s">
        <v>62</v>
      </c>
      <c r="AU95" s="6" t="str">
        <f>HYPERLINK("https://creighton-primo.hosted.exlibrisgroup.com/primo-explore/search?tab=default_tab&amp;search_scope=EVERYTHING&amp;vid=01CRU&amp;lang=en_US&amp;offset=0&amp;query=any,contains,991003346329702656","Catalog Record")</f>
        <v>Catalog Record</v>
      </c>
      <c r="AV95" s="6" t="str">
        <f>HYPERLINK("http://www.worldcat.org/oclc/878194","WorldCat Record")</f>
        <v>WorldCat Record</v>
      </c>
      <c r="AW95" s="3" t="s">
        <v>1312</v>
      </c>
      <c r="AX95" s="3" t="s">
        <v>1313</v>
      </c>
      <c r="AY95" s="3" t="s">
        <v>1314</v>
      </c>
      <c r="AZ95" s="3" t="s">
        <v>1314</v>
      </c>
      <c r="BA95" s="3" t="s">
        <v>1315</v>
      </c>
      <c r="BB95" s="3" t="s">
        <v>79</v>
      </c>
      <c r="BE95" s="3" t="s">
        <v>1316</v>
      </c>
      <c r="BF95" s="3" t="s">
        <v>1317</v>
      </c>
    </row>
    <row r="96" spans="1:58" ht="27" customHeight="1" x14ac:dyDescent="0.25">
      <c r="A96" s="7" t="s">
        <v>62</v>
      </c>
      <c r="B96" s="2" t="s">
        <v>57</v>
      </c>
      <c r="C96" s="2" t="s">
        <v>58</v>
      </c>
      <c r="D96" s="2" t="s">
        <v>1318</v>
      </c>
      <c r="E96" s="2" t="s">
        <v>1319</v>
      </c>
      <c r="F96" s="2" t="s">
        <v>1320</v>
      </c>
      <c r="H96" s="3" t="s">
        <v>62</v>
      </c>
      <c r="I96" s="3" t="s">
        <v>63</v>
      </c>
      <c r="J96" s="3" t="s">
        <v>62</v>
      </c>
      <c r="K96" s="3" t="s">
        <v>62</v>
      </c>
      <c r="L96" s="3" t="s">
        <v>64</v>
      </c>
      <c r="M96" s="2" t="s">
        <v>1321</v>
      </c>
      <c r="N96" s="2" t="s">
        <v>1322</v>
      </c>
      <c r="O96" s="3" t="s">
        <v>936</v>
      </c>
      <c r="Q96" s="3" t="s">
        <v>69</v>
      </c>
      <c r="R96" s="3" t="s">
        <v>599</v>
      </c>
      <c r="S96" s="2" t="s">
        <v>1323</v>
      </c>
      <c r="T96" s="3" t="s">
        <v>71</v>
      </c>
      <c r="U96" s="4">
        <v>1</v>
      </c>
      <c r="V96" s="4">
        <v>1</v>
      </c>
      <c r="W96" s="5" t="s">
        <v>1324</v>
      </c>
      <c r="X96" s="5" t="s">
        <v>1324</v>
      </c>
      <c r="Y96" s="5" t="s">
        <v>1058</v>
      </c>
      <c r="Z96" s="5" t="s">
        <v>1058</v>
      </c>
      <c r="AA96" s="4">
        <v>268</v>
      </c>
      <c r="AB96" s="4">
        <v>231</v>
      </c>
      <c r="AC96" s="4">
        <v>399</v>
      </c>
      <c r="AD96" s="4">
        <v>2</v>
      </c>
      <c r="AE96" s="4">
        <v>2</v>
      </c>
      <c r="AF96" s="4">
        <v>27</v>
      </c>
      <c r="AG96" s="4">
        <v>29</v>
      </c>
      <c r="AH96" s="4">
        <v>8</v>
      </c>
      <c r="AI96" s="4">
        <v>9</v>
      </c>
      <c r="AJ96" s="4">
        <v>7</v>
      </c>
      <c r="AK96" s="4">
        <v>8</v>
      </c>
      <c r="AL96" s="4">
        <v>21</v>
      </c>
      <c r="AM96" s="4">
        <v>22</v>
      </c>
      <c r="AN96" s="4">
        <v>1</v>
      </c>
      <c r="AO96" s="4">
        <v>1</v>
      </c>
      <c r="AP96" s="4">
        <v>0</v>
      </c>
      <c r="AQ96" s="4">
        <v>0</v>
      </c>
      <c r="AR96" s="3" t="s">
        <v>62</v>
      </c>
      <c r="AS96" s="3" t="s">
        <v>74</v>
      </c>
      <c r="AT96" s="6" t="str">
        <f>HYPERLINK("http://catalog.hathitrust.org/Record/000288191","HathiTrust Record")</f>
        <v>HathiTrust Record</v>
      </c>
      <c r="AU96" s="6" t="str">
        <f>HYPERLINK("https://creighton-primo.hosted.exlibrisgroup.com/primo-explore/search?tab=default_tab&amp;search_scope=EVERYTHING&amp;vid=01CRU&amp;lang=en_US&amp;offset=0&amp;query=any,contains,991005222439702656","Catalog Record")</f>
        <v>Catalog Record</v>
      </c>
      <c r="AV96" s="6" t="str">
        <f>HYPERLINK("http://www.worldcat.org/oclc/8475764","WorldCat Record")</f>
        <v>WorldCat Record</v>
      </c>
      <c r="AW96" s="3" t="s">
        <v>1325</v>
      </c>
      <c r="AX96" s="3" t="s">
        <v>1326</v>
      </c>
      <c r="AY96" s="3" t="s">
        <v>1327</v>
      </c>
      <c r="AZ96" s="3" t="s">
        <v>1327</v>
      </c>
      <c r="BA96" s="3" t="s">
        <v>1328</v>
      </c>
      <c r="BB96" s="3" t="s">
        <v>79</v>
      </c>
      <c r="BD96" s="3" t="s">
        <v>1329</v>
      </c>
      <c r="BE96" s="3" t="s">
        <v>1330</v>
      </c>
      <c r="BF96" s="3" t="s">
        <v>1331</v>
      </c>
    </row>
    <row r="97" spans="1:58" ht="27" customHeight="1" x14ac:dyDescent="0.25">
      <c r="A97" s="7" t="s">
        <v>62</v>
      </c>
      <c r="B97" s="2" t="s">
        <v>57</v>
      </c>
      <c r="C97" s="2" t="s">
        <v>58</v>
      </c>
      <c r="D97" s="2" t="s">
        <v>1332</v>
      </c>
      <c r="E97" s="2" t="s">
        <v>1333</v>
      </c>
      <c r="F97" s="2" t="s">
        <v>1334</v>
      </c>
      <c r="H97" s="3" t="s">
        <v>62</v>
      </c>
      <c r="I97" s="3" t="s">
        <v>63</v>
      </c>
      <c r="J97" s="3" t="s">
        <v>62</v>
      </c>
      <c r="K97" s="3" t="s">
        <v>62</v>
      </c>
      <c r="L97" s="3" t="s">
        <v>64</v>
      </c>
      <c r="M97" s="2" t="s">
        <v>1335</v>
      </c>
      <c r="N97" s="2" t="s">
        <v>1336</v>
      </c>
      <c r="O97" s="3" t="s">
        <v>523</v>
      </c>
      <c r="Q97" s="3" t="s">
        <v>69</v>
      </c>
      <c r="R97" s="3" t="s">
        <v>163</v>
      </c>
      <c r="T97" s="3" t="s">
        <v>71</v>
      </c>
      <c r="U97" s="4">
        <v>11</v>
      </c>
      <c r="V97" s="4">
        <v>11</v>
      </c>
      <c r="W97" s="5" t="s">
        <v>120</v>
      </c>
      <c r="X97" s="5" t="s">
        <v>120</v>
      </c>
      <c r="Y97" s="5" t="s">
        <v>1202</v>
      </c>
      <c r="Z97" s="5" t="s">
        <v>1202</v>
      </c>
      <c r="AA97" s="4">
        <v>803</v>
      </c>
      <c r="AB97" s="4">
        <v>720</v>
      </c>
      <c r="AC97" s="4">
        <v>837</v>
      </c>
      <c r="AD97" s="4">
        <v>4</v>
      </c>
      <c r="AE97" s="4">
        <v>4</v>
      </c>
      <c r="AF97" s="4">
        <v>43</v>
      </c>
      <c r="AG97" s="4">
        <v>44</v>
      </c>
      <c r="AH97" s="4">
        <v>21</v>
      </c>
      <c r="AI97" s="4">
        <v>22</v>
      </c>
      <c r="AJ97" s="4">
        <v>7</v>
      </c>
      <c r="AK97" s="4">
        <v>7</v>
      </c>
      <c r="AL97" s="4">
        <v>26</v>
      </c>
      <c r="AM97" s="4">
        <v>26</v>
      </c>
      <c r="AN97" s="4">
        <v>2</v>
      </c>
      <c r="AO97" s="4">
        <v>2</v>
      </c>
      <c r="AP97" s="4">
        <v>0</v>
      </c>
      <c r="AQ97" s="4">
        <v>0</v>
      </c>
      <c r="AR97" s="3" t="s">
        <v>62</v>
      </c>
      <c r="AS97" s="3" t="s">
        <v>74</v>
      </c>
      <c r="AT97" s="6" t="str">
        <f>HYPERLINK("http://catalog.hathitrust.org/Record/001400483","HathiTrust Record")</f>
        <v>HathiTrust Record</v>
      </c>
      <c r="AU97" s="6" t="str">
        <f>HYPERLINK("https://creighton-primo.hosted.exlibrisgroup.com/primo-explore/search?tab=default_tab&amp;search_scope=EVERYTHING&amp;vid=01CRU&amp;lang=en_US&amp;offset=0&amp;query=any,contains,991002588799702656","Catalog Record")</f>
        <v>Catalog Record</v>
      </c>
      <c r="AV97" s="6" t="str">
        <f>HYPERLINK("http://www.worldcat.org/oclc/375363","WorldCat Record")</f>
        <v>WorldCat Record</v>
      </c>
      <c r="AW97" s="3" t="s">
        <v>1337</v>
      </c>
      <c r="AX97" s="3" t="s">
        <v>1338</v>
      </c>
      <c r="AY97" s="3" t="s">
        <v>1339</v>
      </c>
      <c r="AZ97" s="3" t="s">
        <v>1339</v>
      </c>
      <c r="BA97" s="3" t="s">
        <v>1340</v>
      </c>
      <c r="BB97" s="3" t="s">
        <v>79</v>
      </c>
      <c r="BE97" s="3" t="s">
        <v>1341</v>
      </c>
      <c r="BF97" s="3" t="s">
        <v>1342</v>
      </c>
    </row>
    <row r="98" spans="1:58" ht="27" customHeight="1" x14ac:dyDescent="0.25">
      <c r="A98" s="7" t="s">
        <v>62</v>
      </c>
      <c r="B98" s="2" t="s">
        <v>57</v>
      </c>
      <c r="C98" s="2" t="s">
        <v>58</v>
      </c>
      <c r="D98" s="2" t="s">
        <v>1343</v>
      </c>
      <c r="E98" s="2" t="s">
        <v>1344</v>
      </c>
      <c r="F98" s="2" t="s">
        <v>1345</v>
      </c>
      <c r="H98" s="3" t="s">
        <v>62</v>
      </c>
      <c r="I98" s="3" t="s">
        <v>63</v>
      </c>
      <c r="J98" s="3" t="s">
        <v>62</v>
      </c>
      <c r="K98" s="3" t="s">
        <v>62</v>
      </c>
      <c r="L98" s="3" t="s">
        <v>64</v>
      </c>
      <c r="M98" s="2" t="s">
        <v>1346</v>
      </c>
      <c r="N98" s="2" t="s">
        <v>1347</v>
      </c>
      <c r="O98" s="3" t="s">
        <v>178</v>
      </c>
      <c r="Q98" s="3" t="s">
        <v>69</v>
      </c>
      <c r="R98" s="3" t="s">
        <v>163</v>
      </c>
      <c r="T98" s="3" t="s">
        <v>71</v>
      </c>
      <c r="U98" s="4">
        <v>3</v>
      </c>
      <c r="V98" s="4">
        <v>3</v>
      </c>
      <c r="W98" s="5" t="s">
        <v>1348</v>
      </c>
      <c r="X98" s="5" t="s">
        <v>1348</v>
      </c>
      <c r="Y98" s="5" t="s">
        <v>1202</v>
      </c>
      <c r="Z98" s="5" t="s">
        <v>1202</v>
      </c>
      <c r="AA98" s="4">
        <v>870</v>
      </c>
      <c r="AB98" s="4">
        <v>758</v>
      </c>
      <c r="AC98" s="4">
        <v>807</v>
      </c>
      <c r="AD98" s="4">
        <v>4</v>
      </c>
      <c r="AE98" s="4">
        <v>4</v>
      </c>
      <c r="AF98" s="4">
        <v>41</v>
      </c>
      <c r="AG98" s="4">
        <v>41</v>
      </c>
      <c r="AH98" s="4">
        <v>16</v>
      </c>
      <c r="AI98" s="4">
        <v>16</v>
      </c>
      <c r="AJ98" s="4">
        <v>9</v>
      </c>
      <c r="AK98" s="4">
        <v>9</v>
      </c>
      <c r="AL98" s="4">
        <v>27</v>
      </c>
      <c r="AM98" s="4">
        <v>27</v>
      </c>
      <c r="AN98" s="4">
        <v>2</v>
      </c>
      <c r="AO98" s="4">
        <v>2</v>
      </c>
      <c r="AP98" s="4">
        <v>0</v>
      </c>
      <c r="AQ98" s="4">
        <v>0</v>
      </c>
      <c r="AR98" s="3" t="s">
        <v>74</v>
      </c>
      <c r="AS98" s="3" t="s">
        <v>62</v>
      </c>
      <c r="AT98" s="6" t="str">
        <f>HYPERLINK("http://catalog.hathitrust.org/Record/001388978","HathiTrust Record")</f>
        <v>HathiTrust Record</v>
      </c>
      <c r="AU98" s="6" t="str">
        <f>HYPERLINK("https://creighton-primo.hosted.exlibrisgroup.com/primo-explore/search?tab=default_tab&amp;search_scope=EVERYTHING&amp;vid=01CRU&amp;lang=en_US&amp;offset=0&amp;query=any,contains,991003175829702656","Catalog Record")</f>
        <v>Catalog Record</v>
      </c>
      <c r="AV98" s="6" t="str">
        <f>HYPERLINK("http://www.worldcat.org/oclc/710740","WorldCat Record")</f>
        <v>WorldCat Record</v>
      </c>
      <c r="AW98" s="3" t="s">
        <v>1349</v>
      </c>
      <c r="AX98" s="3" t="s">
        <v>1350</v>
      </c>
      <c r="AY98" s="3" t="s">
        <v>1351</v>
      </c>
      <c r="AZ98" s="3" t="s">
        <v>1351</v>
      </c>
      <c r="BA98" s="3" t="s">
        <v>1352</v>
      </c>
      <c r="BB98" s="3" t="s">
        <v>79</v>
      </c>
      <c r="BE98" s="3" t="s">
        <v>1353</v>
      </c>
      <c r="BF98" s="3" t="s">
        <v>1354</v>
      </c>
    </row>
    <row r="99" spans="1:58" ht="27" customHeight="1" x14ac:dyDescent="0.25">
      <c r="A99" s="7" t="s">
        <v>62</v>
      </c>
      <c r="B99" s="2" t="s">
        <v>57</v>
      </c>
      <c r="C99" s="2" t="s">
        <v>58</v>
      </c>
      <c r="D99" s="2" t="s">
        <v>1355</v>
      </c>
      <c r="E99" s="2" t="s">
        <v>1356</v>
      </c>
      <c r="F99" s="2" t="s">
        <v>1357</v>
      </c>
      <c r="H99" s="3" t="s">
        <v>62</v>
      </c>
      <c r="I99" s="3" t="s">
        <v>63</v>
      </c>
      <c r="J99" s="3" t="s">
        <v>62</v>
      </c>
      <c r="K99" s="3" t="s">
        <v>62</v>
      </c>
      <c r="L99" s="3" t="s">
        <v>64</v>
      </c>
      <c r="M99" s="2" t="s">
        <v>1358</v>
      </c>
      <c r="N99" s="2" t="s">
        <v>1359</v>
      </c>
      <c r="O99" s="3" t="s">
        <v>1360</v>
      </c>
      <c r="Q99" s="3" t="s">
        <v>69</v>
      </c>
      <c r="R99" s="3" t="s">
        <v>163</v>
      </c>
      <c r="T99" s="3" t="s">
        <v>71</v>
      </c>
      <c r="U99" s="4">
        <v>4</v>
      </c>
      <c r="V99" s="4">
        <v>4</v>
      </c>
      <c r="W99" s="5" t="s">
        <v>1348</v>
      </c>
      <c r="X99" s="5" t="s">
        <v>1348</v>
      </c>
      <c r="Y99" s="5" t="s">
        <v>1202</v>
      </c>
      <c r="Z99" s="5" t="s">
        <v>1202</v>
      </c>
      <c r="AA99" s="4">
        <v>1007</v>
      </c>
      <c r="AB99" s="4">
        <v>888</v>
      </c>
      <c r="AC99" s="4">
        <v>1070</v>
      </c>
      <c r="AD99" s="4">
        <v>6</v>
      </c>
      <c r="AE99" s="4">
        <v>7</v>
      </c>
      <c r="AF99" s="4">
        <v>45</v>
      </c>
      <c r="AG99" s="4">
        <v>51</v>
      </c>
      <c r="AH99" s="4">
        <v>21</v>
      </c>
      <c r="AI99" s="4">
        <v>22</v>
      </c>
      <c r="AJ99" s="4">
        <v>8</v>
      </c>
      <c r="AK99" s="4">
        <v>10</v>
      </c>
      <c r="AL99" s="4">
        <v>24</v>
      </c>
      <c r="AM99" s="4">
        <v>26</v>
      </c>
      <c r="AN99" s="4">
        <v>4</v>
      </c>
      <c r="AO99" s="4">
        <v>5</v>
      </c>
      <c r="AP99" s="4">
        <v>0</v>
      </c>
      <c r="AQ99" s="4">
        <v>0</v>
      </c>
      <c r="AR99" s="3" t="s">
        <v>62</v>
      </c>
      <c r="AS99" s="3" t="s">
        <v>62</v>
      </c>
      <c r="AT99" s="6" t="str">
        <f>HYPERLINK("http://catalog.hathitrust.org/Record/001388979","HathiTrust Record")</f>
        <v>HathiTrust Record</v>
      </c>
      <c r="AU99" s="6" t="str">
        <f>HYPERLINK("https://creighton-primo.hosted.exlibrisgroup.com/primo-explore/search?tab=default_tab&amp;search_scope=EVERYTHING&amp;vid=01CRU&amp;lang=en_US&amp;offset=0&amp;query=any,contains,991002581509702656","Catalog Record")</f>
        <v>Catalog Record</v>
      </c>
      <c r="AV99" s="6" t="str">
        <f>HYPERLINK("http://www.worldcat.org/oclc/375220","WorldCat Record")</f>
        <v>WorldCat Record</v>
      </c>
      <c r="AW99" s="3" t="s">
        <v>1361</v>
      </c>
      <c r="AX99" s="3" t="s">
        <v>1362</v>
      </c>
      <c r="AY99" s="3" t="s">
        <v>1363</v>
      </c>
      <c r="AZ99" s="3" t="s">
        <v>1363</v>
      </c>
      <c r="BA99" s="3" t="s">
        <v>1364</v>
      </c>
      <c r="BB99" s="3" t="s">
        <v>79</v>
      </c>
      <c r="BE99" s="3" t="s">
        <v>1365</v>
      </c>
      <c r="BF99" s="3" t="s">
        <v>1366</v>
      </c>
    </row>
    <row r="100" spans="1:58" ht="27" customHeight="1" x14ac:dyDescent="0.25">
      <c r="A100" s="7" t="s">
        <v>62</v>
      </c>
      <c r="B100" s="2" t="s">
        <v>57</v>
      </c>
      <c r="C100" s="2" t="s">
        <v>58</v>
      </c>
      <c r="D100" s="2" t="s">
        <v>1367</v>
      </c>
      <c r="E100" s="2" t="s">
        <v>1368</v>
      </c>
      <c r="F100" s="2" t="s">
        <v>1369</v>
      </c>
      <c r="H100" s="3" t="s">
        <v>62</v>
      </c>
      <c r="I100" s="3" t="s">
        <v>63</v>
      </c>
      <c r="J100" s="3" t="s">
        <v>62</v>
      </c>
      <c r="K100" s="3" t="s">
        <v>62</v>
      </c>
      <c r="L100" s="3" t="s">
        <v>64</v>
      </c>
      <c r="M100" s="2" t="s">
        <v>1370</v>
      </c>
      <c r="N100" s="2" t="s">
        <v>1371</v>
      </c>
      <c r="O100" s="3" t="s">
        <v>745</v>
      </c>
      <c r="Q100" s="3" t="s">
        <v>69</v>
      </c>
      <c r="R100" s="3" t="s">
        <v>88</v>
      </c>
      <c r="T100" s="3" t="s">
        <v>71</v>
      </c>
      <c r="U100" s="4">
        <v>1</v>
      </c>
      <c r="V100" s="4">
        <v>1</v>
      </c>
      <c r="W100" s="5" t="s">
        <v>1372</v>
      </c>
      <c r="X100" s="5" t="s">
        <v>1372</v>
      </c>
      <c r="Y100" s="5" t="s">
        <v>1202</v>
      </c>
      <c r="Z100" s="5" t="s">
        <v>1202</v>
      </c>
      <c r="AA100" s="4">
        <v>376</v>
      </c>
      <c r="AB100" s="4">
        <v>345</v>
      </c>
      <c r="AC100" s="4">
        <v>660</v>
      </c>
      <c r="AD100" s="4">
        <v>6</v>
      </c>
      <c r="AE100" s="4">
        <v>8</v>
      </c>
      <c r="AF100" s="4">
        <v>19</v>
      </c>
      <c r="AG100" s="4">
        <v>35</v>
      </c>
      <c r="AH100" s="4">
        <v>8</v>
      </c>
      <c r="AI100" s="4">
        <v>12</v>
      </c>
      <c r="AJ100" s="4">
        <v>4</v>
      </c>
      <c r="AK100" s="4">
        <v>8</v>
      </c>
      <c r="AL100" s="4">
        <v>8</v>
      </c>
      <c r="AM100" s="4">
        <v>16</v>
      </c>
      <c r="AN100" s="4">
        <v>4</v>
      </c>
      <c r="AO100" s="4">
        <v>6</v>
      </c>
      <c r="AP100" s="4">
        <v>0</v>
      </c>
      <c r="AQ100" s="4">
        <v>0</v>
      </c>
      <c r="AR100" s="3" t="s">
        <v>62</v>
      </c>
      <c r="AS100" s="3" t="s">
        <v>74</v>
      </c>
      <c r="AT100" s="6" t="str">
        <f>HYPERLINK("http://catalog.hathitrust.org/Record/001388981","HathiTrust Record")</f>
        <v>HathiTrust Record</v>
      </c>
      <c r="AU100" s="6" t="str">
        <f>HYPERLINK("https://creighton-primo.hosted.exlibrisgroup.com/primo-explore/search?tab=default_tab&amp;search_scope=EVERYTHING&amp;vid=01CRU&amp;lang=en_US&amp;offset=0&amp;query=any,contains,991002296849702656","Catalog Record")</f>
        <v>Catalog Record</v>
      </c>
      <c r="AV100" s="6" t="str">
        <f>HYPERLINK("http://www.worldcat.org/oclc/316101","WorldCat Record")</f>
        <v>WorldCat Record</v>
      </c>
      <c r="AW100" s="3" t="s">
        <v>1373</v>
      </c>
      <c r="AX100" s="3" t="s">
        <v>1374</v>
      </c>
      <c r="AY100" s="3" t="s">
        <v>1375</v>
      </c>
      <c r="AZ100" s="3" t="s">
        <v>1375</v>
      </c>
      <c r="BA100" s="3" t="s">
        <v>1376</v>
      </c>
      <c r="BB100" s="3" t="s">
        <v>79</v>
      </c>
      <c r="BE100" s="3" t="s">
        <v>1377</v>
      </c>
      <c r="BF100" s="3" t="s">
        <v>1378</v>
      </c>
    </row>
    <row r="101" spans="1:58" ht="27" customHeight="1" x14ac:dyDescent="0.25">
      <c r="A101" s="7" t="s">
        <v>62</v>
      </c>
      <c r="B101" s="2" t="s">
        <v>57</v>
      </c>
      <c r="C101" s="2" t="s">
        <v>58</v>
      </c>
      <c r="D101" s="2" t="s">
        <v>1379</v>
      </c>
      <c r="E101" s="2" t="s">
        <v>1380</v>
      </c>
      <c r="F101" s="2" t="s">
        <v>1381</v>
      </c>
      <c r="H101" s="3" t="s">
        <v>62</v>
      </c>
      <c r="I101" s="3" t="s">
        <v>63</v>
      </c>
      <c r="J101" s="3" t="s">
        <v>62</v>
      </c>
      <c r="K101" s="3" t="s">
        <v>62</v>
      </c>
      <c r="L101" s="3" t="s">
        <v>64</v>
      </c>
      <c r="M101" s="2" t="s">
        <v>1382</v>
      </c>
      <c r="N101" s="2" t="s">
        <v>1383</v>
      </c>
      <c r="O101" s="3" t="s">
        <v>1175</v>
      </c>
      <c r="Q101" s="3" t="s">
        <v>69</v>
      </c>
      <c r="R101" s="3" t="s">
        <v>70</v>
      </c>
      <c r="S101" s="2" t="s">
        <v>1384</v>
      </c>
      <c r="T101" s="3" t="s">
        <v>71</v>
      </c>
      <c r="U101" s="4">
        <v>4</v>
      </c>
      <c r="V101" s="4">
        <v>4</v>
      </c>
      <c r="W101" s="5" t="s">
        <v>1385</v>
      </c>
      <c r="X101" s="5" t="s">
        <v>1385</v>
      </c>
      <c r="Y101" s="5" t="s">
        <v>1202</v>
      </c>
      <c r="Z101" s="5" t="s">
        <v>1202</v>
      </c>
      <c r="AA101" s="4">
        <v>754</v>
      </c>
      <c r="AB101" s="4">
        <v>551</v>
      </c>
      <c r="AC101" s="4">
        <v>661</v>
      </c>
      <c r="AD101" s="4">
        <v>6</v>
      </c>
      <c r="AE101" s="4">
        <v>6</v>
      </c>
      <c r="AF101" s="4">
        <v>35</v>
      </c>
      <c r="AG101" s="4">
        <v>42</v>
      </c>
      <c r="AH101" s="4">
        <v>13</v>
      </c>
      <c r="AI101" s="4">
        <v>15</v>
      </c>
      <c r="AJ101" s="4">
        <v>8</v>
      </c>
      <c r="AK101" s="4">
        <v>11</v>
      </c>
      <c r="AL101" s="4">
        <v>20</v>
      </c>
      <c r="AM101" s="4">
        <v>22</v>
      </c>
      <c r="AN101" s="4">
        <v>5</v>
      </c>
      <c r="AO101" s="4">
        <v>5</v>
      </c>
      <c r="AP101" s="4">
        <v>0</v>
      </c>
      <c r="AQ101" s="4">
        <v>1</v>
      </c>
      <c r="AR101" s="3" t="s">
        <v>74</v>
      </c>
      <c r="AS101" s="3" t="s">
        <v>62</v>
      </c>
      <c r="AT101" s="6" t="str">
        <f>HYPERLINK("http://catalog.hathitrust.org/Record/000015735","HathiTrust Record")</f>
        <v>HathiTrust Record</v>
      </c>
      <c r="AU101" s="6" t="str">
        <f>HYPERLINK("https://creighton-primo.hosted.exlibrisgroup.com/primo-explore/search?tab=default_tab&amp;search_scope=EVERYTHING&amp;vid=01CRU&amp;lang=en_US&amp;offset=0&amp;query=any,contains,991003439879702656","Catalog Record")</f>
        <v>Catalog Record</v>
      </c>
      <c r="AV101" s="6" t="str">
        <f>HYPERLINK("http://www.worldcat.org/oclc/976028","WorldCat Record")</f>
        <v>WorldCat Record</v>
      </c>
      <c r="AW101" s="3" t="s">
        <v>1386</v>
      </c>
      <c r="AX101" s="3" t="s">
        <v>1387</v>
      </c>
      <c r="AY101" s="3" t="s">
        <v>1388</v>
      </c>
      <c r="AZ101" s="3" t="s">
        <v>1388</v>
      </c>
      <c r="BA101" s="3" t="s">
        <v>1389</v>
      </c>
      <c r="BB101" s="3" t="s">
        <v>79</v>
      </c>
      <c r="BD101" s="3" t="s">
        <v>1390</v>
      </c>
      <c r="BE101" s="3" t="s">
        <v>1391</v>
      </c>
      <c r="BF101" s="3" t="s">
        <v>1392</v>
      </c>
    </row>
    <row r="102" spans="1:58" ht="27" customHeight="1" x14ac:dyDescent="0.25">
      <c r="A102" s="7" t="s">
        <v>62</v>
      </c>
      <c r="B102" s="2" t="s">
        <v>57</v>
      </c>
      <c r="C102" s="2" t="s">
        <v>58</v>
      </c>
      <c r="D102" s="2" t="s">
        <v>1393</v>
      </c>
      <c r="E102" s="2" t="s">
        <v>1394</v>
      </c>
      <c r="F102" s="2" t="s">
        <v>1395</v>
      </c>
      <c r="G102" s="3" t="s">
        <v>846</v>
      </c>
      <c r="H102" s="3" t="s">
        <v>74</v>
      </c>
      <c r="I102" s="3" t="s">
        <v>63</v>
      </c>
      <c r="J102" s="3" t="s">
        <v>62</v>
      </c>
      <c r="K102" s="3" t="s">
        <v>62</v>
      </c>
      <c r="L102" s="3" t="s">
        <v>64</v>
      </c>
      <c r="M102" s="2" t="s">
        <v>1396</v>
      </c>
      <c r="N102" s="2" t="s">
        <v>1397</v>
      </c>
      <c r="O102" s="3" t="s">
        <v>334</v>
      </c>
      <c r="Q102" s="3" t="s">
        <v>69</v>
      </c>
      <c r="R102" s="3" t="s">
        <v>88</v>
      </c>
      <c r="S102" s="2" t="s">
        <v>1398</v>
      </c>
      <c r="T102" s="3" t="s">
        <v>71</v>
      </c>
      <c r="U102" s="4">
        <v>2</v>
      </c>
      <c r="V102" s="4">
        <v>4</v>
      </c>
      <c r="W102" s="5" t="s">
        <v>1399</v>
      </c>
      <c r="X102" s="5" t="s">
        <v>1399</v>
      </c>
      <c r="Y102" s="5" t="s">
        <v>993</v>
      </c>
      <c r="Z102" s="5" t="s">
        <v>993</v>
      </c>
      <c r="AA102" s="4">
        <v>359</v>
      </c>
      <c r="AB102" s="4">
        <v>342</v>
      </c>
      <c r="AC102" s="4">
        <v>846</v>
      </c>
      <c r="AD102" s="4">
        <v>1</v>
      </c>
      <c r="AE102" s="4">
        <v>4</v>
      </c>
      <c r="AF102" s="4">
        <v>9</v>
      </c>
      <c r="AG102" s="4">
        <v>38</v>
      </c>
      <c r="AH102" s="4">
        <v>3</v>
      </c>
      <c r="AI102" s="4">
        <v>15</v>
      </c>
      <c r="AJ102" s="4">
        <v>2</v>
      </c>
      <c r="AK102" s="4">
        <v>9</v>
      </c>
      <c r="AL102" s="4">
        <v>6</v>
      </c>
      <c r="AM102" s="4">
        <v>23</v>
      </c>
      <c r="AN102" s="4">
        <v>0</v>
      </c>
      <c r="AO102" s="4">
        <v>3</v>
      </c>
      <c r="AP102" s="4">
        <v>0</v>
      </c>
      <c r="AQ102" s="4">
        <v>0</v>
      </c>
      <c r="AR102" s="3" t="s">
        <v>62</v>
      </c>
      <c r="AS102" s="3" t="s">
        <v>74</v>
      </c>
      <c r="AT102" s="6" t="str">
        <f>HYPERLINK("http://catalog.hathitrust.org/Record/009908007","HathiTrust Record")</f>
        <v>HathiTrust Record</v>
      </c>
      <c r="AU102" s="6" t="str">
        <f>HYPERLINK("https://creighton-primo.hosted.exlibrisgroup.com/primo-explore/search?tab=default_tab&amp;search_scope=EVERYTHING&amp;vid=01CRU&amp;lang=en_US&amp;offset=0&amp;query=any,contains,991002571889702656","Catalog Record")</f>
        <v>Catalog Record</v>
      </c>
      <c r="AV102" s="6" t="str">
        <f>HYPERLINK("http://www.worldcat.org/oclc/373899","WorldCat Record")</f>
        <v>WorldCat Record</v>
      </c>
      <c r="AW102" s="3" t="s">
        <v>1400</v>
      </c>
      <c r="AX102" s="3" t="s">
        <v>1401</v>
      </c>
      <c r="AY102" s="3" t="s">
        <v>1402</v>
      </c>
      <c r="AZ102" s="3" t="s">
        <v>1402</v>
      </c>
      <c r="BA102" s="3" t="s">
        <v>1403</v>
      </c>
      <c r="BB102" s="3" t="s">
        <v>79</v>
      </c>
      <c r="BE102" s="3" t="s">
        <v>1404</v>
      </c>
      <c r="BF102" s="3" t="s">
        <v>1405</v>
      </c>
    </row>
    <row r="103" spans="1:58" ht="27" customHeight="1" x14ac:dyDescent="0.25">
      <c r="A103" s="7" t="s">
        <v>62</v>
      </c>
      <c r="B103" s="2" t="s">
        <v>57</v>
      </c>
      <c r="C103" s="2" t="s">
        <v>58</v>
      </c>
      <c r="D103" s="2" t="s">
        <v>1393</v>
      </c>
      <c r="E103" s="2" t="s">
        <v>1394</v>
      </c>
      <c r="F103" s="2" t="s">
        <v>1395</v>
      </c>
      <c r="G103" s="3" t="s">
        <v>860</v>
      </c>
      <c r="H103" s="3" t="s">
        <v>74</v>
      </c>
      <c r="I103" s="3" t="s">
        <v>63</v>
      </c>
      <c r="J103" s="3" t="s">
        <v>62</v>
      </c>
      <c r="K103" s="3" t="s">
        <v>62</v>
      </c>
      <c r="L103" s="3" t="s">
        <v>64</v>
      </c>
      <c r="M103" s="2" t="s">
        <v>1396</v>
      </c>
      <c r="N103" s="2" t="s">
        <v>1397</v>
      </c>
      <c r="O103" s="3" t="s">
        <v>334</v>
      </c>
      <c r="Q103" s="3" t="s">
        <v>69</v>
      </c>
      <c r="R103" s="3" t="s">
        <v>88</v>
      </c>
      <c r="S103" s="2" t="s">
        <v>1398</v>
      </c>
      <c r="T103" s="3" t="s">
        <v>71</v>
      </c>
      <c r="U103" s="4">
        <v>2</v>
      </c>
      <c r="V103" s="4">
        <v>4</v>
      </c>
      <c r="W103" s="5" t="s">
        <v>1406</v>
      </c>
      <c r="X103" s="5" t="s">
        <v>1399</v>
      </c>
      <c r="Y103" s="5" t="s">
        <v>993</v>
      </c>
      <c r="Z103" s="5" t="s">
        <v>993</v>
      </c>
      <c r="AA103" s="4">
        <v>359</v>
      </c>
      <c r="AB103" s="4">
        <v>342</v>
      </c>
      <c r="AC103" s="4">
        <v>846</v>
      </c>
      <c r="AD103" s="4">
        <v>1</v>
      </c>
      <c r="AE103" s="4">
        <v>4</v>
      </c>
      <c r="AF103" s="4">
        <v>9</v>
      </c>
      <c r="AG103" s="4">
        <v>38</v>
      </c>
      <c r="AH103" s="4">
        <v>3</v>
      </c>
      <c r="AI103" s="4">
        <v>15</v>
      </c>
      <c r="AJ103" s="4">
        <v>2</v>
      </c>
      <c r="AK103" s="4">
        <v>9</v>
      </c>
      <c r="AL103" s="4">
        <v>6</v>
      </c>
      <c r="AM103" s="4">
        <v>23</v>
      </c>
      <c r="AN103" s="4">
        <v>0</v>
      </c>
      <c r="AO103" s="4">
        <v>3</v>
      </c>
      <c r="AP103" s="4">
        <v>0</v>
      </c>
      <c r="AQ103" s="4">
        <v>0</v>
      </c>
      <c r="AR103" s="3" t="s">
        <v>62</v>
      </c>
      <c r="AS103" s="3" t="s">
        <v>74</v>
      </c>
      <c r="AT103" s="6" t="str">
        <f>HYPERLINK("http://catalog.hathitrust.org/Record/009908007","HathiTrust Record")</f>
        <v>HathiTrust Record</v>
      </c>
      <c r="AU103" s="6" t="str">
        <f>HYPERLINK("https://creighton-primo.hosted.exlibrisgroup.com/primo-explore/search?tab=default_tab&amp;search_scope=EVERYTHING&amp;vid=01CRU&amp;lang=en_US&amp;offset=0&amp;query=any,contains,991002571889702656","Catalog Record")</f>
        <v>Catalog Record</v>
      </c>
      <c r="AV103" s="6" t="str">
        <f>HYPERLINK("http://www.worldcat.org/oclc/373899","WorldCat Record")</f>
        <v>WorldCat Record</v>
      </c>
      <c r="AW103" s="3" t="s">
        <v>1400</v>
      </c>
      <c r="AX103" s="3" t="s">
        <v>1401</v>
      </c>
      <c r="AY103" s="3" t="s">
        <v>1402</v>
      </c>
      <c r="AZ103" s="3" t="s">
        <v>1402</v>
      </c>
      <c r="BA103" s="3" t="s">
        <v>1403</v>
      </c>
      <c r="BB103" s="3" t="s">
        <v>79</v>
      </c>
      <c r="BE103" s="3" t="s">
        <v>1407</v>
      </c>
      <c r="BF103" s="3" t="s">
        <v>1408</v>
      </c>
    </row>
    <row r="104" spans="1:58" ht="27" customHeight="1" x14ac:dyDescent="0.25">
      <c r="A104" s="7" t="s">
        <v>62</v>
      </c>
      <c r="B104" s="2" t="s">
        <v>57</v>
      </c>
      <c r="C104" s="2" t="s">
        <v>58</v>
      </c>
      <c r="D104" s="2" t="s">
        <v>1409</v>
      </c>
      <c r="E104" s="2" t="s">
        <v>1410</v>
      </c>
      <c r="F104" s="2" t="s">
        <v>1411</v>
      </c>
      <c r="H104" s="3" t="s">
        <v>62</v>
      </c>
      <c r="I104" s="3" t="s">
        <v>63</v>
      </c>
      <c r="J104" s="3" t="s">
        <v>62</v>
      </c>
      <c r="K104" s="3" t="s">
        <v>62</v>
      </c>
      <c r="L104" s="3" t="s">
        <v>64</v>
      </c>
      <c r="M104" s="2" t="s">
        <v>1412</v>
      </c>
      <c r="N104" s="2" t="s">
        <v>1413</v>
      </c>
      <c r="O104" s="3" t="s">
        <v>435</v>
      </c>
      <c r="Q104" s="3" t="s">
        <v>69</v>
      </c>
      <c r="R104" s="3" t="s">
        <v>1414</v>
      </c>
      <c r="T104" s="3" t="s">
        <v>71</v>
      </c>
      <c r="U104" s="4">
        <v>4</v>
      </c>
      <c r="V104" s="4">
        <v>4</v>
      </c>
      <c r="W104" s="5" t="s">
        <v>1415</v>
      </c>
      <c r="X104" s="5" t="s">
        <v>1415</v>
      </c>
      <c r="Y104" s="5" t="s">
        <v>1297</v>
      </c>
      <c r="Z104" s="5" t="s">
        <v>1297</v>
      </c>
      <c r="AA104" s="4">
        <v>102</v>
      </c>
      <c r="AB104" s="4">
        <v>74</v>
      </c>
      <c r="AC104" s="4">
        <v>438</v>
      </c>
      <c r="AD104" s="4">
        <v>1</v>
      </c>
      <c r="AE104" s="4">
        <v>4</v>
      </c>
      <c r="AF104" s="4">
        <v>4</v>
      </c>
      <c r="AG104" s="4">
        <v>23</v>
      </c>
      <c r="AH104" s="4">
        <v>0</v>
      </c>
      <c r="AI104" s="4">
        <v>6</v>
      </c>
      <c r="AJ104" s="4">
        <v>3</v>
      </c>
      <c r="AK104" s="4">
        <v>7</v>
      </c>
      <c r="AL104" s="4">
        <v>4</v>
      </c>
      <c r="AM104" s="4">
        <v>15</v>
      </c>
      <c r="AN104" s="4">
        <v>0</v>
      </c>
      <c r="AO104" s="4">
        <v>2</v>
      </c>
      <c r="AP104" s="4">
        <v>0</v>
      </c>
      <c r="AQ104" s="4">
        <v>0</v>
      </c>
      <c r="AR104" s="3" t="s">
        <v>62</v>
      </c>
      <c r="AS104" s="3" t="s">
        <v>62</v>
      </c>
      <c r="AU104" s="6" t="str">
        <f>HYPERLINK("https://creighton-primo.hosted.exlibrisgroup.com/primo-explore/search?tab=default_tab&amp;search_scope=EVERYTHING&amp;vid=01CRU&amp;lang=en_US&amp;offset=0&amp;query=any,contains,991004690629702656","Catalog Record")</f>
        <v>Catalog Record</v>
      </c>
      <c r="AV104" s="6" t="str">
        <f>HYPERLINK("http://www.worldcat.org/oclc/4609217","WorldCat Record")</f>
        <v>WorldCat Record</v>
      </c>
      <c r="AW104" s="3" t="s">
        <v>1416</v>
      </c>
      <c r="AX104" s="3" t="s">
        <v>1417</v>
      </c>
      <c r="AY104" s="3" t="s">
        <v>1418</v>
      </c>
      <c r="AZ104" s="3" t="s">
        <v>1418</v>
      </c>
      <c r="BA104" s="3" t="s">
        <v>1419</v>
      </c>
      <c r="BB104" s="3" t="s">
        <v>79</v>
      </c>
      <c r="BD104" s="3" t="s">
        <v>1420</v>
      </c>
      <c r="BE104" s="3" t="s">
        <v>1421</v>
      </c>
      <c r="BF104" s="3" t="s">
        <v>1422</v>
      </c>
    </row>
    <row r="105" spans="1:58" ht="27" customHeight="1" x14ac:dyDescent="0.25">
      <c r="A105" s="7" t="s">
        <v>62</v>
      </c>
      <c r="B105" s="2" t="s">
        <v>57</v>
      </c>
      <c r="C105" s="2" t="s">
        <v>58</v>
      </c>
      <c r="D105" s="2" t="s">
        <v>1423</v>
      </c>
      <c r="E105" s="2" t="s">
        <v>1424</v>
      </c>
      <c r="F105" s="2" t="s">
        <v>1425</v>
      </c>
      <c r="H105" s="3" t="s">
        <v>62</v>
      </c>
      <c r="I105" s="3" t="s">
        <v>63</v>
      </c>
      <c r="J105" s="3" t="s">
        <v>62</v>
      </c>
      <c r="K105" s="3" t="s">
        <v>62</v>
      </c>
      <c r="L105" s="3" t="s">
        <v>64</v>
      </c>
      <c r="M105" s="2" t="s">
        <v>1426</v>
      </c>
      <c r="N105" s="2" t="s">
        <v>1427</v>
      </c>
      <c r="O105" s="3" t="s">
        <v>706</v>
      </c>
      <c r="Q105" s="3" t="s">
        <v>69</v>
      </c>
      <c r="R105" s="3" t="s">
        <v>1428</v>
      </c>
      <c r="T105" s="3" t="s">
        <v>71</v>
      </c>
      <c r="U105" s="4">
        <v>4</v>
      </c>
      <c r="V105" s="4">
        <v>4</v>
      </c>
      <c r="W105" s="5" t="s">
        <v>1429</v>
      </c>
      <c r="X105" s="5" t="s">
        <v>1429</v>
      </c>
      <c r="Y105" s="5" t="s">
        <v>1202</v>
      </c>
      <c r="Z105" s="5" t="s">
        <v>1202</v>
      </c>
      <c r="AA105" s="4">
        <v>446</v>
      </c>
      <c r="AB105" s="4">
        <v>391</v>
      </c>
      <c r="AC105" s="4">
        <v>400</v>
      </c>
      <c r="AD105" s="4">
        <v>2</v>
      </c>
      <c r="AE105" s="4">
        <v>2</v>
      </c>
      <c r="AF105" s="4">
        <v>33</v>
      </c>
      <c r="AG105" s="4">
        <v>33</v>
      </c>
      <c r="AH105" s="4">
        <v>10</v>
      </c>
      <c r="AI105" s="4">
        <v>10</v>
      </c>
      <c r="AJ105" s="4">
        <v>8</v>
      </c>
      <c r="AK105" s="4">
        <v>8</v>
      </c>
      <c r="AL105" s="4">
        <v>25</v>
      </c>
      <c r="AM105" s="4">
        <v>25</v>
      </c>
      <c r="AN105" s="4">
        <v>1</v>
      </c>
      <c r="AO105" s="4">
        <v>1</v>
      </c>
      <c r="AP105" s="4">
        <v>0</v>
      </c>
      <c r="AQ105" s="4">
        <v>0</v>
      </c>
      <c r="AR105" s="3" t="s">
        <v>62</v>
      </c>
      <c r="AS105" s="3" t="s">
        <v>62</v>
      </c>
      <c r="AT105" s="6" t="str">
        <f>HYPERLINK("http://catalog.hathitrust.org/Record/001389094","HathiTrust Record")</f>
        <v>HathiTrust Record</v>
      </c>
      <c r="AU105" s="6" t="str">
        <f>HYPERLINK("https://creighton-primo.hosted.exlibrisgroup.com/primo-explore/search?tab=default_tab&amp;search_scope=EVERYTHING&amp;vid=01CRU&amp;lang=en_US&amp;offset=0&amp;query=any,contains,991005354959702656","Catalog Record")</f>
        <v>Catalog Record</v>
      </c>
      <c r="AV105" s="6" t="str">
        <f>HYPERLINK("http://www.worldcat.org/oclc/375284","WorldCat Record")</f>
        <v>WorldCat Record</v>
      </c>
      <c r="AW105" s="3" t="s">
        <v>1430</v>
      </c>
      <c r="AX105" s="3" t="s">
        <v>1431</v>
      </c>
      <c r="AY105" s="3" t="s">
        <v>1432</v>
      </c>
      <c r="AZ105" s="3" t="s">
        <v>1432</v>
      </c>
      <c r="BA105" s="3" t="s">
        <v>1433</v>
      </c>
      <c r="BB105" s="3" t="s">
        <v>79</v>
      </c>
      <c r="BE105" s="3" t="s">
        <v>1434</v>
      </c>
      <c r="BF105" s="3" t="s">
        <v>1435</v>
      </c>
    </row>
    <row r="106" spans="1:58" ht="27" customHeight="1" x14ac:dyDescent="0.25">
      <c r="A106" s="7" t="s">
        <v>62</v>
      </c>
      <c r="B106" s="2" t="s">
        <v>57</v>
      </c>
      <c r="C106" s="2" t="s">
        <v>58</v>
      </c>
      <c r="D106" s="2" t="s">
        <v>1436</v>
      </c>
      <c r="E106" s="2" t="s">
        <v>1437</v>
      </c>
      <c r="F106" s="2" t="s">
        <v>1438</v>
      </c>
      <c r="H106" s="3" t="s">
        <v>62</v>
      </c>
      <c r="I106" s="3" t="s">
        <v>63</v>
      </c>
      <c r="J106" s="3" t="s">
        <v>62</v>
      </c>
      <c r="K106" s="3" t="s">
        <v>62</v>
      </c>
      <c r="L106" s="3" t="s">
        <v>64</v>
      </c>
      <c r="M106" s="2" t="s">
        <v>1439</v>
      </c>
      <c r="N106" s="2" t="s">
        <v>1440</v>
      </c>
      <c r="O106" s="3" t="s">
        <v>1441</v>
      </c>
      <c r="Q106" s="3" t="s">
        <v>69</v>
      </c>
      <c r="R106" s="3" t="s">
        <v>88</v>
      </c>
      <c r="S106" s="2" t="s">
        <v>1442</v>
      </c>
      <c r="T106" s="3" t="s">
        <v>71</v>
      </c>
      <c r="U106" s="4">
        <v>2</v>
      </c>
      <c r="V106" s="4">
        <v>2</v>
      </c>
      <c r="W106" s="5" t="s">
        <v>1443</v>
      </c>
      <c r="X106" s="5" t="s">
        <v>1443</v>
      </c>
      <c r="Y106" s="5" t="s">
        <v>993</v>
      </c>
      <c r="Z106" s="5" t="s">
        <v>993</v>
      </c>
      <c r="AA106" s="4">
        <v>770</v>
      </c>
      <c r="AB106" s="4">
        <v>664</v>
      </c>
      <c r="AC106" s="4">
        <v>1193</v>
      </c>
      <c r="AD106" s="4">
        <v>4</v>
      </c>
      <c r="AE106" s="4">
        <v>8</v>
      </c>
      <c r="AF106" s="4">
        <v>32</v>
      </c>
      <c r="AG106" s="4">
        <v>49</v>
      </c>
      <c r="AH106" s="4">
        <v>12</v>
      </c>
      <c r="AI106" s="4">
        <v>21</v>
      </c>
      <c r="AJ106" s="4">
        <v>9</v>
      </c>
      <c r="AK106" s="4">
        <v>10</v>
      </c>
      <c r="AL106" s="4">
        <v>17</v>
      </c>
      <c r="AM106" s="4">
        <v>25</v>
      </c>
      <c r="AN106" s="4">
        <v>3</v>
      </c>
      <c r="AO106" s="4">
        <v>5</v>
      </c>
      <c r="AP106" s="4">
        <v>0</v>
      </c>
      <c r="AQ106" s="4">
        <v>0</v>
      </c>
      <c r="AR106" s="3" t="s">
        <v>62</v>
      </c>
      <c r="AS106" s="3" t="s">
        <v>62</v>
      </c>
      <c r="AU106" s="6" t="str">
        <f>HYPERLINK("https://creighton-primo.hosted.exlibrisgroup.com/primo-explore/search?tab=default_tab&amp;search_scope=EVERYTHING&amp;vid=01CRU&amp;lang=en_US&amp;offset=0&amp;query=any,contains,991003320619702656","Catalog Record")</f>
        <v>Catalog Record</v>
      </c>
      <c r="AV106" s="6" t="str">
        <f>HYPERLINK("http://www.worldcat.org/oclc/848294","WorldCat Record")</f>
        <v>WorldCat Record</v>
      </c>
      <c r="AW106" s="3" t="s">
        <v>1444</v>
      </c>
      <c r="AX106" s="3" t="s">
        <v>1445</v>
      </c>
      <c r="AY106" s="3" t="s">
        <v>1446</v>
      </c>
      <c r="AZ106" s="3" t="s">
        <v>1446</v>
      </c>
      <c r="BA106" s="3" t="s">
        <v>1447</v>
      </c>
      <c r="BB106" s="3" t="s">
        <v>79</v>
      </c>
      <c r="BE106" s="3" t="s">
        <v>1448</v>
      </c>
      <c r="BF106" s="3" t="s">
        <v>1449</v>
      </c>
    </row>
  </sheetData>
  <sheetProtection sheet="1" objects="1" scenarios="1"/>
  <protectedRanges>
    <protectedRange sqref="A2:A106" name="Range1"/>
    <protectedRange sqref="A1" name="Range1_1"/>
  </protectedRanges>
  <dataValidations count="1">
    <dataValidation type="list" allowBlank="1" showInputMessage="1" showErrorMessage="1" sqref="A2:A106" xr:uid="{A82C3602-D2B9-4C4F-A450-AFF1D7AAD93A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3F52C164-0F94-4B76-994B-F2919BC31AB7}"/>
</file>

<file path=customXml/itemProps2.xml><?xml version="1.0" encoding="utf-8"?>
<ds:datastoreItem xmlns:ds="http://schemas.openxmlformats.org/officeDocument/2006/customXml" ds:itemID="{A3F4F6BA-53BB-4DC2-B002-74C8A68EF01E}"/>
</file>

<file path=customXml/itemProps3.xml><?xml version="1.0" encoding="utf-8"?>
<ds:datastoreItem xmlns:ds="http://schemas.openxmlformats.org/officeDocument/2006/customXml" ds:itemID="{6CED4148-C64D-4AB5-A6F1-CDD7C1F94B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2022-03-03T22:46:46Z</dcterms:created>
  <dcterms:modified xsi:type="dcterms:W3CDTF">2022-03-03T22:48:33Z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281300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