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1CBEF3EE-34A3-45B5-BAD3-C8674CE12446}" xr6:coauthVersionLast="47" xr6:coauthVersionMax="47" xr10:uidLastSave="{00000000-0000-0000-0000-000000000000}"/>
  <bookViews>
    <workbookView xWindow="-28920" yWindow="-120" windowWidth="29040" windowHeight="15840" xr2:uid="{BB9D4DA6-AE76-4CBC-ABA3-D7300F7E6B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41" i="1" l="1"/>
  <c r="AU41" i="1"/>
  <c r="AT41" i="1"/>
  <c r="AV40" i="1"/>
  <c r="AU40" i="1"/>
  <c r="AT40" i="1"/>
  <c r="AV39" i="1"/>
  <c r="AU39" i="1"/>
  <c r="AV38" i="1"/>
  <c r="AU38" i="1"/>
  <c r="AV37" i="1"/>
  <c r="AU37" i="1"/>
  <c r="AT37" i="1"/>
  <c r="AV36" i="1"/>
  <c r="AU36" i="1"/>
  <c r="AT36" i="1"/>
  <c r="AV35" i="1"/>
  <c r="AU35" i="1"/>
  <c r="AT35" i="1"/>
  <c r="AV34" i="1"/>
  <c r="AU34" i="1"/>
  <c r="AT34" i="1"/>
  <c r="AV33" i="1"/>
  <c r="AU33" i="1"/>
  <c r="AV32" i="1"/>
  <c r="AU32" i="1"/>
  <c r="AV31" i="1"/>
  <c r="AU31" i="1"/>
  <c r="AV30" i="1"/>
  <c r="AU30" i="1"/>
  <c r="AT30" i="1"/>
  <c r="AV29" i="1"/>
  <c r="AU29" i="1"/>
  <c r="AT29" i="1"/>
  <c r="AV28" i="1"/>
  <c r="AU28" i="1"/>
  <c r="AV27" i="1"/>
  <c r="AU27" i="1"/>
  <c r="AT27" i="1"/>
  <c r="AV26" i="1"/>
  <c r="AU26" i="1"/>
  <c r="AT26" i="1"/>
  <c r="AV25" i="1"/>
  <c r="AU25" i="1"/>
  <c r="AT25" i="1"/>
  <c r="AV24" i="1"/>
  <c r="AU24" i="1"/>
  <c r="AT24" i="1"/>
  <c r="AV23" i="1"/>
  <c r="AU23" i="1"/>
  <c r="AT23" i="1"/>
  <c r="AV22" i="1"/>
  <c r="AU22" i="1"/>
  <c r="AV21" i="1"/>
  <c r="AU21" i="1"/>
  <c r="AT21" i="1"/>
  <c r="AV20" i="1"/>
  <c r="AU20" i="1"/>
  <c r="AT20" i="1"/>
  <c r="AV19" i="1"/>
  <c r="AU19" i="1"/>
  <c r="AV18" i="1"/>
  <c r="AU18" i="1"/>
  <c r="AT18" i="1"/>
  <c r="AV17" i="1"/>
  <c r="AU17" i="1"/>
  <c r="AV16" i="1"/>
  <c r="AU16" i="1"/>
  <c r="AV15" i="1"/>
  <c r="AU15" i="1"/>
  <c r="AT15" i="1"/>
  <c r="AV14" i="1"/>
  <c r="AU14" i="1"/>
  <c r="AV13" i="1"/>
  <c r="AU13" i="1"/>
  <c r="AT13" i="1"/>
  <c r="AV12" i="1"/>
  <c r="AU12" i="1"/>
  <c r="AT12" i="1"/>
  <c r="AV11" i="1"/>
  <c r="AU11" i="1"/>
  <c r="AT11" i="1"/>
  <c r="AV10" i="1"/>
  <c r="AU10" i="1"/>
  <c r="AV9" i="1"/>
  <c r="AU9" i="1"/>
  <c r="AT9" i="1"/>
  <c r="AV8" i="1"/>
  <c r="AU8" i="1"/>
  <c r="AT8" i="1"/>
  <c r="AV7" i="1"/>
  <c r="AU7" i="1"/>
  <c r="AT7" i="1"/>
  <c r="AV6" i="1"/>
  <c r="AU6" i="1"/>
  <c r="AT6" i="1"/>
  <c r="AV5" i="1"/>
  <c r="AU5" i="1"/>
  <c r="AV4" i="1"/>
  <c r="AU4" i="1"/>
  <c r="AT4" i="1"/>
  <c r="AV3" i="1"/>
  <c r="AU3" i="1"/>
  <c r="AT3" i="1"/>
  <c r="AV2" i="1"/>
  <c r="AU2" i="1"/>
</calcChain>
</file>

<file path=xl/sharedStrings.xml><?xml version="1.0" encoding="utf-8"?>
<sst xmlns="http://schemas.openxmlformats.org/spreadsheetml/2006/main" count="1336" uniqueCount="624">
  <si>
    <t>Collection Code</t>
  </si>
  <si>
    <t>Location Code</t>
  </si>
  <si>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</si>
  <si>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</si>
  <si>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</si>
  <si>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</si>
  <si>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</si>
  <si>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</si>
  <si>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</si>
  <si>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</si>
  <si>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</si>
  <si>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</si>
  <si>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</si>
  <si>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</si>
  <si>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</si>
  <si>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</si>
  <si>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</si>
  <si>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</si>
  <si>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</si>
  <si>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</si>
  <si>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</si>
  <si>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</si>
  <si>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</si>
  <si>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</si>
  <si>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</si>
  <si>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</si>
  <si>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</si>
  <si>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</si>
  <si>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</si>
  <si>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</si>
  <si>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</si>
  <si>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</si>
  <si>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</si>
  <si>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</si>
  <si>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</si>
  <si>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</si>
  <si>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</si>
  <si>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</si>
  <si>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</si>
  <si>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</si>
  <si>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</si>
  <si>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</si>
  <si>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</si>
  <si>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</si>
  <si>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</si>
  <si>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</si>
  <si>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</si>
  <si>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</si>
  <si>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</si>
  <si>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</si>
  <si>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</si>
  <si>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</si>
  <si>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</si>
  <si>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</si>
  <si>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</si>
  <si>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</si>
  <si>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CURAL</t>
  </si>
  <si>
    <t>SHELVES</t>
  </si>
  <si>
    <t>BP130 .G6 1970</t>
  </si>
  <si>
    <t>0                      BP 0130000G  6           1970</t>
  </si>
  <si>
    <t>Die Richtungen der Islamischen Koranauslegung : an der Universität Upsala gehaltene Olaus-Petri-Vorlesungen / von Ignaz Goldziher.</t>
  </si>
  <si>
    <t>No</t>
  </si>
  <si>
    <t>1</t>
  </si>
  <si>
    <t>0</t>
  </si>
  <si>
    <t>Goldziher, Ignác, 1850-1921.</t>
  </si>
  <si>
    <t>Leiden : Brill, 1920, t.p. 1970.</t>
  </si>
  <si>
    <t>1970</t>
  </si>
  <si>
    <t>ger</t>
  </si>
  <si>
    <t xml:space="preserve">ne </t>
  </si>
  <si>
    <t>Veröffentlichungen der "De Goeje-Stiftung" ; no. 6</t>
  </si>
  <si>
    <t xml:space="preserve">BP </t>
  </si>
  <si>
    <t>1997-04-06</t>
  </si>
  <si>
    <t>1990-11-12</t>
  </si>
  <si>
    <t>1090607885:ger</t>
  </si>
  <si>
    <t>2516809</t>
  </si>
  <si>
    <t>991004957489702656</t>
  </si>
  <si>
    <t>2257026690002656</t>
  </si>
  <si>
    <t>BOOK</t>
  </si>
  <si>
    <t>32285000395839</t>
  </si>
  <si>
    <t>893619268</t>
  </si>
  <si>
    <t>BP163 .B62</t>
  </si>
  <si>
    <t>0                      BP 0163000B  62</t>
  </si>
  <si>
    <t>The spiritual background of early Islam : studies in ancient Arab concepts / By M. M. Bravmann.</t>
  </si>
  <si>
    <t>Bravmann, M. M.</t>
  </si>
  <si>
    <t>Leiden, Brill, 1972.</t>
  </si>
  <si>
    <t>1972</t>
  </si>
  <si>
    <t>eng</t>
  </si>
  <si>
    <t>2001-04-20</t>
  </si>
  <si>
    <t>1990-11-15</t>
  </si>
  <si>
    <t>Yes</t>
  </si>
  <si>
    <t>796031510:eng</t>
  </si>
  <si>
    <t>426329</t>
  </si>
  <si>
    <t>991003085479702656</t>
  </si>
  <si>
    <t>2255108660002656</t>
  </si>
  <si>
    <t>32285000397603</t>
  </si>
  <si>
    <t>893793303</t>
  </si>
  <si>
    <t>BP163 .I735</t>
  </si>
  <si>
    <t>0                      BP 0163000I  735</t>
  </si>
  <si>
    <t>Islam and development : religion and sociopolitical change / edited by John L. Esposito ; with contributions from Hossein Askari ... [et al.].</t>
  </si>
  <si>
    <t>Syracuse, N.Y. : Syracuse University Press, 1980.</t>
  </si>
  <si>
    <t>1980</t>
  </si>
  <si>
    <t>1st ed.</t>
  </si>
  <si>
    <t>nyu</t>
  </si>
  <si>
    <t>Contemporary issues in the Middle East</t>
  </si>
  <si>
    <t>2001-03-16</t>
  </si>
  <si>
    <t>1990-07-23</t>
  </si>
  <si>
    <t>866845713:eng</t>
  </si>
  <si>
    <t>6864246</t>
  </si>
  <si>
    <t>991005050369702656</t>
  </si>
  <si>
    <t>2269696090002656</t>
  </si>
  <si>
    <t>32285000247196</t>
  </si>
  <si>
    <t>893883256</t>
  </si>
  <si>
    <t>BP163 .I754 1982</t>
  </si>
  <si>
    <t>0                      BP 0163000I  754         1982</t>
  </si>
  <si>
    <t>Islam in transition : Muslim perspectives / edited by John J. Donohue and John L. Esposito.</t>
  </si>
  <si>
    <t>New York : Oxford University Press, 1982.</t>
  </si>
  <si>
    <t>1982</t>
  </si>
  <si>
    <t>2001-04-17</t>
  </si>
  <si>
    <t>1990-05-04</t>
  </si>
  <si>
    <t>794342365:eng</t>
  </si>
  <si>
    <t>7574267</t>
  </si>
  <si>
    <t>991005133259702656</t>
  </si>
  <si>
    <t>2270931480002656</t>
  </si>
  <si>
    <t>9780195030228</t>
  </si>
  <si>
    <t>32285000149152</t>
  </si>
  <si>
    <t>893242267</t>
  </si>
  <si>
    <t>BP163 .I775 1987</t>
  </si>
  <si>
    <t>0                      BP 0163000I  775         1987</t>
  </si>
  <si>
    <t>The Islamic impulse / edited by Barbara Freyer Stowasser.</t>
  </si>
  <si>
    <t>Washington, D.C. : Center for Contemporary Arab Studies, 1987.</t>
  </si>
  <si>
    <t>1987</t>
  </si>
  <si>
    <t>enk</t>
  </si>
  <si>
    <t>2003-08-29</t>
  </si>
  <si>
    <t>1991-10-10</t>
  </si>
  <si>
    <t>365657790:eng</t>
  </si>
  <si>
    <t>59847324</t>
  </si>
  <si>
    <t>991000893349702656</t>
  </si>
  <si>
    <t>2255784260002656</t>
  </si>
  <si>
    <t>9780932568120</t>
  </si>
  <si>
    <t>32285000725951</t>
  </si>
  <si>
    <t>893515711</t>
  </si>
  <si>
    <t>BP163 .M84</t>
  </si>
  <si>
    <t>0                      BP 0163000M  84</t>
  </si>
  <si>
    <t>Islam in history / by Muhammad Munir.</t>
  </si>
  <si>
    <t>Munīr, Muhammad.</t>
  </si>
  <si>
    <t>Lahore : Law Pub. Co., 1974.</t>
  </si>
  <si>
    <t>1974</t>
  </si>
  <si>
    <t xml:space="preserve">pk </t>
  </si>
  <si>
    <t>1994-05-27</t>
  </si>
  <si>
    <t>2175918:eng</t>
  </si>
  <si>
    <t>1306671</t>
  </si>
  <si>
    <t>991003681089702656</t>
  </si>
  <si>
    <t>2265051120002656</t>
  </si>
  <si>
    <t>32285000397645</t>
  </si>
  <si>
    <t>893887749</t>
  </si>
  <si>
    <t>BP163 .N28</t>
  </si>
  <si>
    <t>0                      BP 0163000N  28</t>
  </si>
  <si>
    <t>Islam and the plight of modern man / Seyyed Hossein Nasr.</t>
  </si>
  <si>
    <t>Nasr, Seyyed Hossein.</t>
  </si>
  <si>
    <t>London ; New York : Longman, 1975.</t>
  </si>
  <si>
    <t>1975</t>
  </si>
  <si>
    <t>2000-03-25</t>
  </si>
  <si>
    <t>1990-02-21</t>
  </si>
  <si>
    <t>576251:eng</t>
  </si>
  <si>
    <t>1637991</t>
  </si>
  <si>
    <t>991003850509702656</t>
  </si>
  <si>
    <t>2260855080002656</t>
  </si>
  <si>
    <t>9780582780538</t>
  </si>
  <si>
    <t>32285000058205</t>
  </si>
  <si>
    <t>893512448</t>
  </si>
  <si>
    <t>BP163 .S565</t>
  </si>
  <si>
    <t>0                      BP 0163000S  565</t>
  </si>
  <si>
    <t>Modernization menaces Muslims / Aslam Siddiqi.</t>
  </si>
  <si>
    <t>Siddiqi, Aslam.</t>
  </si>
  <si>
    <t>Lahore : Sh. Muhammad Ashraf, 1974.</t>
  </si>
  <si>
    <t>1995-03-26</t>
  </si>
  <si>
    <t>1990-03-28</t>
  </si>
  <si>
    <t>2225316:eng</t>
  </si>
  <si>
    <t>1289157</t>
  </si>
  <si>
    <t>991003671879702656</t>
  </si>
  <si>
    <t>2266602710002656</t>
  </si>
  <si>
    <t>32285000094473</t>
  </si>
  <si>
    <t>893598831</t>
  </si>
  <si>
    <t>BP163 .Y68 1985</t>
  </si>
  <si>
    <t>0                      BP 0163000Y  68          1985</t>
  </si>
  <si>
    <t>Revolt against modernity : Muslim zealots and the West / by Michael Youssef.</t>
  </si>
  <si>
    <t>Youssef, Michael.</t>
  </si>
  <si>
    <t>Leiden : E.J. Brill, 1985.</t>
  </si>
  <si>
    <t>1985</t>
  </si>
  <si>
    <t>Social, economic and political studies of the Middle East = Études sociales, économiques et politiques du Moyen Orient ; vol. 39</t>
  </si>
  <si>
    <t>2001-12-05</t>
  </si>
  <si>
    <t>293199994:eng</t>
  </si>
  <si>
    <t>13087821</t>
  </si>
  <si>
    <t>991000776789702656</t>
  </si>
  <si>
    <t>2259945950002656</t>
  </si>
  <si>
    <t>9789004075597</t>
  </si>
  <si>
    <t>32285000397678</t>
  </si>
  <si>
    <t>893502795</t>
  </si>
  <si>
    <t>BP166.6 .A73</t>
  </si>
  <si>
    <t>0                      BP 0166600A  73</t>
  </si>
  <si>
    <t>Revelation and reason in Islam / A.J. Arberry.</t>
  </si>
  <si>
    <t>Arberry, A. J. (Arthur John), 1905-1969.</t>
  </si>
  <si>
    <t>London, Allen &amp; Unwin [1957]</t>
  </si>
  <si>
    <t>1957</t>
  </si>
  <si>
    <t>Forwood lectures, 1956</t>
  </si>
  <si>
    <t>1997-04-12</t>
  </si>
  <si>
    <t>1990-04-23</t>
  </si>
  <si>
    <t>1372631:eng</t>
  </si>
  <si>
    <t>311348</t>
  </si>
  <si>
    <t>991002285449702656</t>
  </si>
  <si>
    <t>2272449630002656</t>
  </si>
  <si>
    <t>32285000130525</t>
  </si>
  <si>
    <t>893517107</t>
  </si>
  <si>
    <t>BP166.7 .G55 1980</t>
  </si>
  <si>
    <t>0                      BP 0166700G  55          1980</t>
  </si>
  <si>
    <t>Théories de l'acte humain en théologie musulmane / par Daniel Gimaret.</t>
  </si>
  <si>
    <t>Gimaret, Daniel.</t>
  </si>
  <si>
    <t>Paris : J. Vrin ; Leuven : Peeters, 1980.</t>
  </si>
  <si>
    <t>fre</t>
  </si>
  <si>
    <t xml:space="preserve">fr </t>
  </si>
  <si>
    <t>Etudes musulmanes ; 24</t>
  </si>
  <si>
    <t>2008-12-10</t>
  </si>
  <si>
    <t>28716751:fre</t>
  </si>
  <si>
    <t>7616366</t>
  </si>
  <si>
    <t>991005141899702656</t>
  </si>
  <si>
    <t>2254748220002656</t>
  </si>
  <si>
    <t>32285000397819</t>
  </si>
  <si>
    <t>893350791</t>
  </si>
  <si>
    <t>BP170.8 .M83 1987</t>
  </si>
  <si>
    <t>0                      BP 0170800M  83          1987</t>
  </si>
  <si>
    <t>Islam &amp; world peace : explanations of a Sufi / by M.R. Bawa Muhaiyaddeen.</t>
  </si>
  <si>
    <t>Muhaiyaddeen, M. R. Bawa.</t>
  </si>
  <si>
    <t>Philadelphia, PA : Fellowship Press, c1987.</t>
  </si>
  <si>
    <t>pau</t>
  </si>
  <si>
    <t>2010-11-12</t>
  </si>
  <si>
    <t>2007-10-02</t>
  </si>
  <si>
    <t>559019:eng</t>
  </si>
  <si>
    <t>8627045</t>
  </si>
  <si>
    <t>991005126929702656</t>
  </si>
  <si>
    <t>2261632310002656</t>
  </si>
  <si>
    <t>9780914390251</t>
  </si>
  <si>
    <t>32285004694286</t>
  </si>
  <si>
    <t>893501364</t>
  </si>
  <si>
    <t>BP173.6 R6</t>
  </si>
  <si>
    <t>0                      BP 0173600R  6</t>
  </si>
  <si>
    <t>Islam in the modern national state / by Erwin I.J. Rosenthal.</t>
  </si>
  <si>
    <t>Rosenthal, Erwin I. J. (Erwin Isak Jakob), 1904-1991.</t>
  </si>
  <si>
    <t>Cambridge [Eng.] University Press, 1965.</t>
  </si>
  <si>
    <t>1965</t>
  </si>
  <si>
    <t>1998-04-23</t>
  </si>
  <si>
    <t>502943:eng</t>
  </si>
  <si>
    <t>307272</t>
  </si>
  <si>
    <t>991002266819702656</t>
  </si>
  <si>
    <t>2265675470002656</t>
  </si>
  <si>
    <t>32285000397942</t>
  </si>
  <si>
    <t>893710078</t>
  </si>
  <si>
    <t>BP173.7 .B55 1985</t>
  </si>
  <si>
    <t>0                      BP 0173700B  55          1985</t>
  </si>
  <si>
    <t>Early Mahdism : politics and religion in the formative period of Islam / by Jan-Olaf Blichfeldt.</t>
  </si>
  <si>
    <t>Blichfeldt, Jan-Olaf.</t>
  </si>
  <si>
    <t>Studia orientalia lundensia ; v. 2</t>
  </si>
  <si>
    <t>2007-03-12</t>
  </si>
  <si>
    <t>5895516:eng</t>
  </si>
  <si>
    <t>13147116</t>
  </si>
  <si>
    <t>991000789809702656</t>
  </si>
  <si>
    <t>2267410760002656</t>
  </si>
  <si>
    <t>9789004076433</t>
  </si>
  <si>
    <t>32285000397959</t>
  </si>
  <si>
    <t>893796993</t>
  </si>
  <si>
    <t>BP173.7 .I85 1983</t>
  </si>
  <si>
    <t>0                      BP 0173700I  85          1983</t>
  </si>
  <si>
    <t>Islam in the political process / edited by James P. Piscatori.</t>
  </si>
  <si>
    <t>[London] : Royal Institute of International Affairs ; Cambridge ; New York : Cambridge University Press, 1983.</t>
  </si>
  <si>
    <t>1983</t>
  </si>
  <si>
    <t>2009-08-20</t>
  </si>
  <si>
    <t>365494247:eng</t>
  </si>
  <si>
    <t>8588325</t>
  </si>
  <si>
    <t>991000025119702656</t>
  </si>
  <si>
    <t>2258153040002656</t>
  </si>
  <si>
    <t>9780521274340</t>
  </si>
  <si>
    <t>32285000397967</t>
  </si>
  <si>
    <t>893406850</t>
  </si>
  <si>
    <t>BP188.8.A44 M37</t>
  </si>
  <si>
    <t>0                      BP 0188800A  44                 M  37</t>
  </si>
  <si>
    <t>Muslim brotherhoods in nineteenth century Africa / B. G. Martin.</t>
  </si>
  <si>
    <t>Martin, B. G. (Bradford G.)</t>
  </si>
  <si>
    <t>Cambridge, [Eng.] ; New York : Cambridge University Press, 1976.</t>
  </si>
  <si>
    <t>1976</t>
  </si>
  <si>
    <t>African studies series ; 18</t>
  </si>
  <si>
    <t>1992-06-08</t>
  </si>
  <si>
    <t>138097222:eng</t>
  </si>
  <si>
    <t>1976717</t>
  </si>
  <si>
    <t>991003963549702656</t>
  </si>
  <si>
    <t>2268645310002656</t>
  </si>
  <si>
    <t>9780521210621</t>
  </si>
  <si>
    <t>32285000398064</t>
  </si>
  <si>
    <t>893519092</t>
  </si>
  <si>
    <t>BP189 .I3</t>
  </si>
  <si>
    <t>0                      BP 0189000I  3</t>
  </si>
  <si>
    <t>The book of wisdom / Ibn 'Ata' Illah ; introduction, translation and notes of The Book of Wisdom by Victor Danner. Intimate conversations / Kwaja Abdullah Ansari ; introduction, translation and notes ... by Wheeler M. Thackston. Preface by Annemarie Schimmel.</t>
  </si>
  <si>
    <t>Ibn ʻAṭāʼ Allāh, Aḥmad ibn Muḥammad, -1309.</t>
  </si>
  <si>
    <t>New York : Paulist Press, 1978.</t>
  </si>
  <si>
    <t>1978</t>
  </si>
  <si>
    <t>Classics of Western spirituality</t>
  </si>
  <si>
    <t>2006-02-27</t>
  </si>
  <si>
    <t>145164381:eng</t>
  </si>
  <si>
    <t>5100679</t>
  </si>
  <si>
    <t>991004760069702656</t>
  </si>
  <si>
    <t>2259845060002656</t>
  </si>
  <si>
    <t>9780809012183</t>
  </si>
  <si>
    <t>32285000398080</t>
  </si>
  <si>
    <t>893254063</t>
  </si>
  <si>
    <t>BP189.4 .I13 1972</t>
  </si>
  <si>
    <t>0                      BP 0189400I  13          1972</t>
  </si>
  <si>
    <t>Sufis of Andalusia; the Rūḥ al-quds and al-Durrah al-fākhirah of Ibn ʻArabī / Translated with introd. and notes by R. W. J. Austin. With a foreword by Martin Lings.</t>
  </si>
  <si>
    <t>Ibn al-ʻArabī, 1165-1240.</t>
  </si>
  <si>
    <t>Berkeley, University of California Press [1972, c1971]</t>
  </si>
  <si>
    <t>cau</t>
  </si>
  <si>
    <t>2007-02-26</t>
  </si>
  <si>
    <t>1387721:eng</t>
  </si>
  <si>
    <t>357511</t>
  </si>
  <si>
    <t>991002465429702656</t>
  </si>
  <si>
    <t>2263047360002656</t>
  </si>
  <si>
    <t>9780520019997</t>
  </si>
  <si>
    <t>32285000398189</t>
  </si>
  <si>
    <t>893239093</t>
  </si>
  <si>
    <t>BP195.A5 F37 1983</t>
  </si>
  <si>
    <t>0                      BP 0195000A  5                  F  37          1983</t>
  </si>
  <si>
    <t>Ahmadiyyat in the service of Islam / N.A. Faruqui [i.e. Faruqi].</t>
  </si>
  <si>
    <t>Fārūqī, Nis̲ār Aḥmad, 1936-</t>
  </si>
  <si>
    <t>Newark, CA : Ahmadiyya Anjuman Isha'at Islam, Lahore, 1983.</t>
  </si>
  <si>
    <t>1994-06-23</t>
  </si>
  <si>
    <t>7570522:eng</t>
  </si>
  <si>
    <t>13387590</t>
  </si>
  <si>
    <t>991000819739702656</t>
  </si>
  <si>
    <t>2268794790002656</t>
  </si>
  <si>
    <t>9780913321003</t>
  </si>
  <si>
    <t>32285000398296</t>
  </si>
  <si>
    <t>893413707</t>
  </si>
  <si>
    <t>BP195.A6 A43 1984</t>
  </si>
  <si>
    <t>0                      BP 0195000A  6                  A  43          1984</t>
  </si>
  <si>
    <t>The founder of the Ahmadiyya movement : a short study / by Hazrat Maulana Muhammad Ali.</t>
  </si>
  <si>
    <t>Ali, Muhammad, 1875 December-1951.</t>
  </si>
  <si>
    <t>Newark, CA : Ahmadiyya Anjuman Isha'at Islam, Lahore, 1984.</t>
  </si>
  <si>
    <t>1984</t>
  </si>
  <si>
    <t>3rd ed.</t>
  </si>
  <si>
    <t>1992-10-01</t>
  </si>
  <si>
    <t>195993383:eng</t>
  </si>
  <si>
    <t>13387385</t>
  </si>
  <si>
    <t>991000819699702656</t>
  </si>
  <si>
    <t>2268521350002656</t>
  </si>
  <si>
    <t>9780913321645</t>
  </si>
  <si>
    <t>32285000398304</t>
  </si>
  <si>
    <t>893432325</t>
  </si>
  <si>
    <t>BP195.A8 F7 1969</t>
  </si>
  <si>
    <t>0                      BP 0195000A  8                  F  7           1969</t>
  </si>
  <si>
    <t>History of the order of Assassins / Enno Franzius.</t>
  </si>
  <si>
    <t>Franzius, Enno, 1901-1976.</t>
  </si>
  <si>
    <t>New York : Funk &amp; Wagnalls, [1969]</t>
  </si>
  <si>
    <t>1969</t>
  </si>
  <si>
    <t>2005-03-07</t>
  </si>
  <si>
    <t>1145892:eng</t>
  </si>
  <si>
    <t>23676</t>
  </si>
  <si>
    <t>991000057419702656</t>
  </si>
  <si>
    <t>2267608100002656</t>
  </si>
  <si>
    <t>32285000398312</t>
  </si>
  <si>
    <t>893237042</t>
  </si>
  <si>
    <t>BP50 .G5 1970</t>
  </si>
  <si>
    <t>0                      BP 0050000G  5           1970</t>
  </si>
  <si>
    <t>Mohammedanism : an historical survey / H. A. R. Gibb.</t>
  </si>
  <si>
    <t>Gibb, H. A. R. (Hamilton Alexander Rosskeen), 1895-1971.</t>
  </si>
  <si>
    <t>London ; New York : Oxford U. P., 1970, 1979 printing.</t>
  </si>
  <si>
    <t>2nd ed. (with revisions)</t>
  </si>
  <si>
    <t>1994-11-28</t>
  </si>
  <si>
    <t>1990-11-08</t>
  </si>
  <si>
    <t>365275274:eng</t>
  </si>
  <si>
    <t>2390701</t>
  </si>
  <si>
    <t>991004109189702656</t>
  </si>
  <si>
    <t>2269041210002656</t>
  </si>
  <si>
    <t>9780195002454</t>
  </si>
  <si>
    <t>32285000395359</t>
  </si>
  <si>
    <t>893806637</t>
  </si>
  <si>
    <t>BP50 .T57</t>
  </si>
  <si>
    <t>0                      BP 0050000T  57</t>
  </si>
  <si>
    <t>Islam in India and Pakistan; a religious history of Islam in India and Pakistan / by Murray T. Titus.</t>
  </si>
  <si>
    <t>Titus, Murray T. (Murray Thurston), 1885-</t>
  </si>
  <si>
    <t>Calcutta, Y.M.C.A. Pub. House, 1959.</t>
  </si>
  <si>
    <t>1959</t>
  </si>
  <si>
    <t>___</t>
  </si>
  <si>
    <t>The heritage of India series</t>
  </si>
  <si>
    <t>2001-11-28</t>
  </si>
  <si>
    <t>1429630:eng</t>
  </si>
  <si>
    <t>330510</t>
  </si>
  <si>
    <t>991002386759702656</t>
  </si>
  <si>
    <t>2259054700002656</t>
  </si>
  <si>
    <t>32285004389804</t>
  </si>
  <si>
    <t>893622229</t>
  </si>
  <si>
    <t>BP50 .V413</t>
  </si>
  <si>
    <t>0                      BP 0050000V  413</t>
  </si>
  <si>
    <t>Islam : its origin and spread in words, maps and pictures / EF.R.J. Verhoeven</t>
  </si>
  <si>
    <t>Verhoeven, F. R. J.</t>
  </si>
  <si>
    <t>New York, St Martin's Press [c1962]</t>
  </si>
  <si>
    <t>1962</t>
  </si>
  <si>
    <t>Concise histories of world religions</t>
  </si>
  <si>
    <t>2005-11-10</t>
  </si>
  <si>
    <t>1833269:eng</t>
  </si>
  <si>
    <t>900245</t>
  </si>
  <si>
    <t>991003363649702656</t>
  </si>
  <si>
    <t>2266198600002656</t>
  </si>
  <si>
    <t>32285000395383</t>
  </si>
  <si>
    <t>893705161</t>
  </si>
  <si>
    <t>BP60 .T34 1987</t>
  </si>
  <si>
    <t>0                      BP 0060000T  34          1987</t>
  </si>
  <si>
    <t>Holy terror : inside the world of Islamic terrorism / Amir Taheri.</t>
  </si>
  <si>
    <t>Taheri, Amir.</t>
  </si>
  <si>
    <t>Bethesda, Md. : Adler &amp; Adler, 1987.</t>
  </si>
  <si>
    <t>1st U.S. ed.</t>
  </si>
  <si>
    <t>mdu</t>
  </si>
  <si>
    <t>2001-11-29</t>
  </si>
  <si>
    <t>3901023041:eng</t>
  </si>
  <si>
    <t>15517867</t>
  </si>
  <si>
    <t>991001031099702656</t>
  </si>
  <si>
    <t>2266277940002656</t>
  </si>
  <si>
    <t>9780917561450</t>
  </si>
  <si>
    <t>32285000395466</t>
  </si>
  <si>
    <t>893865908</t>
  </si>
  <si>
    <t>BP603 .S4 1975</t>
  </si>
  <si>
    <t>0                      BP 0603000S  4           1975</t>
  </si>
  <si>
    <t>Sectarianism : analyses of religious and non-religious sects / edited by Roy Wallis.</t>
  </si>
  <si>
    <t>New York : Wiley, 1975.</t>
  </si>
  <si>
    <t>Contemporary issues series ; 10</t>
  </si>
  <si>
    <t>1997-04-17</t>
  </si>
  <si>
    <t>54066518:eng</t>
  </si>
  <si>
    <t>1971054</t>
  </si>
  <si>
    <t>991003957489702656</t>
  </si>
  <si>
    <t>2264950040002656</t>
  </si>
  <si>
    <t>9780470919101</t>
  </si>
  <si>
    <t>32285000398452</t>
  </si>
  <si>
    <t>893535736</t>
  </si>
  <si>
    <t>BP605.E3 T8923 1969</t>
  </si>
  <si>
    <t>0                      BP 0605000E  3                  T  8923        1969</t>
  </si>
  <si>
    <t>The flute of God / Paul Twitchell.</t>
  </si>
  <si>
    <t>Twitchell, Paul, 1908-1971.</t>
  </si>
  <si>
    <t>Crystal, Minnesota : Illuminated Way Publishing, c1969</t>
  </si>
  <si>
    <t>2007-06-05</t>
  </si>
  <si>
    <t>2180617:eng</t>
  </si>
  <si>
    <t>9648488</t>
  </si>
  <si>
    <t>991005081019702656</t>
  </si>
  <si>
    <t>2268144230002656</t>
  </si>
  <si>
    <t>9780914766902</t>
  </si>
  <si>
    <t>32285005315261</t>
  </si>
  <si>
    <t>893801692</t>
  </si>
  <si>
    <t>BP605.N48 C37 1988</t>
  </si>
  <si>
    <t>0                      BP 0605000N  48                 C  37          1988</t>
  </si>
  <si>
    <t>Uncommon wisdom : conversations with remarkable people / Fritjof Capra.</t>
  </si>
  <si>
    <t>Capra, Fritjof.</t>
  </si>
  <si>
    <t>New York : Simon and Schuster, c1988.</t>
  </si>
  <si>
    <t>1988</t>
  </si>
  <si>
    <t>1997-09-21</t>
  </si>
  <si>
    <t>11924933:eng</t>
  </si>
  <si>
    <t>16404267</t>
  </si>
  <si>
    <t>991001105079702656</t>
  </si>
  <si>
    <t>2260863650002656</t>
  </si>
  <si>
    <t>9780671473228</t>
  </si>
  <si>
    <t>32285000398510</t>
  </si>
  <si>
    <t>893614782</t>
  </si>
  <si>
    <t>BP605.N48 T66 1987</t>
  </si>
  <si>
    <t>0                      BP 0605000N  48                 T  66          1987</t>
  </si>
  <si>
    <t>Facing west from California's shores : a Jesuit's journey into new age consciousness / David Toolan.</t>
  </si>
  <si>
    <t>Toolan, David.</t>
  </si>
  <si>
    <t>New York : Crossroad, 1987.</t>
  </si>
  <si>
    <t>1993-05-20</t>
  </si>
  <si>
    <t>1992-02-04</t>
  </si>
  <si>
    <t>252590707:eng</t>
  </si>
  <si>
    <t>15548668</t>
  </si>
  <si>
    <t>991001035409702656</t>
  </si>
  <si>
    <t>2261357190002656</t>
  </si>
  <si>
    <t>9780824508050</t>
  </si>
  <si>
    <t>32285000868165</t>
  </si>
  <si>
    <t>893696402</t>
  </si>
  <si>
    <t>BP605.P68 B34</t>
  </si>
  <si>
    <t>0                      BP 0605000P  68                 B  34</t>
  </si>
  <si>
    <t>Satan's power : a deviant psychotherapy cult / William Sims Bainbridge.</t>
  </si>
  <si>
    <t>Bainbridge, William Sims.</t>
  </si>
  <si>
    <t>Berkeley : University of California Press, c1978.</t>
  </si>
  <si>
    <t>1995-01-18</t>
  </si>
  <si>
    <t>1990-02-06</t>
  </si>
  <si>
    <t>909783641:eng</t>
  </si>
  <si>
    <t>6436483</t>
  </si>
  <si>
    <t>991004982939702656</t>
  </si>
  <si>
    <t>2267628560002656</t>
  </si>
  <si>
    <t>9780520035461</t>
  </si>
  <si>
    <t>32285000032945</t>
  </si>
  <si>
    <t>893619288</t>
  </si>
  <si>
    <t>BP605.S2 M55 1988</t>
  </si>
  <si>
    <t>0                      BP 0605000S  2                  M  55          1988</t>
  </si>
  <si>
    <t>Bare-faced messiah : the true story of L. Ron Hubbard / Russell Miller.</t>
  </si>
  <si>
    <t>Miller, Russell.</t>
  </si>
  <si>
    <t>New York : H. Holt, 1988, c1987.</t>
  </si>
  <si>
    <t>1st American ed.</t>
  </si>
  <si>
    <t>2010-02-24</t>
  </si>
  <si>
    <t>1990-08-02</t>
  </si>
  <si>
    <t>11998241:eng</t>
  </si>
  <si>
    <t>17481843</t>
  </si>
  <si>
    <t>991001222869702656</t>
  </si>
  <si>
    <t>2256288300002656</t>
  </si>
  <si>
    <t>9780805006544</t>
  </si>
  <si>
    <t>32285000262963</t>
  </si>
  <si>
    <t>893327975</t>
  </si>
  <si>
    <t>BP63.R8 B43 1967</t>
  </si>
  <si>
    <t>0                      BP 0063000R  8                  B  43          1967</t>
  </si>
  <si>
    <t>Islam in the Soviet Union / [by] Alexandre Bennigsen &amp; Chantal Lemercier-Quelquejay. With an introd. by Geoffrey E. Wheeler. [Translated from the French by Geoffrey E. Wheeler and Hubert Evans]</t>
  </si>
  <si>
    <t>Bennigsen, Alexandre.</t>
  </si>
  <si>
    <t>New York, Praeger [1967]</t>
  </si>
  <si>
    <t>1967</t>
  </si>
  <si>
    <t>2004-11-21</t>
  </si>
  <si>
    <t>352260971:eng</t>
  </si>
  <si>
    <t>377398</t>
  </si>
  <si>
    <t>991002607359702656</t>
  </si>
  <si>
    <t>2263048500002656</t>
  </si>
  <si>
    <t>32285000395540</t>
  </si>
  <si>
    <t>893510964</t>
  </si>
  <si>
    <t>BP64.A4 E27</t>
  </si>
  <si>
    <t>0                      BP 0064000A  4                  E  27</t>
  </si>
  <si>
    <t>Islam in east Africa / by J. Spencer Trimingham.</t>
  </si>
  <si>
    <t>Trimingham, J. Spencer (John Spencer), 1904-1987.</t>
  </si>
  <si>
    <t>Oxford : Clarendon Press, 1964.</t>
  </si>
  <si>
    <t>1964</t>
  </si>
  <si>
    <t>2001-11-15</t>
  </si>
  <si>
    <t>1990-11-26</t>
  </si>
  <si>
    <t>3768366423:eng</t>
  </si>
  <si>
    <t>377538</t>
  </si>
  <si>
    <t>991002609849702656</t>
  </si>
  <si>
    <t>2260896280002656</t>
  </si>
  <si>
    <t>32285000356716</t>
  </si>
  <si>
    <t>893716666</t>
  </si>
  <si>
    <t>BP64.A4 W38 1970</t>
  </si>
  <si>
    <t>0                      BP 0064000A  4                  W  38          1970</t>
  </si>
  <si>
    <t>A history of Islam in West Africa / by J. Spencer Trimingham.</t>
  </si>
  <si>
    <t>London ; New York : Published for the University of Glasgow by the Oxford Uuniversity Press, 1970.</t>
  </si>
  <si>
    <t>Oxford paperbacks ; 223</t>
  </si>
  <si>
    <t>2008-05-22</t>
  </si>
  <si>
    <t>414499:eng</t>
  </si>
  <si>
    <t>145410</t>
  </si>
  <si>
    <t>991005226509702656</t>
  </si>
  <si>
    <t>2258160860002656</t>
  </si>
  <si>
    <t>9780192850386</t>
  </si>
  <si>
    <t>32285005440853</t>
  </si>
  <si>
    <t>893720018</t>
  </si>
  <si>
    <t>BP64.A4 W4</t>
  </si>
  <si>
    <t>0                      BP 0064000A  4                  W  4</t>
  </si>
  <si>
    <t>Islam in West Africa / by J. Spencer Trimingham.</t>
  </si>
  <si>
    <t>Oxford, Clarendon Press, 1959.</t>
  </si>
  <si>
    <t>1997-10-10</t>
  </si>
  <si>
    <t>1145610</t>
  </si>
  <si>
    <t>991003570839702656</t>
  </si>
  <si>
    <t>2264008170002656</t>
  </si>
  <si>
    <t>32285000395573</t>
  </si>
  <si>
    <t>893617475</t>
  </si>
  <si>
    <t>BP64.E5 T7 1965a</t>
  </si>
  <si>
    <t>0                      BP 0064000E  5                  T  7           1965a</t>
  </si>
  <si>
    <t>Islam in the Sudan / [by] J. Spencer Trimingham.</t>
  </si>
  <si>
    <t>[London] Frank Cass &amp; Co. [1965]</t>
  </si>
  <si>
    <t>1995-04-09</t>
  </si>
  <si>
    <t>1473345:eng</t>
  </si>
  <si>
    <t>16772016</t>
  </si>
  <si>
    <t>991002967649702656</t>
  </si>
  <si>
    <t>2265038610002656</t>
  </si>
  <si>
    <t>32285000395607</t>
  </si>
  <si>
    <t>893498781</t>
  </si>
  <si>
    <t>BP64.E8 T7</t>
  </si>
  <si>
    <t>0                      BP 0064000E  8                  T  7</t>
  </si>
  <si>
    <t>Islam in Ethiopia / J. Spencer Trimingham.</t>
  </si>
  <si>
    <t>1473305:eng</t>
  </si>
  <si>
    <t>546800</t>
  </si>
  <si>
    <t>991002967599702656</t>
  </si>
  <si>
    <t>2265038730002656</t>
  </si>
  <si>
    <t>32285000395581</t>
  </si>
  <si>
    <t>893592022</t>
  </si>
  <si>
    <t>BP64.M6 G4 1971b</t>
  </si>
  <si>
    <t>0                      BP 0064000M  6                  G  4           1971b</t>
  </si>
  <si>
    <t>Islam observed; religious development in Morocco and Indonesia / Clifford Geertz.</t>
  </si>
  <si>
    <t>Geertz, Clifford.</t>
  </si>
  <si>
    <t>Chicago, University of Chicago Press [1971, c1968]</t>
  </si>
  <si>
    <t>1971</t>
  </si>
  <si>
    <t>[Phoenix Edition]</t>
  </si>
  <si>
    <t>ilu</t>
  </si>
  <si>
    <t>The Terry Foundation lectures on Religion and Science</t>
  </si>
  <si>
    <t>1999-09-30</t>
  </si>
  <si>
    <t>418400:eng</t>
  </si>
  <si>
    <t>1005205</t>
  </si>
  <si>
    <t>991003463319702656</t>
  </si>
  <si>
    <t>2256863440002656</t>
  </si>
  <si>
    <t>9780226285115</t>
  </si>
  <si>
    <t>32285000395599</t>
  </si>
  <si>
    <t>893441303</t>
  </si>
  <si>
    <t>BP67.A1 M87 1983</t>
  </si>
  <si>
    <t>0                      BP 0067000A  1                  M  87          1983</t>
  </si>
  <si>
    <t>The Muslim community in North America / edited by Earle H. Waugh, Baha Abu-Laban, and Regula B. Qureshi.</t>
  </si>
  <si>
    <t>Edmonton, Alta., Canada : University of Alberta Press, c1983.</t>
  </si>
  <si>
    <t>abc</t>
  </si>
  <si>
    <t>1074114154:eng</t>
  </si>
  <si>
    <t>9675016</t>
  </si>
  <si>
    <t>991005226469702656</t>
  </si>
  <si>
    <t>2256973790002656</t>
  </si>
  <si>
    <t>9780888640338</t>
  </si>
  <si>
    <t>32285005440762</t>
  </si>
  <si>
    <t>893260765</t>
  </si>
  <si>
    <t>BP80.S483 S9</t>
  </si>
  <si>
    <t>0                      BP 0080000S  483                S  9</t>
  </si>
  <si>
    <t>Sufi studies: East and West : a symposium in honor of Idries Shah's services to Sufi studies by twenty-four contributors marking the 700th anniversary of the death of Jalaluddin Rumi (A.D. 1207-1273) / edited by L. F. Rushbrook Williams.</t>
  </si>
  <si>
    <t>New York : Dutton, [1973]</t>
  </si>
  <si>
    <t>1973</t>
  </si>
  <si>
    <t>[1st ed.]</t>
  </si>
  <si>
    <t>2008-04-11</t>
  </si>
  <si>
    <t>58773157:eng</t>
  </si>
  <si>
    <t>820398</t>
  </si>
  <si>
    <t>991003297609702656</t>
  </si>
  <si>
    <t>2259043520002656</t>
  </si>
  <si>
    <t>9780525211952</t>
  </si>
  <si>
    <t>32285000395763</t>
  </si>
  <si>
    <t>893686417</t>
  </si>
  <si>
    <t>Keep in Collection? (Yes/No)</t>
  </si>
  <si>
    <t>All Comparator Library Holdings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</si>
</sst>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5F15-3482-4DDE-985A-15EE587543F2}">
  <dimension ref="A1:BF41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55.5" customHeight="1" x14ac:dyDescent="0.25"/>
  <cols>
    <col min="1" max="1" width="15.28515625" customWidth="1"/>
    <col min="2" max="3" width="0" hidden="1" customWidth="1"/>
    <col min="4" max="4" width="15.5703125" customWidth="1"/>
    <col min="5" max="5" width="15.5703125" hidden="1" customWidth="1"/>
    <col min="6" max="6" width="43.140625" customWidth="1"/>
    <col min="8" max="12" width="0" hidden="1" customWidth="1"/>
    <col min="13" max="13" width="22.5703125" customWidth="1"/>
    <col min="14" max="14" width="19.42578125" customWidth="1"/>
    <col min="16" max="19" width="0" hidden="1" customWidth="1"/>
    <col min="22" max="28" width="0" hidden="1" customWidth="1"/>
    <col min="29" max="29" width="16.140625" customWidth="1"/>
    <col min="30" max="30" width="0" hidden="1" customWidth="1"/>
    <col min="31" max="31" width="16.5703125" customWidth="1"/>
    <col min="32" max="32" width="0" hidden="1" customWidth="1"/>
    <col min="33" max="33" width="16.5703125" customWidth="1"/>
    <col min="34" max="43" width="0" hidden="1" customWidth="1"/>
    <col min="44" max="44" width="12.140625" customWidth="1"/>
    <col min="45" max="45" width="12.7109375" customWidth="1"/>
    <col min="46" max="46" width="11.42578125" customWidth="1"/>
    <col min="49" max="58" width="0" hidden="1" customWidth="1"/>
  </cols>
  <sheetData>
    <row r="1" spans="1:58" ht="55.5" customHeight="1" x14ac:dyDescent="0.25">
      <c r="A1" s="8" t="s">
        <v>622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623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</row>
    <row r="2" spans="1:58" ht="55.5" customHeight="1" x14ac:dyDescent="0.25">
      <c r="A2" s="7" t="s">
        <v>61</v>
      </c>
      <c r="B2" s="2" t="s">
        <v>56</v>
      </c>
      <c r="C2" s="2" t="s">
        <v>57</v>
      </c>
      <c r="D2" s="2" t="s">
        <v>58</v>
      </c>
      <c r="E2" s="2" t="s">
        <v>59</v>
      </c>
      <c r="F2" s="2" t="s">
        <v>60</v>
      </c>
      <c r="H2" s="3" t="s">
        <v>61</v>
      </c>
      <c r="I2" s="3" t="s">
        <v>62</v>
      </c>
      <c r="J2" s="3" t="s">
        <v>61</v>
      </c>
      <c r="K2" s="3" t="s">
        <v>61</v>
      </c>
      <c r="L2" s="3" t="s">
        <v>63</v>
      </c>
      <c r="M2" s="2" t="s">
        <v>64</v>
      </c>
      <c r="N2" s="2" t="s">
        <v>65</v>
      </c>
      <c r="O2" s="3" t="s">
        <v>66</v>
      </c>
      <c r="Q2" s="3" t="s">
        <v>67</v>
      </c>
      <c r="R2" s="3" t="s">
        <v>68</v>
      </c>
      <c r="S2" s="2" t="s">
        <v>69</v>
      </c>
      <c r="T2" s="3" t="s">
        <v>70</v>
      </c>
      <c r="U2" s="4">
        <v>1</v>
      </c>
      <c r="V2" s="4">
        <v>1</v>
      </c>
      <c r="W2" s="5" t="s">
        <v>71</v>
      </c>
      <c r="X2" s="5" t="s">
        <v>71</v>
      </c>
      <c r="Y2" s="5" t="s">
        <v>72</v>
      </c>
      <c r="Z2" s="5" t="s">
        <v>72</v>
      </c>
      <c r="AA2" s="4">
        <v>25</v>
      </c>
      <c r="AB2" s="4">
        <v>17</v>
      </c>
      <c r="AC2" s="4">
        <v>82</v>
      </c>
      <c r="AD2" s="4">
        <v>1</v>
      </c>
      <c r="AE2" s="4">
        <v>1</v>
      </c>
      <c r="AF2" s="4">
        <v>1</v>
      </c>
      <c r="AG2" s="4">
        <v>3</v>
      </c>
      <c r="AH2" s="4">
        <v>0</v>
      </c>
      <c r="AI2" s="4">
        <v>0</v>
      </c>
      <c r="AJ2" s="4">
        <v>1</v>
      </c>
      <c r="AK2" s="4">
        <v>2</v>
      </c>
      <c r="AL2" s="4">
        <v>1</v>
      </c>
      <c r="AM2" s="4">
        <v>3</v>
      </c>
      <c r="AN2" s="4">
        <v>0</v>
      </c>
      <c r="AO2" s="4">
        <v>0</v>
      </c>
      <c r="AP2" s="4">
        <v>0</v>
      </c>
      <c r="AQ2" s="4">
        <v>0</v>
      </c>
      <c r="AR2" s="3" t="s">
        <v>61</v>
      </c>
      <c r="AS2" s="3" t="s">
        <v>61</v>
      </c>
      <c r="AU2" s="6" t="str">
        <f>HYPERLINK("https://creighton-primo.hosted.exlibrisgroup.com/primo-explore/search?tab=default_tab&amp;search_scope=EVERYTHING&amp;vid=01CRU&amp;lang=en_US&amp;offset=0&amp;query=any,contains,991004957489702656","Catalog Record")</f>
        <v>Catalog Record</v>
      </c>
      <c r="AV2" s="6" t="str">
        <f>HYPERLINK("http://www.worldcat.org/oclc/2516809","WorldCat Record")</f>
        <v>WorldCat Record</v>
      </c>
      <c r="AW2" s="3" t="s">
        <v>73</v>
      </c>
      <c r="AX2" s="3" t="s">
        <v>74</v>
      </c>
      <c r="AY2" s="3" t="s">
        <v>75</v>
      </c>
      <c r="AZ2" s="3" t="s">
        <v>75</v>
      </c>
      <c r="BA2" s="3" t="s">
        <v>76</v>
      </c>
      <c r="BB2" s="3" t="s">
        <v>77</v>
      </c>
      <c r="BE2" s="3" t="s">
        <v>78</v>
      </c>
      <c r="BF2" s="3" t="s">
        <v>79</v>
      </c>
    </row>
    <row r="3" spans="1:58" ht="55.5" customHeight="1" x14ac:dyDescent="0.25">
      <c r="A3" s="7" t="s">
        <v>61</v>
      </c>
      <c r="B3" s="2" t="s">
        <v>56</v>
      </c>
      <c r="C3" s="2" t="s">
        <v>57</v>
      </c>
      <c r="D3" s="2" t="s">
        <v>80</v>
      </c>
      <c r="E3" s="2" t="s">
        <v>81</v>
      </c>
      <c r="F3" s="2" t="s">
        <v>82</v>
      </c>
      <c r="H3" s="3" t="s">
        <v>61</v>
      </c>
      <c r="I3" s="3" t="s">
        <v>62</v>
      </c>
      <c r="J3" s="3" t="s">
        <v>61</v>
      </c>
      <c r="K3" s="3" t="s">
        <v>61</v>
      </c>
      <c r="L3" s="3" t="s">
        <v>63</v>
      </c>
      <c r="M3" s="2" t="s">
        <v>83</v>
      </c>
      <c r="N3" s="2" t="s">
        <v>84</v>
      </c>
      <c r="O3" s="3" t="s">
        <v>85</v>
      </c>
      <c r="Q3" s="3" t="s">
        <v>86</v>
      </c>
      <c r="R3" s="3" t="s">
        <v>68</v>
      </c>
      <c r="T3" s="3" t="s">
        <v>70</v>
      </c>
      <c r="U3" s="4">
        <v>1</v>
      </c>
      <c r="V3" s="4">
        <v>1</v>
      </c>
      <c r="W3" s="5" t="s">
        <v>87</v>
      </c>
      <c r="X3" s="5" t="s">
        <v>87</v>
      </c>
      <c r="Y3" s="5" t="s">
        <v>88</v>
      </c>
      <c r="Z3" s="5" t="s">
        <v>88</v>
      </c>
      <c r="AA3" s="4">
        <v>340</v>
      </c>
      <c r="AB3" s="4">
        <v>236</v>
      </c>
      <c r="AC3" s="4">
        <v>941</v>
      </c>
      <c r="AD3" s="4">
        <v>2</v>
      </c>
      <c r="AE3" s="4">
        <v>8</v>
      </c>
      <c r="AF3" s="4">
        <v>14</v>
      </c>
      <c r="AG3" s="4">
        <v>37</v>
      </c>
      <c r="AH3" s="4">
        <v>4</v>
      </c>
      <c r="AI3" s="4">
        <v>13</v>
      </c>
      <c r="AJ3" s="4">
        <v>5</v>
      </c>
      <c r="AK3" s="4">
        <v>9</v>
      </c>
      <c r="AL3" s="4">
        <v>9</v>
      </c>
      <c r="AM3" s="4">
        <v>15</v>
      </c>
      <c r="AN3" s="4">
        <v>1</v>
      </c>
      <c r="AO3" s="4">
        <v>7</v>
      </c>
      <c r="AP3" s="4">
        <v>0</v>
      </c>
      <c r="AQ3" s="4">
        <v>1</v>
      </c>
      <c r="AR3" s="3" t="s">
        <v>61</v>
      </c>
      <c r="AS3" s="3" t="s">
        <v>89</v>
      </c>
      <c r="AT3" s="6" t="str">
        <f>HYPERLINK("http://catalog.hathitrust.org/Record/001404716","HathiTrust Record")</f>
        <v>HathiTrust Record</v>
      </c>
      <c r="AU3" s="6" t="str">
        <f>HYPERLINK("https://creighton-primo.hosted.exlibrisgroup.com/primo-explore/search?tab=default_tab&amp;search_scope=EVERYTHING&amp;vid=01CRU&amp;lang=en_US&amp;offset=0&amp;query=any,contains,991003085479702656","Catalog Record")</f>
        <v>Catalog Record</v>
      </c>
      <c r="AV3" s="6" t="str">
        <f>HYPERLINK("http://www.worldcat.org/oclc/426329","WorldCat Record")</f>
        <v>WorldCat Record</v>
      </c>
      <c r="AW3" s="3" t="s">
        <v>90</v>
      </c>
      <c r="AX3" s="3" t="s">
        <v>91</v>
      </c>
      <c r="AY3" s="3" t="s">
        <v>92</v>
      </c>
      <c r="AZ3" s="3" t="s">
        <v>92</v>
      </c>
      <c r="BA3" s="3" t="s">
        <v>93</v>
      </c>
      <c r="BB3" s="3" t="s">
        <v>77</v>
      </c>
      <c r="BE3" s="3" t="s">
        <v>94</v>
      </c>
      <c r="BF3" s="3" t="s">
        <v>95</v>
      </c>
    </row>
    <row r="4" spans="1:58" ht="55.5" customHeight="1" x14ac:dyDescent="0.25">
      <c r="A4" s="7" t="s">
        <v>61</v>
      </c>
      <c r="B4" s="2" t="s">
        <v>56</v>
      </c>
      <c r="C4" s="2" t="s">
        <v>57</v>
      </c>
      <c r="D4" s="2" t="s">
        <v>96</v>
      </c>
      <c r="E4" s="2" t="s">
        <v>97</v>
      </c>
      <c r="F4" s="2" t="s">
        <v>98</v>
      </c>
      <c r="H4" s="3" t="s">
        <v>61</v>
      </c>
      <c r="I4" s="3" t="s">
        <v>62</v>
      </c>
      <c r="J4" s="3" t="s">
        <v>61</v>
      </c>
      <c r="K4" s="3" t="s">
        <v>61</v>
      </c>
      <c r="L4" s="3" t="s">
        <v>63</v>
      </c>
      <c r="N4" s="2" t="s">
        <v>99</v>
      </c>
      <c r="O4" s="3" t="s">
        <v>100</v>
      </c>
      <c r="P4" s="2" t="s">
        <v>101</v>
      </c>
      <c r="Q4" s="3" t="s">
        <v>86</v>
      </c>
      <c r="R4" s="3" t="s">
        <v>102</v>
      </c>
      <c r="S4" s="2" t="s">
        <v>103</v>
      </c>
      <c r="T4" s="3" t="s">
        <v>70</v>
      </c>
      <c r="U4" s="4">
        <v>7</v>
      </c>
      <c r="V4" s="4">
        <v>7</v>
      </c>
      <c r="W4" s="5" t="s">
        <v>104</v>
      </c>
      <c r="X4" s="5" t="s">
        <v>104</v>
      </c>
      <c r="Y4" s="5" t="s">
        <v>105</v>
      </c>
      <c r="Z4" s="5" t="s">
        <v>105</v>
      </c>
      <c r="AA4" s="4">
        <v>730</v>
      </c>
      <c r="AB4" s="4">
        <v>588</v>
      </c>
      <c r="AC4" s="4">
        <v>594</v>
      </c>
      <c r="AD4" s="4">
        <v>3</v>
      </c>
      <c r="AE4" s="4">
        <v>3</v>
      </c>
      <c r="AF4" s="4">
        <v>33</v>
      </c>
      <c r="AG4" s="4">
        <v>33</v>
      </c>
      <c r="AH4" s="4">
        <v>15</v>
      </c>
      <c r="AI4" s="4">
        <v>15</v>
      </c>
      <c r="AJ4" s="4">
        <v>7</v>
      </c>
      <c r="AK4" s="4">
        <v>7</v>
      </c>
      <c r="AL4" s="4">
        <v>15</v>
      </c>
      <c r="AM4" s="4">
        <v>15</v>
      </c>
      <c r="AN4" s="4">
        <v>2</v>
      </c>
      <c r="AO4" s="4">
        <v>2</v>
      </c>
      <c r="AP4" s="4">
        <v>2</v>
      </c>
      <c r="AQ4" s="4">
        <v>2</v>
      </c>
      <c r="AR4" s="3" t="s">
        <v>61</v>
      </c>
      <c r="AS4" s="3" t="s">
        <v>89</v>
      </c>
      <c r="AT4" s="6" t="str">
        <f>HYPERLINK("http://catalog.hathitrust.org/Record/000744803","HathiTrust Record")</f>
        <v>HathiTrust Record</v>
      </c>
      <c r="AU4" s="6" t="str">
        <f>HYPERLINK("https://creighton-primo.hosted.exlibrisgroup.com/primo-explore/search?tab=default_tab&amp;search_scope=EVERYTHING&amp;vid=01CRU&amp;lang=en_US&amp;offset=0&amp;query=any,contains,991005050369702656","Catalog Record")</f>
        <v>Catalog Record</v>
      </c>
      <c r="AV4" s="6" t="str">
        <f>HYPERLINK("http://www.worldcat.org/oclc/6864246","WorldCat Record")</f>
        <v>WorldCat Record</v>
      </c>
      <c r="AW4" s="3" t="s">
        <v>106</v>
      </c>
      <c r="AX4" s="3" t="s">
        <v>107</v>
      </c>
      <c r="AY4" s="3" t="s">
        <v>108</v>
      </c>
      <c r="AZ4" s="3" t="s">
        <v>108</v>
      </c>
      <c r="BA4" s="3" t="s">
        <v>109</v>
      </c>
      <c r="BB4" s="3" t="s">
        <v>77</v>
      </c>
      <c r="BE4" s="3" t="s">
        <v>110</v>
      </c>
      <c r="BF4" s="3" t="s">
        <v>111</v>
      </c>
    </row>
    <row r="5" spans="1:58" ht="55.5" customHeight="1" x14ac:dyDescent="0.25">
      <c r="A5" s="7" t="s">
        <v>61</v>
      </c>
      <c r="B5" s="2" t="s">
        <v>56</v>
      </c>
      <c r="C5" s="2" t="s">
        <v>57</v>
      </c>
      <c r="D5" s="2" t="s">
        <v>112</v>
      </c>
      <c r="E5" s="2" t="s">
        <v>113</v>
      </c>
      <c r="F5" s="2" t="s">
        <v>114</v>
      </c>
      <c r="H5" s="3" t="s">
        <v>61</v>
      </c>
      <c r="I5" s="3" t="s">
        <v>62</v>
      </c>
      <c r="J5" s="3" t="s">
        <v>61</v>
      </c>
      <c r="K5" s="3" t="s">
        <v>61</v>
      </c>
      <c r="L5" s="3" t="s">
        <v>63</v>
      </c>
      <c r="N5" s="2" t="s">
        <v>115</v>
      </c>
      <c r="O5" s="3" t="s">
        <v>116</v>
      </c>
      <c r="Q5" s="3" t="s">
        <v>86</v>
      </c>
      <c r="R5" s="3" t="s">
        <v>102</v>
      </c>
      <c r="T5" s="3" t="s">
        <v>70</v>
      </c>
      <c r="U5" s="4">
        <v>7</v>
      </c>
      <c r="V5" s="4">
        <v>7</v>
      </c>
      <c r="W5" s="5" t="s">
        <v>117</v>
      </c>
      <c r="X5" s="5" t="s">
        <v>117</v>
      </c>
      <c r="Y5" s="5" t="s">
        <v>118</v>
      </c>
      <c r="Z5" s="5" t="s">
        <v>118</v>
      </c>
      <c r="AA5" s="4">
        <v>800</v>
      </c>
      <c r="AB5" s="4">
        <v>607</v>
      </c>
      <c r="AC5" s="4">
        <v>780</v>
      </c>
      <c r="AD5" s="4">
        <v>2</v>
      </c>
      <c r="AE5" s="4">
        <v>3</v>
      </c>
      <c r="AF5" s="4">
        <v>31</v>
      </c>
      <c r="AG5" s="4">
        <v>40</v>
      </c>
      <c r="AH5" s="4">
        <v>11</v>
      </c>
      <c r="AI5" s="4">
        <v>17</v>
      </c>
      <c r="AJ5" s="4">
        <v>9</v>
      </c>
      <c r="AK5" s="4">
        <v>10</v>
      </c>
      <c r="AL5" s="4">
        <v>18</v>
      </c>
      <c r="AM5" s="4">
        <v>21</v>
      </c>
      <c r="AN5" s="4">
        <v>1</v>
      </c>
      <c r="AO5" s="4">
        <v>2</v>
      </c>
      <c r="AP5" s="4">
        <v>1</v>
      </c>
      <c r="AQ5" s="4">
        <v>1</v>
      </c>
      <c r="AR5" s="3" t="s">
        <v>61</v>
      </c>
      <c r="AS5" s="3" t="s">
        <v>61</v>
      </c>
      <c r="AU5" s="6" t="str">
        <f>HYPERLINK("https://creighton-primo.hosted.exlibrisgroup.com/primo-explore/search?tab=default_tab&amp;search_scope=EVERYTHING&amp;vid=01CRU&amp;lang=en_US&amp;offset=0&amp;query=any,contains,991005133259702656","Catalog Record")</f>
        <v>Catalog Record</v>
      </c>
      <c r="AV5" s="6" t="str">
        <f>HYPERLINK("http://www.worldcat.org/oclc/7574267","WorldCat Record")</f>
        <v>WorldCat Record</v>
      </c>
      <c r="AW5" s="3" t="s">
        <v>119</v>
      </c>
      <c r="AX5" s="3" t="s">
        <v>120</v>
      </c>
      <c r="AY5" s="3" t="s">
        <v>121</v>
      </c>
      <c r="AZ5" s="3" t="s">
        <v>121</v>
      </c>
      <c r="BA5" s="3" t="s">
        <v>122</v>
      </c>
      <c r="BB5" s="3" t="s">
        <v>77</v>
      </c>
      <c r="BD5" s="3" t="s">
        <v>123</v>
      </c>
      <c r="BE5" s="3" t="s">
        <v>124</v>
      </c>
      <c r="BF5" s="3" t="s">
        <v>125</v>
      </c>
    </row>
    <row r="6" spans="1:58" ht="55.5" customHeight="1" x14ac:dyDescent="0.25">
      <c r="A6" s="7" t="s">
        <v>61</v>
      </c>
      <c r="B6" s="2" t="s">
        <v>56</v>
      </c>
      <c r="C6" s="2" t="s">
        <v>57</v>
      </c>
      <c r="D6" s="2" t="s">
        <v>126</v>
      </c>
      <c r="E6" s="2" t="s">
        <v>127</v>
      </c>
      <c r="F6" s="2" t="s">
        <v>128</v>
      </c>
      <c r="H6" s="3" t="s">
        <v>61</v>
      </c>
      <c r="I6" s="3" t="s">
        <v>62</v>
      </c>
      <c r="J6" s="3" t="s">
        <v>61</v>
      </c>
      <c r="K6" s="3" t="s">
        <v>61</v>
      </c>
      <c r="L6" s="3" t="s">
        <v>63</v>
      </c>
      <c r="N6" s="2" t="s">
        <v>129</v>
      </c>
      <c r="O6" s="3" t="s">
        <v>130</v>
      </c>
      <c r="Q6" s="3" t="s">
        <v>86</v>
      </c>
      <c r="R6" s="3" t="s">
        <v>131</v>
      </c>
      <c r="T6" s="3" t="s">
        <v>70</v>
      </c>
      <c r="U6" s="4">
        <v>0</v>
      </c>
      <c r="V6" s="4">
        <v>0</v>
      </c>
      <c r="W6" s="5" t="s">
        <v>132</v>
      </c>
      <c r="X6" s="5" t="s">
        <v>132</v>
      </c>
      <c r="Y6" s="5" t="s">
        <v>133</v>
      </c>
      <c r="Z6" s="5" t="s">
        <v>133</v>
      </c>
      <c r="AA6" s="4">
        <v>291</v>
      </c>
      <c r="AB6" s="4">
        <v>200</v>
      </c>
      <c r="AC6" s="4">
        <v>209</v>
      </c>
      <c r="AD6" s="4">
        <v>3</v>
      </c>
      <c r="AE6" s="4">
        <v>3</v>
      </c>
      <c r="AF6" s="4">
        <v>15</v>
      </c>
      <c r="AG6" s="4">
        <v>16</v>
      </c>
      <c r="AH6" s="4">
        <v>4</v>
      </c>
      <c r="AI6" s="4">
        <v>4</v>
      </c>
      <c r="AJ6" s="4">
        <v>4</v>
      </c>
      <c r="AK6" s="4">
        <v>5</v>
      </c>
      <c r="AL6" s="4">
        <v>9</v>
      </c>
      <c r="AM6" s="4">
        <v>10</v>
      </c>
      <c r="AN6" s="4">
        <v>2</v>
      </c>
      <c r="AO6" s="4">
        <v>2</v>
      </c>
      <c r="AP6" s="4">
        <v>0</v>
      </c>
      <c r="AQ6" s="4">
        <v>0</v>
      </c>
      <c r="AR6" s="3" t="s">
        <v>61</v>
      </c>
      <c r="AS6" s="3" t="s">
        <v>89</v>
      </c>
      <c r="AT6" s="6" t="str">
        <f>HYPERLINK("http://catalog.hathitrust.org/Record/000402708","HathiTrust Record")</f>
        <v>HathiTrust Record</v>
      </c>
      <c r="AU6" s="6" t="str">
        <f>HYPERLINK("https://creighton-primo.hosted.exlibrisgroup.com/primo-explore/search?tab=default_tab&amp;search_scope=EVERYTHING&amp;vid=01CRU&amp;lang=en_US&amp;offset=0&amp;query=any,contains,991000893349702656","Catalog Record")</f>
        <v>Catalog Record</v>
      </c>
      <c r="AV6" s="6" t="str">
        <f>HYPERLINK("http://www.worldcat.org/oclc/59847324","WorldCat Record")</f>
        <v>WorldCat Record</v>
      </c>
      <c r="AW6" s="3" t="s">
        <v>134</v>
      </c>
      <c r="AX6" s="3" t="s">
        <v>135</v>
      </c>
      <c r="AY6" s="3" t="s">
        <v>136</v>
      </c>
      <c r="AZ6" s="3" t="s">
        <v>136</v>
      </c>
      <c r="BA6" s="3" t="s">
        <v>137</v>
      </c>
      <c r="BB6" s="3" t="s">
        <v>77</v>
      </c>
      <c r="BD6" s="3" t="s">
        <v>138</v>
      </c>
      <c r="BE6" s="3" t="s">
        <v>139</v>
      </c>
      <c r="BF6" s="3" t="s">
        <v>140</v>
      </c>
    </row>
    <row r="7" spans="1:58" ht="55.5" customHeight="1" x14ac:dyDescent="0.25">
      <c r="A7" s="7" t="s">
        <v>61</v>
      </c>
      <c r="B7" s="2" t="s">
        <v>56</v>
      </c>
      <c r="C7" s="2" t="s">
        <v>57</v>
      </c>
      <c r="D7" s="2" t="s">
        <v>141</v>
      </c>
      <c r="E7" s="2" t="s">
        <v>142</v>
      </c>
      <c r="F7" s="2" t="s">
        <v>143</v>
      </c>
      <c r="H7" s="3" t="s">
        <v>61</v>
      </c>
      <c r="I7" s="3" t="s">
        <v>62</v>
      </c>
      <c r="J7" s="3" t="s">
        <v>61</v>
      </c>
      <c r="K7" s="3" t="s">
        <v>61</v>
      </c>
      <c r="L7" s="3" t="s">
        <v>63</v>
      </c>
      <c r="M7" s="2" t="s">
        <v>144</v>
      </c>
      <c r="N7" s="2" t="s">
        <v>145</v>
      </c>
      <c r="O7" s="3" t="s">
        <v>146</v>
      </c>
      <c r="Q7" s="3" t="s">
        <v>86</v>
      </c>
      <c r="R7" s="3" t="s">
        <v>147</v>
      </c>
      <c r="T7" s="3" t="s">
        <v>70</v>
      </c>
      <c r="U7" s="4">
        <v>3</v>
      </c>
      <c r="V7" s="4">
        <v>3</v>
      </c>
      <c r="W7" s="5" t="s">
        <v>148</v>
      </c>
      <c r="X7" s="5" t="s">
        <v>148</v>
      </c>
      <c r="Y7" s="5" t="s">
        <v>88</v>
      </c>
      <c r="Z7" s="5" t="s">
        <v>88</v>
      </c>
      <c r="AA7" s="4">
        <v>248</v>
      </c>
      <c r="AB7" s="4">
        <v>234</v>
      </c>
      <c r="AC7" s="4">
        <v>239</v>
      </c>
      <c r="AD7" s="4">
        <v>3</v>
      </c>
      <c r="AE7" s="4">
        <v>3</v>
      </c>
      <c r="AF7" s="4">
        <v>12</v>
      </c>
      <c r="AG7" s="4">
        <v>12</v>
      </c>
      <c r="AH7" s="4">
        <v>2</v>
      </c>
      <c r="AI7" s="4">
        <v>2</v>
      </c>
      <c r="AJ7" s="4">
        <v>4</v>
      </c>
      <c r="AK7" s="4">
        <v>4</v>
      </c>
      <c r="AL7" s="4">
        <v>7</v>
      </c>
      <c r="AM7" s="4">
        <v>7</v>
      </c>
      <c r="AN7" s="4">
        <v>2</v>
      </c>
      <c r="AO7" s="4">
        <v>2</v>
      </c>
      <c r="AP7" s="4">
        <v>0</v>
      </c>
      <c r="AQ7" s="4">
        <v>0</v>
      </c>
      <c r="AR7" s="3" t="s">
        <v>61</v>
      </c>
      <c r="AS7" s="3" t="s">
        <v>89</v>
      </c>
      <c r="AT7" s="6" t="str">
        <f>HYPERLINK("http://catalog.hathitrust.org/Record/001404747","HathiTrust Record")</f>
        <v>HathiTrust Record</v>
      </c>
      <c r="AU7" s="6" t="str">
        <f>HYPERLINK("https://creighton-primo.hosted.exlibrisgroup.com/primo-explore/search?tab=default_tab&amp;search_scope=EVERYTHING&amp;vid=01CRU&amp;lang=en_US&amp;offset=0&amp;query=any,contains,991003681089702656","Catalog Record")</f>
        <v>Catalog Record</v>
      </c>
      <c r="AV7" s="6" t="str">
        <f>HYPERLINK("http://www.worldcat.org/oclc/1306671","WorldCat Record")</f>
        <v>WorldCat Record</v>
      </c>
      <c r="AW7" s="3" t="s">
        <v>149</v>
      </c>
      <c r="AX7" s="3" t="s">
        <v>150</v>
      </c>
      <c r="AY7" s="3" t="s">
        <v>151</v>
      </c>
      <c r="AZ7" s="3" t="s">
        <v>151</v>
      </c>
      <c r="BA7" s="3" t="s">
        <v>152</v>
      </c>
      <c r="BB7" s="3" t="s">
        <v>77</v>
      </c>
      <c r="BE7" s="3" t="s">
        <v>153</v>
      </c>
      <c r="BF7" s="3" t="s">
        <v>154</v>
      </c>
    </row>
    <row r="8" spans="1:58" ht="55.5" customHeight="1" x14ac:dyDescent="0.25">
      <c r="A8" s="7" t="s">
        <v>61</v>
      </c>
      <c r="B8" s="2" t="s">
        <v>56</v>
      </c>
      <c r="C8" s="2" t="s">
        <v>57</v>
      </c>
      <c r="D8" s="2" t="s">
        <v>155</v>
      </c>
      <c r="E8" s="2" t="s">
        <v>156</v>
      </c>
      <c r="F8" s="2" t="s">
        <v>157</v>
      </c>
      <c r="H8" s="3" t="s">
        <v>61</v>
      </c>
      <c r="I8" s="3" t="s">
        <v>62</v>
      </c>
      <c r="J8" s="3" t="s">
        <v>61</v>
      </c>
      <c r="K8" s="3" t="s">
        <v>61</v>
      </c>
      <c r="L8" s="3" t="s">
        <v>63</v>
      </c>
      <c r="M8" s="2" t="s">
        <v>158</v>
      </c>
      <c r="N8" s="2" t="s">
        <v>159</v>
      </c>
      <c r="O8" s="3" t="s">
        <v>160</v>
      </c>
      <c r="Q8" s="3" t="s">
        <v>86</v>
      </c>
      <c r="R8" s="3" t="s">
        <v>131</v>
      </c>
      <c r="T8" s="3" t="s">
        <v>70</v>
      </c>
      <c r="U8" s="4">
        <v>8</v>
      </c>
      <c r="V8" s="4">
        <v>8</v>
      </c>
      <c r="W8" s="5" t="s">
        <v>161</v>
      </c>
      <c r="X8" s="5" t="s">
        <v>161</v>
      </c>
      <c r="Y8" s="5" t="s">
        <v>162</v>
      </c>
      <c r="Z8" s="5" t="s">
        <v>162</v>
      </c>
      <c r="AA8" s="4">
        <v>449</v>
      </c>
      <c r="AB8" s="4">
        <v>328</v>
      </c>
      <c r="AC8" s="4">
        <v>349</v>
      </c>
      <c r="AD8" s="4">
        <v>2</v>
      </c>
      <c r="AE8" s="4">
        <v>2</v>
      </c>
      <c r="AF8" s="4">
        <v>11</v>
      </c>
      <c r="AG8" s="4">
        <v>11</v>
      </c>
      <c r="AH8" s="4">
        <v>3</v>
      </c>
      <c r="AI8" s="4">
        <v>3</v>
      </c>
      <c r="AJ8" s="4">
        <v>3</v>
      </c>
      <c r="AK8" s="4">
        <v>3</v>
      </c>
      <c r="AL8" s="4">
        <v>7</v>
      </c>
      <c r="AM8" s="4">
        <v>7</v>
      </c>
      <c r="AN8" s="4">
        <v>1</v>
      </c>
      <c r="AO8" s="4">
        <v>1</v>
      </c>
      <c r="AP8" s="4">
        <v>0</v>
      </c>
      <c r="AQ8" s="4">
        <v>0</v>
      </c>
      <c r="AR8" s="3" t="s">
        <v>61</v>
      </c>
      <c r="AS8" s="3" t="s">
        <v>89</v>
      </c>
      <c r="AT8" s="6" t="str">
        <f>HYPERLINK("http://catalog.hathitrust.org/Record/000028233","HathiTrust Record")</f>
        <v>HathiTrust Record</v>
      </c>
      <c r="AU8" s="6" t="str">
        <f>HYPERLINK("https://creighton-primo.hosted.exlibrisgroup.com/primo-explore/search?tab=default_tab&amp;search_scope=EVERYTHING&amp;vid=01CRU&amp;lang=en_US&amp;offset=0&amp;query=any,contains,991003850509702656","Catalog Record")</f>
        <v>Catalog Record</v>
      </c>
      <c r="AV8" s="6" t="str">
        <f>HYPERLINK("http://www.worldcat.org/oclc/1637991","WorldCat Record")</f>
        <v>WorldCat Record</v>
      </c>
      <c r="AW8" s="3" t="s">
        <v>163</v>
      </c>
      <c r="AX8" s="3" t="s">
        <v>164</v>
      </c>
      <c r="AY8" s="3" t="s">
        <v>165</v>
      </c>
      <c r="AZ8" s="3" t="s">
        <v>165</v>
      </c>
      <c r="BA8" s="3" t="s">
        <v>166</v>
      </c>
      <c r="BB8" s="3" t="s">
        <v>77</v>
      </c>
      <c r="BD8" s="3" t="s">
        <v>167</v>
      </c>
      <c r="BE8" s="3" t="s">
        <v>168</v>
      </c>
      <c r="BF8" s="3" t="s">
        <v>169</v>
      </c>
    </row>
    <row r="9" spans="1:58" ht="55.5" customHeight="1" x14ac:dyDescent="0.25">
      <c r="A9" s="7" t="s">
        <v>61</v>
      </c>
      <c r="B9" s="2" t="s">
        <v>56</v>
      </c>
      <c r="C9" s="2" t="s">
        <v>57</v>
      </c>
      <c r="D9" s="2" t="s">
        <v>170</v>
      </c>
      <c r="E9" s="2" t="s">
        <v>171</v>
      </c>
      <c r="F9" s="2" t="s">
        <v>172</v>
      </c>
      <c r="H9" s="3" t="s">
        <v>61</v>
      </c>
      <c r="I9" s="3" t="s">
        <v>62</v>
      </c>
      <c r="J9" s="3" t="s">
        <v>61</v>
      </c>
      <c r="K9" s="3" t="s">
        <v>61</v>
      </c>
      <c r="L9" s="3" t="s">
        <v>63</v>
      </c>
      <c r="M9" s="2" t="s">
        <v>173</v>
      </c>
      <c r="N9" s="2" t="s">
        <v>174</v>
      </c>
      <c r="O9" s="3" t="s">
        <v>146</v>
      </c>
      <c r="P9" s="2" t="s">
        <v>101</v>
      </c>
      <c r="Q9" s="3" t="s">
        <v>86</v>
      </c>
      <c r="R9" s="3" t="s">
        <v>147</v>
      </c>
      <c r="T9" s="3" t="s">
        <v>70</v>
      </c>
      <c r="U9" s="4">
        <v>3</v>
      </c>
      <c r="V9" s="4">
        <v>3</v>
      </c>
      <c r="W9" s="5" t="s">
        <v>175</v>
      </c>
      <c r="X9" s="5" t="s">
        <v>175</v>
      </c>
      <c r="Y9" s="5" t="s">
        <v>176</v>
      </c>
      <c r="Z9" s="5" t="s">
        <v>176</v>
      </c>
      <c r="AA9" s="4">
        <v>261</v>
      </c>
      <c r="AB9" s="4">
        <v>247</v>
      </c>
      <c r="AC9" s="4">
        <v>251</v>
      </c>
      <c r="AD9" s="4">
        <v>2</v>
      </c>
      <c r="AE9" s="4">
        <v>2</v>
      </c>
      <c r="AF9" s="4">
        <v>13</v>
      </c>
      <c r="AG9" s="4">
        <v>13</v>
      </c>
      <c r="AH9" s="4">
        <v>2</v>
      </c>
      <c r="AI9" s="4">
        <v>2</v>
      </c>
      <c r="AJ9" s="4">
        <v>4</v>
      </c>
      <c r="AK9" s="4">
        <v>4</v>
      </c>
      <c r="AL9" s="4">
        <v>9</v>
      </c>
      <c r="AM9" s="4">
        <v>9</v>
      </c>
      <c r="AN9" s="4">
        <v>1</v>
      </c>
      <c r="AO9" s="4">
        <v>1</v>
      </c>
      <c r="AP9" s="4">
        <v>0</v>
      </c>
      <c r="AQ9" s="4">
        <v>0</v>
      </c>
      <c r="AR9" s="3" t="s">
        <v>61</v>
      </c>
      <c r="AS9" s="3" t="s">
        <v>89</v>
      </c>
      <c r="AT9" s="6" t="str">
        <f>HYPERLINK("http://catalog.hathitrust.org/Record/000031487","HathiTrust Record")</f>
        <v>HathiTrust Record</v>
      </c>
      <c r="AU9" s="6" t="str">
        <f>HYPERLINK("https://creighton-primo.hosted.exlibrisgroup.com/primo-explore/search?tab=default_tab&amp;search_scope=EVERYTHING&amp;vid=01CRU&amp;lang=en_US&amp;offset=0&amp;query=any,contains,991003671879702656","Catalog Record")</f>
        <v>Catalog Record</v>
      </c>
      <c r="AV9" s="6" t="str">
        <f>HYPERLINK("http://www.worldcat.org/oclc/1289157","WorldCat Record")</f>
        <v>WorldCat Record</v>
      </c>
      <c r="AW9" s="3" t="s">
        <v>177</v>
      </c>
      <c r="AX9" s="3" t="s">
        <v>178</v>
      </c>
      <c r="AY9" s="3" t="s">
        <v>179</v>
      </c>
      <c r="AZ9" s="3" t="s">
        <v>179</v>
      </c>
      <c r="BA9" s="3" t="s">
        <v>180</v>
      </c>
      <c r="BB9" s="3" t="s">
        <v>77</v>
      </c>
      <c r="BE9" s="3" t="s">
        <v>181</v>
      </c>
      <c r="BF9" s="3" t="s">
        <v>182</v>
      </c>
    </row>
    <row r="10" spans="1:58" ht="55.5" customHeight="1" x14ac:dyDescent="0.25">
      <c r="A10" s="7" t="s">
        <v>61</v>
      </c>
      <c r="B10" s="2" t="s">
        <v>56</v>
      </c>
      <c r="C10" s="2" t="s">
        <v>57</v>
      </c>
      <c r="D10" s="2" t="s">
        <v>183</v>
      </c>
      <c r="E10" s="2" t="s">
        <v>184</v>
      </c>
      <c r="F10" s="2" t="s">
        <v>185</v>
      </c>
      <c r="H10" s="3" t="s">
        <v>61</v>
      </c>
      <c r="I10" s="3" t="s">
        <v>62</v>
      </c>
      <c r="J10" s="3" t="s">
        <v>61</v>
      </c>
      <c r="K10" s="3" t="s">
        <v>61</v>
      </c>
      <c r="L10" s="3" t="s">
        <v>63</v>
      </c>
      <c r="M10" s="2" t="s">
        <v>186</v>
      </c>
      <c r="N10" s="2" t="s">
        <v>187</v>
      </c>
      <c r="O10" s="3" t="s">
        <v>188</v>
      </c>
      <c r="Q10" s="3" t="s">
        <v>86</v>
      </c>
      <c r="R10" s="3" t="s">
        <v>68</v>
      </c>
      <c r="S10" s="2" t="s">
        <v>189</v>
      </c>
      <c r="T10" s="3" t="s">
        <v>70</v>
      </c>
      <c r="U10" s="4">
        <v>6</v>
      </c>
      <c r="V10" s="4">
        <v>6</v>
      </c>
      <c r="W10" s="5" t="s">
        <v>190</v>
      </c>
      <c r="X10" s="5" t="s">
        <v>190</v>
      </c>
      <c r="Y10" s="5" t="s">
        <v>88</v>
      </c>
      <c r="Z10" s="5" t="s">
        <v>88</v>
      </c>
      <c r="AA10" s="4">
        <v>228</v>
      </c>
      <c r="AB10" s="4">
        <v>137</v>
      </c>
      <c r="AC10" s="4">
        <v>138</v>
      </c>
      <c r="AD10" s="4">
        <v>2</v>
      </c>
      <c r="AE10" s="4">
        <v>2</v>
      </c>
      <c r="AF10" s="4">
        <v>4</v>
      </c>
      <c r="AG10" s="4">
        <v>4</v>
      </c>
      <c r="AH10" s="4">
        <v>0</v>
      </c>
      <c r="AI10" s="4">
        <v>0</v>
      </c>
      <c r="AJ10" s="4">
        <v>2</v>
      </c>
      <c r="AK10" s="4">
        <v>2</v>
      </c>
      <c r="AL10" s="4">
        <v>2</v>
      </c>
      <c r="AM10" s="4">
        <v>2</v>
      </c>
      <c r="AN10" s="4">
        <v>1</v>
      </c>
      <c r="AO10" s="4">
        <v>1</v>
      </c>
      <c r="AP10" s="4">
        <v>0</v>
      </c>
      <c r="AQ10" s="4">
        <v>0</v>
      </c>
      <c r="AR10" s="3" t="s">
        <v>61</v>
      </c>
      <c r="AS10" s="3" t="s">
        <v>61</v>
      </c>
      <c r="AU10" s="6" t="str">
        <f>HYPERLINK("https://creighton-primo.hosted.exlibrisgroup.com/primo-explore/search?tab=default_tab&amp;search_scope=EVERYTHING&amp;vid=01CRU&amp;lang=en_US&amp;offset=0&amp;query=any,contains,991000776789702656","Catalog Record")</f>
        <v>Catalog Record</v>
      </c>
      <c r="AV10" s="6" t="str">
        <f>HYPERLINK("http://www.worldcat.org/oclc/13087821","WorldCat Record")</f>
        <v>WorldCat Record</v>
      </c>
      <c r="AW10" s="3" t="s">
        <v>191</v>
      </c>
      <c r="AX10" s="3" t="s">
        <v>192</v>
      </c>
      <c r="AY10" s="3" t="s">
        <v>193</v>
      </c>
      <c r="AZ10" s="3" t="s">
        <v>193</v>
      </c>
      <c r="BA10" s="3" t="s">
        <v>194</v>
      </c>
      <c r="BB10" s="3" t="s">
        <v>77</v>
      </c>
      <c r="BD10" s="3" t="s">
        <v>195</v>
      </c>
      <c r="BE10" s="3" t="s">
        <v>196</v>
      </c>
      <c r="BF10" s="3" t="s">
        <v>197</v>
      </c>
    </row>
    <row r="11" spans="1:58" ht="55.5" customHeight="1" x14ac:dyDescent="0.25">
      <c r="A11" s="7" t="s">
        <v>61</v>
      </c>
      <c r="B11" s="2" t="s">
        <v>56</v>
      </c>
      <c r="C11" s="2" t="s">
        <v>57</v>
      </c>
      <c r="D11" s="2" t="s">
        <v>198</v>
      </c>
      <c r="E11" s="2" t="s">
        <v>199</v>
      </c>
      <c r="F11" s="2" t="s">
        <v>200</v>
      </c>
      <c r="H11" s="3" t="s">
        <v>61</v>
      </c>
      <c r="I11" s="3" t="s">
        <v>62</v>
      </c>
      <c r="J11" s="3" t="s">
        <v>61</v>
      </c>
      <c r="K11" s="3" t="s">
        <v>61</v>
      </c>
      <c r="L11" s="3" t="s">
        <v>63</v>
      </c>
      <c r="M11" s="2" t="s">
        <v>201</v>
      </c>
      <c r="N11" s="2" t="s">
        <v>202</v>
      </c>
      <c r="O11" s="3" t="s">
        <v>203</v>
      </c>
      <c r="Q11" s="3" t="s">
        <v>86</v>
      </c>
      <c r="R11" s="3" t="s">
        <v>131</v>
      </c>
      <c r="S11" s="2" t="s">
        <v>204</v>
      </c>
      <c r="T11" s="3" t="s">
        <v>70</v>
      </c>
      <c r="U11" s="4">
        <v>1</v>
      </c>
      <c r="V11" s="4">
        <v>1</v>
      </c>
      <c r="W11" s="5" t="s">
        <v>205</v>
      </c>
      <c r="X11" s="5" t="s">
        <v>205</v>
      </c>
      <c r="Y11" s="5" t="s">
        <v>206</v>
      </c>
      <c r="Z11" s="5" t="s">
        <v>206</v>
      </c>
      <c r="AA11" s="4">
        <v>537</v>
      </c>
      <c r="AB11" s="4">
        <v>438</v>
      </c>
      <c r="AC11" s="4">
        <v>530</v>
      </c>
      <c r="AD11" s="4">
        <v>3</v>
      </c>
      <c r="AE11" s="4">
        <v>3</v>
      </c>
      <c r="AF11" s="4">
        <v>22</v>
      </c>
      <c r="AG11" s="4">
        <v>24</v>
      </c>
      <c r="AH11" s="4">
        <v>7</v>
      </c>
      <c r="AI11" s="4">
        <v>8</v>
      </c>
      <c r="AJ11" s="4">
        <v>6</v>
      </c>
      <c r="AK11" s="4">
        <v>6</v>
      </c>
      <c r="AL11" s="4">
        <v>13</v>
      </c>
      <c r="AM11" s="4">
        <v>15</v>
      </c>
      <c r="AN11" s="4">
        <v>2</v>
      </c>
      <c r="AO11" s="4">
        <v>2</v>
      </c>
      <c r="AP11" s="4">
        <v>0</v>
      </c>
      <c r="AQ11" s="4">
        <v>0</v>
      </c>
      <c r="AR11" s="3" t="s">
        <v>61</v>
      </c>
      <c r="AS11" s="3" t="s">
        <v>89</v>
      </c>
      <c r="AT11" s="6" t="str">
        <f>HYPERLINK("http://catalog.hathitrust.org/Record/008441145","HathiTrust Record")</f>
        <v>HathiTrust Record</v>
      </c>
      <c r="AU11" s="6" t="str">
        <f>HYPERLINK("https://creighton-primo.hosted.exlibrisgroup.com/primo-explore/search?tab=default_tab&amp;search_scope=EVERYTHING&amp;vid=01CRU&amp;lang=en_US&amp;offset=0&amp;query=any,contains,991002285449702656","Catalog Record")</f>
        <v>Catalog Record</v>
      </c>
      <c r="AV11" s="6" t="str">
        <f>HYPERLINK("http://www.worldcat.org/oclc/311348","WorldCat Record")</f>
        <v>WorldCat Record</v>
      </c>
      <c r="AW11" s="3" t="s">
        <v>207</v>
      </c>
      <c r="AX11" s="3" t="s">
        <v>208</v>
      </c>
      <c r="AY11" s="3" t="s">
        <v>209</v>
      </c>
      <c r="AZ11" s="3" t="s">
        <v>209</v>
      </c>
      <c r="BA11" s="3" t="s">
        <v>210</v>
      </c>
      <c r="BB11" s="3" t="s">
        <v>77</v>
      </c>
      <c r="BE11" s="3" t="s">
        <v>211</v>
      </c>
      <c r="BF11" s="3" t="s">
        <v>212</v>
      </c>
    </row>
    <row r="12" spans="1:58" ht="55.5" customHeight="1" x14ac:dyDescent="0.25">
      <c r="A12" s="7" t="s">
        <v>61</v>
      </c>
      <c r="B12" s="2" t="s">
        <v>56</v>
      </c>
      <c r="C12" s="2" t="s">
        <v>57</v>
      </c>
      <c r="D12" s="2" t="s">
        <v>213</v>
      </c>
      <c r="E12" s="2" t="s">
        <v>214</v>
      </c>
      <c r="F12" s="2" t="s">
        <v>215</v>
      </c>
      <c r="H12" s="3" t="s">
        <v>61</v>
      </c>
      <c r="I12" s="3" t="s">
        <v>62</v>
      </c>
      <c r="J12" s="3" t="s">
        <v>61</v>
      </c>
      <c r="K12" s="3" t="s">
        <v>61</v>
      </c>
      <c r="L12" s="3" t="s">
        <v>63</v>
      </c>
      <c r="M12" s="2" t="s">
        <v>216</v>
      </c>
      <c r="N12" s="2" t="s">
        <v>217</v>
      </c>
      <c r="O12" s="3" t="s">
        <v>100</v>
      </c>
      <c r="Q12" s="3" t="s">
        <v>218</v>
      </c>
      <c r="R12" s="3" t="s">
        <v>219</v>
      </c>
      <c r="S12" s="2" t="s">
        <v>220</v>
      </c>
      <c r="T12" s="3" t="s">
        <v>70</v>
      </c>
      <c r="U12" s="4">
        <v>0</v>
      </c>
      <c r="V12" s="4">
        <v>0</v>
      </c>
      <c r="W12" s="5" t="s">
        <v>221</v>
      </c>
      <c r="X12" s="5" t="s">
        <v>221</v>
      </c>
      <c r="Y12" s="5" t="s">
        <v>88</v>
      </c>
      <c r="Z12" s="5" t="s">
        <v>88</v>
      </c>
      <c r="AA12" s="4">
        <v>88</v>
      </c>
      <c r="AB12" s="4">
        <v>45</v>
      </c>
      <c r="AC12" s="4">
        <v>47</v>
      </c>
      <c r="AD12" s="4">
        <v>1</v>
      </c>
      <c r="AE12" s="4">
        <v>1</v>
      </c>
      <c r="AF12" s="4">
        <v>2</v>
      </c>
      <c r="AG12" s="4">
        <v>2</v>
      </c>
      <c r="AH12" s="4">
        <v>0</v>
      </c>
      <c r="AI12" s="4">
        <v>0</v>
      </c>
      <c r="AJ12" s="4">
        <v>2</v>
      </c>
      <c r="AK12" s="4">
        <v>2</v>
      </c>
      <c r="AL12" s="4">
        <v>2</v>
      </c>
      <c r="AM12" s="4">
        <v>2</v>
      </c>
      <c r="AN12" s="4">
        <v>0</v>
      </c>
      <c r="AO12" s="4">
        <v>0</v>
      </c>
      <c r="AP12" s="4">
        <v>0</v>
      </c>
      <c r="AQ12" s="4">
        <v>0</v>
      </c>
      <c r="AR12" s="3" t="s">
        <v>61</v>
      </c>
      <c r="AS12" s="3" t="s">
        <v>89</v>
      </c>
      <c r="AT12" s="6" t="str">
        <f>HYPERLINK("http://catalog.hathitrust.org/Record/006759826","HathiTrust Record")</f>
        <v>HathiTrust Record</v>
      </c>
      <c r="AU12" s="6" t="str">
        <f>HYPERLINK("https://creighton-primo.hosted.exlibrisgroup.com/primo-explore/search?tab=default_tab&amp;search_scope=EVERYTHING&amp;vid=01CRU&amp;lang=en_US&amp;offset=0&amp;query=any,contains,991005141899702656","Catalog Record")</f>
        <v>Catalog Record</v>
      </c>
      <c r="AV12" s="6" t="str">
        <f>HYPERLINK("http://www.worldcat.org/oclc/7616366","WorldCat Record")</f>
        <v>WorldCat Record</v>
      </c>
      <c r="AW12" s="3" t="s">
        <v>222</v>
      </c>
      <c r="AX12" s="3" t="s">
        <v>223</v>
      </c>
      <c r="AY12" s="3" t="s">
        <v>224</v>
      </c>
      <c r="AZ12" s="3" t="s">
        <v>224</v>
      </c>
      <c r="BA12" s="3" t="s">
        <v>225</v>
      </c>
      <c r="BB12" s="3" t="s">
        <v>77</v>
      </c>
      <c r="BE12" s="3" t="s">
        <v>226</v>
      </c>
      <c r="BF12" s="3" t="s">
        <v>227</v>
      </c>
    </row>
    <row r="13" spans="1:58" ht="55.5" customHeight="1" x14ac:dyDescent="0.25">
      <c r="A13" s="7" t="s">
        <v>61</v>
      </c>
      <c r="B13" s="2" t="s">
        <v>56</v>
      </c>
      <c r="C13" s="2" t="s">
        <v>57</v>
      </c>
      <c r="D13" s="2" t="s">
        <v>228</v>
      </c>
      <c r="E13" s="2" t="s">
        <v>229</v>
      </c>
      <c r="F13" s="2" t="s">
        <v>230</v>
      </c>
      <c r="H13" s="3" t="s">
        <v>61</v>
      </c>
      <c r="I13" s="3" t="s">
        <v>62</v>
      </c>
      <c r="J13" s="3" t="s">
        <v>61</v>
      </c>
      <c r="K13" s="3" t="s">
        <v>61</v>
      </c>
      <c r="L13" s="3" t="s">
        <v>63</v>
      </c>
      <c r="M13" s="2" t="s">
        <v>231</v>
      </c>
      <c r="N13" s="2" t="s">
        <v>232</v>
      </c>
      <c r="O13" s="3" t="s">
        <v>130</v>
      </c>
      <c r="Q13" s="3" t="s">
        <v>86</v>
      </c>
      <c r="R13" s="3" t="s">
        <v>233</v>
      </c>
      <c r="T13" s="3" t="s">
        <v>70</v>
      </c>
      <c r="U13" s="4">
        <v>1</v>
      </c>
      <c r="V13" s="4">
        <v>1</v>
      </c>
      <c r="W13" s="5" t="s">
        <v>234</v>
      </c>
      <c r="X13" s="5" t="s">
        <v>234</v>
      </c>
      <c r="Y13" s="5" t="s">
        <v>235</v>
      </c>
      <c r="Z13" s="5" t="s">
        <v>235</v>
      </c>
      <c r="AA13" s="4">
        <v>1405</v>
      </c>
      <c r="AB13" s="4">
        <v>1369</v>
      </c>
      <c r="AC13" s="4">
        <v>1870</v>
      </c>
      <c r="AD13" s="4">
        <v>12</v>
      </c>
      <c r="AE13" s="4">
        <v>17</v>
      </c>
      <c r="AF13" s="4">
        <v>32</v>
      </c>
      <c r="AG13" s="4">
        <v>48</v>
      </c>
      <c r="AH13" s="4">
        <v>10</v>
      </c>
      <c r="AI13" s="4">
        <v>17</v>
      </c>
      <c r="AJ13" s="4">
        <v>7</v>
      </c>
      <c r="AK13" s="4">
        <v>8</v>
      </c>
      <c r="AL13" s="4">
        <v>13</v>
      </c>
      <c r="AM13" s="4">
        <v>19</v>
      </c>
      <c r="AN13" s="4">
        <v>7</v>
      </c>
      <c r="AO13" s="4">
        <v>11</v>
      </c>
      <c r="AP13" s="4">
        <v>0</v>
      </c>
      <c r="AQ13" s="4">
        <v>0</v>
      </c>
      <c r="AR13" s="3" t="s">
        <v>61</v>
      </c>
      <c r="AS13" s="3" t="s">
        <v>89</v>
      </c>
      <c r="AT13" s="6" t="str">
        <f>HYPERLINK("http://catalog.hathitrust.org/Record/000915653","HathiTrust Record")</f>
        <v>HathiTrust Record</v>
      </c>
      <c r="AU13" s="6" t="str">
        <f>HYPERLINK("https://creighton-primo.hosted.exlibrisgroup.com/primo-explore/search?tab=default_tab&amp;search_scope=EVERYTHING&amp;vid=01CRU&amp;lang=en_US&amp;offset=0&amp;query=any,contains,991005126929702656","Catalog Record")</f>
        <v>Catalog Record</v>
      </c>
      <c r="AV13" s="6" t="str">
        <f>HYPERLINK("http://www.worldcat.org/oclc/8627045","WorldCat Record")</f>
        <v>WorldCat Record</v>
      </c>
      <c r="AW13" s="3" t="s">
        <v>236</v>
      </c>
      <c r="AX13" s="3" t="s">
        <v>237</v>
      </c>
      <c r="AY13" s="3" t="s">
        <v>238</v>
      </c>
      <c r="AZ13" s="3" t="s">
        <v>238</v>
      </c>
      <c r="BA13" s="3" t="s">
        <v>239</v>
      </c>
      <c r="BB13" s="3" t="s">
        <v>77</v>
      </c>
      <c r="BD13" s="3" t="s">
        <v>240</v>
      </c>
      <c r="BE13" s="3" t="s">
        <v>241</v>
      </c>
      <c r="BF13" s="3" t="s">
        <v>242</v>
      </c>
    </row>
    <row r="14" spans="1:58" ht="55.5" customHeight="1" x14ac:dyDescent="0.25">
      <c r="A14" s="7" t="s">
        <v>61</v>
      </c>
      <c r="B14" s="2" t="s">
        <v>56</v>
      </c>
      <c r="C14" s="2" t="s">
        <v>57</v>
      </c>
      <c r="D14" s="2" t="s">
        <v>243</v>
      </c>
      <c r="E14" s="2" t="s">
        <v>244</v>
      </c>
      <c r="F14" s="2" t="s">
        <v>245</v>
      </c>
      <c r="H14" s="3" t="s">
        <v>61</v>
      </c>
      <c r="I14" s="3" t="s">
        <v>62</v>
      </c>
      <c r="J14" s="3" t="s">
        <v>61</v>
      </c>
      <c r="K14" s="3" t="s">
        <v>61</v>
      </c>
      <c r="L14" s="3" t="s">
        <v>63</v>
      </c>
      <c r="M14" s="2" t="s">
        <v>246</v>
      </c>
      <c r="N14" s="2" t="s">
        <v>247</v>
      </c>
      <c r="O14" s="3" t="s">
        <v>248</v>
      </c>
      <c r="Q14" s="3" t="s">
        <v>86</v>
      </c>
      <c r="R14" s="3" t="s">
        <v>131</v>
      </c>
      <c r="T14" s="3" t="s">
        <v>70</v>
      </c>
      <c r="U14" s="4">
        <v>2</v>
      </c>
      <c r="V14" s="4">
        <v>2</v>
      </c>
      <c r="W14" s="5" t="s">
        <v>249</v>
      </c>
      <c r="X14" s="5" t="s">
        <v>249</v>
      </c>
      <c r="Y14" s="5" t="s">
        <v>88</v>
      </c>
      <c r="Z14" s="5" t="s">
        <v>88</v>
      </c>
      <c r="AA14" s="4">
        <v>719</v>
      </c>
      <c r="AB14" s="4">
        <v>563</v>
      </c>
      <c r="AC14" s="4">
        <v>582</v>
      </c>
      <c r="AD14" s="4">
        <v>2</v>
      </c>
      <c r="AE14" s="4">
        <v>2</v>
      </c>
      <c r="AF14" s="4">
        <v>25</v>
      </c>
      <c r="AG14" s="4">
        <v>25</v>
      </c>
      <c r="AH14" s="4">
        <v>8</v>
      </c>
      <c r="AI14" s="4">
        <v>8</v>
      </c>
      <c r="AJ14" s="4">
        <v>9</v>
      </c>
      <c r="AK14" s="4">
        <v>9</v>
      </c>
      <c r="AL14" s="4">
        <v>13</v>
      </c>
      <c r="AM14" s="4">
        <v>13</v>
      </c>
      <c r="AN14" s="4">
        <v>1</v>
      </c>
      <c r="AO14" s="4">
        <v>1</v>
      </c>
      <c r="AP14" s="4">
        <v>1</v>
      </c>
      <c r="AQ14" s="4">
        <v>1</v>
      </c>
      <c r="AR14" s="3" t="s">
        <v>61</v>
      </c>
      <c r="AS14" s="3" t="s">
        <v>61</v>
      </c>
      <c r="AU14" s="6" t="str">
        <f>HYPERLINK("https://creighton-primo.hosted.exlibrisgroup.com/primo-explore/search?tab=default_tab&amp;search_scope=EVERYTHING&amp;vid=01CRU&amp;lang=en_US&amp;offset=0&amp;query=any,contains,991002266819702656","Catalog Record")</f>
        <v>Catalog Record</v>
      </c>
      <c r="AV14" s="6" t="str">
        <f>HYPERLINK("http://www.worldcat.org/oclc/307272","WorldCat Record")</f>
        <v>WorldCat Record</v>
      </c>
      <c r="AW14" s="3" t="s">
        <v>250</v>
      </c>
      <c r="AX14" s="3" t="s">
        <v>251</v>
      </c>
      <c r="AY14" s="3" t="s">
        <v>252</v>
      </c>
      <c r="AZ14" s="3" t="s">
        <v>252</v>
      </c>
      <c r="BA14" s="3" t="s">
        <v>253</v>
      </c>
      <c r="BB14" s="3" t="s">
        <v>77</v>
      </c>
      <c r="BE14" s="3" t="s">
        <v>254</v>
      </c>
      <c r="BF14" s="3" t="s">
        <v>255</v>
      </c>
    </row>
    <row r="15" spans="1:58" ht="55.5" customHeight="1" x14ac:dyDescent="0.25">
      <c r="A15" s="7" t="s">
        <v>61</v>
      </c>
      <c r="B15" s="2" t="s">
        <v>56</v>
      </c>
      <c r="C15" s="2" t="s">
        <v>57</v>
      </c>
      <c r="D15" s="2" t="s">
        <v>256</v>
      </c>
      <c r="E15" s="2" t="s">
        <v>257</v>
      </c>
      <c r="F15" s="2" t="s">
        <v>258</v>
      </c>
      <c r="H15" s="3" t="s">
        <v>61</v>
      </c>
      <c r="I15" s="3" t="s">
        <v>62</v>
      </c>
      <c r="J15" s="3" t="s">
        <v>61</v>
      </c>
      <c r="K15" s="3" t="s">
        <v>61</v>
      </c>
      <c r="L15" s="3" t="s">
        <v>63</v>
      </c>
      <c r="M15" s="2" t="s">
        <v>259</v>
      </c>
      <c r="N15" s="2" t="s">
        <v>187</v>
      </c>
      <c r="O15" s="3" t="s">
        <v>188</v>
      </c>
      <c r="Q15" s="3" t="s">
        <v>86</v>
      </c>
      <c r="R15" s="3" t="s">
        <v>68</v>
      </c>
      <c r="S15" s="2" t="s">
        <v>260</v>
      </c>
      <c r="T15" s="3" t="s">
        <v>70</v>
      </c>
      <c r="U15" s="4">
        <v>7</v>
      </c>
      <c r="V15" s="4">
        <v>7</v>
      </c>
      <c r="W15" s="5" t="s">
        <v>261</v>
      </c>
      <c r="X15" s="5" t="s">
        <v>261</v>
      </c>
      <c r="Y15" s="5" t="s">
        <v>88</v>
      </c>
      <c r="Z15" s="5" t="s">
        <v>88</v>
      </c>
      <c r="AA15" s="4">
        <v>116</v>
      </c>
      <c r="AB15" s="4">
        <v>68</v>
      </c>
      <c r="AC15" s="4">
        <v>70</v>
      </c>
      <c r="AD15" s="4">
        <v>1</v>
      </c>
      <c r="AE15" s="4">
        <v>1</v>
      </c>
      <c r="AF15" s="4">
        <v>2</v>
      </c>
      <c r="AG15" s="4">
        <v>2</v>
      </c>
      <c r="AH15" s="4">
        <v>0</v>
      </c>
      <c r="AI15" s="4">
        <v>0</v>
      </c>
      <c r="AJ15" s="4">
        <v>1</v>
      </c>
      <c r="AK15" s="4">
        <v>1</v>
      </c>
      <c r="AL15" s="4">
        <v>2</v>
      </c>
      <c r="AM15" s="4">
        <v>2</v>
      </c>
      <c r="AN15" s="4">
        <v>0</v>
      </c>
      <c r="AO15" s="4">
        <v>0</v>
      </c>
      <c r="AP15" s="4">
        <v>0</v>
      </c>
      <c r="AQ15" s="4">
        <v>0</v>
      </c>
      <c r="AR15" s="3" t="s">
        <v>61</v>
      </c>
      <c r="AS15" s="3" t="s">
        <v>89</v>
      </c>
      <c r="AT15" s="6" t="str">
        <f>HYPERLINK("http://catalog.hathitrust.org/Record/000378330","HathiTrust Record")</f>
        <v>HathiTrust Record</v>
      </c>
      <c r="AU15" s="6" t="str">
        <f>HYPERLINK("https://creighton-primo.hosted.exlibrisgroup.com/primo-explore/search?tab=default_tab&amp;search_scope=EVERYTHING&amp;vid=01CRU&amp;lang=en_US&amp;offset=0&amp;query=any,contains,991000789809702656","Catalog Record")</f>
        <v>Catalog Record</v>
      </c>
      <c r="AV15" s="6" t="str">
        <f>HYPERLINK("http://www.worldcat.org/oclc/13147116","WorldCat Record")</f>
        <v>WorldCat Record</v>
      </c>
      <c r="AW15" s="3" t="s">
        <v>262</v>
      </c>
      <c r="AX15" s="3" t="s">
        <v>263</v>
      </c>
      <c r="AY15" s="3" t="s">
        <v>264</v>
      </c>
      <c r="AZ15" s="3" t="s">
        <v>264</v>
      </c>
      <c r="BA15" s="3" t="s">
        <v>265</v>
      </c>
      <c r="BB15" s="3" t="s">
        <v>77</v>
      </c>
      <c r="BD15" s="3" t="s">
        <v>266</v>
      </c>
      <c r="BE15" s="3" t="s">
        <v>267</v>
      </c>
      <c r="BF15" s="3" t="s">
        <v>268</v>
      </c>
    </row>
    <row r="16" spans="1:58" ht="55.5" customHeight="1" x14ac:dyDescent="0.25">
      <c r="A16" s="7" t="s">
        <v>61</v>
      </c>
      <c r="B16" s="2" t="s">
        <v>56</v>
      </c>
      <c r="C16" s="2" t="s">
        <v>57</v>
      </c>
      <c r="D16" s="2" t="s">
        <v>269</v>
      </c>
      <c r="E16" s="2" t="s">
        <v>270</v>
      </c>
      <c r="F16" s="2" t="s">
        <v>271</v>
      </c>
      <c r="H16" s="3" t="s">
        <v>61</v>
      </c>
      <c r="I16" s="3" t="s">
        <v>62</v>
      </c>
      <c r="J16" s="3" t="s">
        <v>61</v>
      </c>
      <c r="K16" s="3" t="s">
        <v>61</v>
      </c>
      <c r="L16" s="3" t="s">
        <v>63</v>
      </c>
      <c r="N16" s="2" t="s">
        <v>272</v>
      </c>
      <c r="O16" s="3" t="s">
        <v>273</v>
      </c>
      <c r="Q16" s="3" t="s">
        <v>86</v>
      </c>
      <c r="R16" s="3" t="s">
        <v>131</v>
      </c>
      <c r="T16" s="3" t="s">
        <v>70</v>
      </c>
      <c r="U16" s="4">
        <v>7</v>
      </c>
      <c r="V16" s="4">
        <v>7</v>
      </c>
      <c r="W16" s="5" t="s">
        <v>274</v>
      </c>
      <c r="X16" s="5" t="s">
        <v>274</v>
      </c>
      <c r="Y16" s="5" t="s">
        <v>88</v>
      </c>
      <c r="Z16" s="5" t="s">
        <v>88</v>
      </c>
      <c r="AA16" s="4">
        <v>789</v>
      </c>
      <c r="AB16" s="4">
        <v>603</v>
      </c>
      <c r="AC16" s="4">
        <v>611</v>
      </c>
      <c r="AD16" s="4">
        <v>4</v>
      </c>
      <c r="AE16" s="4">
        <v>4</v>
      </c>
      <c r="AF16" s="4">
        <v>31</v>
      </c>
      <c r="AG16" s="4">
        <v>31</v>
      </c>
      <c r="AH16" s="4">
        <v>12</v>
      </c>
      <c r="AI16" s="4">
        <v>12</v>
      </c>
      <c r="AJ16" s="4">
        <v>10</v>
      </c>
      <c r="AK16" s="4">
        <v>10</v>
      </c>
      <c r="AL16" s="4">
        <v>18</v>
      </c>
      <c r="AM16" s="4">
        <v>18</v>
      </c>
      <c r="AN16" s="4">
        <v>3</v>
      </c>
      <c r="AO16" s="4">
        <v>3</v>
      </c>
      <c r="AP16" s="4">
        <v>0</v>
      </c>
      <c r="AQ16" s="4">
        <v>0</v>
      </c>
      <c r="AR16" s="3" t="s">
        <v>61</v>
      </c>
      <c r="AS16" s="3" t="s">
        <v>61</v>
      </c>
      <c r="AU16" s="6" t="str">
        <f>HYPERLINK("https://creighton-primo.hosted.exlibrisgroup.com/primo-explore/search?tab=default_tab&amp;search_scope=EVERYTHING&amp;vid=01CRU&amp;lang=en_US&amp;offset=0&amp;query=any,contains,991000025119702656","Catalog Record")</f>
        <v>Catalog Record</v>
      </c>
      <c r="AV16" s="6" t="str">
        <f>HYPERLINK("http://www.worldcat.org/oclc/8588325","WorldCat Record")</f>
        <v>WorldCat Record</v>
      </c>
      <c r="AW16" s="3" t="s">
        <v>275</v>
      </c>
      <c r="AX16" s="3" t="s">
        <v>276</v>
      </c>
      <c r="AY16" s="3" t="s">
        <v>277</v>
      </c>
      <c r="AZ16" s="3" t="s">
        <v>277</v>
      </c>
      <c r="BA16" s="3" t="s">
        <v>278</v>
      </c>
      <c r="BB16" s="3" t="s">
        <v>77</v>
      </c>
      <c r="BD16" s="3" t="s">
        <v>279</v>
      </c>
      <c r="BE16" s="3" t="s">
        <v>280</v>
      </c>
      <c r="BF16" s="3" t="s">
        <v>281</v>
      </c>
    </row>
    <row r="17" spans="1:58" ht="55.5" customHeight="1" x14ac:dyDescent="0.25">
      <c r="A17" s="7" t="s">
        <v>61</v>
      </c>
      <c r="B17" s="2" t="s">
        <v>56</v>
      </c>
      <c r="C17" s="2" t="s">
        <v>57</v>
      </c>
      <c r="D17" s="2" t="s">
        <v>282</v>
      </c>
      <c r="E17" s="2" t="s">
        <v>283</v>
      </c>
      <c r="F17" s="2" t="s">
        <v>284</v>
      </c>
      <c r="H17" s="3" t="s">
        <v>61</v>
      </c>
      <c r="I17" s="3" t="s">
        <v>62</v>
      </c>
      <c r="J17" s="3" t="s">
        <v>61</v>
      </c>
      <c r="K17" s="3" t="s">
        <v>61</v>
      </c>
      <c r="L17" s="3" t="s">
        <v>63</v>
      </c>
      <c r="M17" s="2" t="s">
        <v>285</v>
      </c>
      <c r="N17" s="2" t="s">
        <v>286</v>
      </c>
      <c r="O17" s="3" t="s">
        <v>287</v>
      </c>
      <c r="Q17" s="3" t="s">
        <v>86</v>
      </c>
      <c r="R17" s="3" t="s">
        <v>131</v>
      </c>
      <c r="S17" s="2" t="s">
        <v>288</v>
      </c>
      <c r="T17" s="3" t="s">
        <v>70</v>
      </c>
      <c r="U17" s="4">
        <v>1</v>
      </c>
      <c r="V17" s="4">
        <v>1</v>
      </c>
      <c r="W17" s="5" t="s">
        <v>289</v>
      </c>
      <c r="X17" s="5" t="s">
        <v>289</v>
      </c>
      <c r="Y17" s="5" t="s">
        <v>88</v>
      </c>
      <c r="Z17" s="5" t="s">
        <v>88</v>
      </c>
      <c r="AA17" s="4">
        <v>472</v>
      </c>
      <c r="AB17" s="4">
        <v>343</v>
      </c>
      <c r="AC17" s="4">
        <v>344</v>
      </c>
      <c r="AD17" s="4">
        <v>3</v>
      </c>
      <c r="AE17" s="4">
        <v>3</v>
      </c>
      <c r="AF17" s="4">
        <v>13</v>
      </c>
      <c r="AG17" s="4">
        <v>13</v>
      </c>
      <c r="AH17" s="4">
        <v>3</v>
      </c>
      <c r="AI17" s="4">
        <v>3</v>
      </c>
      <c r="AJ17" s="4">
        <v>3</v>
      </c>
      <c r="AK17" s="4">
        <v>3</v>
      </c>
      <c r="AL17" s="4">
        <v>8</v>
      </c>
      <c r="AM17" s="4">
        <v>8</v>
      </c>
      <c r="AN17" s="4">
        <v>2</v>
      </c>
      <c r="AO17" s="4">
        <v>2</v>
      </c>
      <c r="AP17" s="4">
        <v>0</v>
      </c>
      <c r="AQ17" s="4">
        <v>0</v>
      </c>
      <c r="AR17" s="3" t="s">
        <v>61</v>
      </c>
      <c r="AS17" s="3" t="s">
        <v>61</v>
      </c>
      <c r="AU17" s="6" t="str">
        <f>HYPERLINK("https://creighton-primo.hosted.exlibrisgroup.com/primo-explore/search?tab=default_tab&amp;search_scope=EVERYTHING&amp;vid=01CRU&amp;lang=en_US&amp;offset=0&amp;query=any,contains,991003963549702656","Catalog Record")</f>
        <v>Catalog Record</v>
      </c>
      <c r="AV17" s="6" t="str">
        <f>HYPERLINK("http://www.worldcat.org/oclc/1976717","WorldCat Record")</f>
        <v>WorldCat Record</v>
      </c>
      <c r="AW17" s="3" t="s">
        <v>290</v>
      </c>
      <c r="AX17" s="3" t="s">
        <v>291</v>
      </c>
      <c r="AY17" s="3" t="s">
        <v>292</v>
      </c>
      <c r="AZ17" s="3" t="s">
        <v>292</v>
      </c>
      <c r="BA17" s="3" t="s">
        <v>293</v>
      </c>
      <c r="BB17" s="3" t="s">
        <v>77</v>
      </c>
      <c r="BD17" s="3" t="s">
        <v>294</v>
      </c>
      <c r="BE17" s="3" t="s">
        <v>295</v>
      </c>
      <c r="BF17" s="3" t="s">
        <v>296</v>
      </c>
    </row>
    <row r="18" spans="1:58" ht="55.5" customHeight="1" x14ac:dyDescent="0.25">
      <c r="A18" s="7" t="s">
        <v>61</v>
      </c>
      <c r="B18" s="2" t="s">
        <v>56</v>
      </c>
      <c r="C18" s="2" t="s">
        <v>57</v>
      </c>
      <c r="D18" s="2" t="s">
        <v>297</v>
      </c>
      <c r="E18" s="2" t="s">
        <v>298</v>
      </c>
      <c r="F18" s="2" t="s">
        <v>299</v>
      </c>
      <c r="H18" s="3" t="s">
        <v>61</v>
      </c>
      <c r="I18" s="3" t="s">
        <v>62</v>
      </c>
      <c r="J18" s="3" t="s">
        <v>61</v>
      </c>
      <c r="K18" s="3" t="s">
        <v>61</v>
      </c>
      <c r="L18" s="3" t="s">
        <v>63</v>
      </c>
      <c r="M18" s="2" t="s">
        <v>300</v>
      </c>
      <c r="N18" s="2" t="s">
        <v>301</v>
      </c>
      <c r="O18" s="3" t="s">
        <v>302</v>
      </c>
      <c r="Q18" s="3" t="s">
        <v>86</v>
      </c>
      <c r="R18" s="3" t="s">
        <v>102</v>
      </c>
      <c r="S18" s="2" t="s">
        <v>303</v>
      </c>
      <c r="T18" s="3" t="s">
        <v>70</v>
      </c>
      <c r="U18" s="4">
        <v>4</v>
      </c>
      <c r="V18" s="4">
        <v>4</v>
      </c>
      <c r="W18" s="5" t="s">
        <v>304</v>
      </c>
      <c r="X18" s="5" t="s">
        <v>304</v>
      </c>
      <c r="Y18" s="5" t="s">
        <v>88</v>
      </c>
      <c r="Z18" s="5" t="s">
        <v>88</v>
      </c>
      <c r="AA18" s="4">
        <v>724</v>
      </c>
      <c r="AB18" s="4">
        <v>656</v>
      </c>
      <c r="AC18" s="4">
        <v>671</v>
      </c>
      <c r="AD18" s="4">
        <v>9</v>
      </c>
      <c r="AE18" s="4">
        <v>9</v>
      </c>
      <c r="AF18" s="4">
        <v>45</v>
      </c>
      <c r="AG18" s="4">
        <v>45</v>
      </c>
      <c r="AH18" s="4">
        <v>18</v>
      </c>
      <c r="AI18" s="4">
        <v>18</v>
      </c>
      <c r="AJ18" s="4">
        <v>7</v>
      </c>
      <c r="AK18" s="4">
        <v>7</v>
      </c>
      <c r="AL18" s="4">
        <v>26</v>
      </c>
      <c r="AM18" s="4">
        <v>26</v>
      </c>
      <c r="AN18" s="4">
        <v>7</v>
      </c>
      <c r="AO18" s="4">
        <v>7</v>
      </c>
      <c r="AP18" s="4">
        <v>0</v>
      </c>
      <c r="AQ18" s="4">
        <v>0</v>
      </c>
      <c r="AR18" s="3" t="s">
        <v>61</v>
      </c>
      <c r="AS18" s="3" t="s">
        <v>89</v>
      </c>
      <c r="AT18" s="6" t="str">
        <f>HYPERLINK("http://catalog.hathitrust.org/Record/000929468","HathiTrust Record")</f>
        <v>HathiTrust Record</v>
      </c>
      <c r="AU18" s="6" t="str">
        <f>HYPERLINK("https://creighton-primo.hosted.exlibrisgroup.com/primo-explore/search?tab=default_tab&amp;search_scope=EVERYTHING&amp;vid=01CRU&amp;lang=en_US&amp;offset=0&amp;query=any,contains,991004760069702656","Catalog Record")</f>
        <v>Catalog Record</v>
      </c>
      <c r="AV18" s="6" t="str">
        <f>HYPERLINK("http://www.worldcat.org/oclc/5100679","WorldCat Record")</f>
        <v>WorldCat Record</v>
      </c>
      <c r="AW18" s="3" t="s">
        <v>305</v>
      </c>
      <c r="AX18" s="3" t="s">
        <v>306</v>
      </c>
      <c r="AY18" s="3" t="s">
        <v>307</v>
      </c>
      <c r="AZ18" s="3" t="s">
        <v>307</v>
      </c>
      <c r="BA18" s="3" t="s">
        <v>308</v>
      </c>
      <c r="BB18" s="3" t="s">
        <v>77</v>
      </c>
      <c r="BD18" s="3" t="s">
        <v>309</v>
      </c>
      <c r="BE18" s="3" t="s">
        <v>310</v>
      </c>
      <c r="BF18" s="3" t="s">
        <v>311</v>
      </c>
    </row>
    <row r="19" spans="1:58" ht="55.5" customHeight="1" x14ac:dyDescent="0.25">
      <c r="A19" s="7" t="s">
        <v>61</v>
      </c>
      <c r="B19" s="2" t="s">
        <v>56</v>
      </c>
      <c r="C19" s="2" t="s">
        <v>57</v>
      </c>
      <c r="D19" s="2" t="s">
        <v>312</v>
      </c>
      <c r="E19" s="2" t="s">
        <v>313</v>
      </c>
      <c r="F19" s="2" t="s">
        <v>314</v>
      </c>
      <c r="H19" s="3" t="s">
        <v>61</v>
      </c>
      <c r="I19" s="3" t="s">
        <v>62</v>
      </c>
      <c r="J19" s="3" t="s">
        <v>61</v>
      </c>
      <c r="K19" s="3" t="s">
        <v>61</v>
      </c>
      <c r="L19" s="3" t="s">
        <v>63</v>
      </c>
      <c r="M19" s="2" t="s">
        <v>315</v>
      </c>
      <c r="N19" s="2" t="s">
        <v>316</v>
      </c>
      <c r="O19" s="3" t="s">
        <v>85</v>
      </c>
      <c r="Q19" s="3" t="s">
        <v>86</v>
      </c>
      <c r="R19" s="3" t="s">
        <v>317</v>
      </c>
      <c r="T19" s="3" t="s">
        <v>70</v>
      </c>
      <c r="U19" s="4">
        <v>5</v>
      </c>
      <c r="V19" s="4">
        <v>5</v>
      </c>
      <c r="W19" s="5" t="s">
        <v>318</v>
      </c>
      <c r="X19" s="5" t="s">
        <v>318</v>
      </c>
      <c r="Y19" s="5" t="s">
        <v>88</v>
      </c>
      <c r="Z19" s="5" t="s">
        <v>88</v>
      </c>
      <c r="AA19" s="4">
        <v>255</v>
      </c>
      <c r="AB19" s="4">
        <v>238</v>
      </c>
      <c r="AC19" s="4">
        <v>410</v>
      </c>
      <c r="AD19" s="4">
        <v>1</v>
      </c>
      <c r="AE19" s="4">
        <v>2</v>
      </c>
      <c r="AF19" s="4">
        <v>14</v>
      </c>
      <c r="AG19" s="4">
        <v>20</v>
      </c>
      <c r="AH19" s="4">
        <v>2</v>
      </c>
      <c r="AI19" s="4">
        <v>3</v>
      </c>
      <c r="AJ19" s="4">
        <v>5</v>
      </c>
      <c r="AK19" s="4">
        <v>6</v>
      </c>
      <c r="AL19" s="4">
        <v>9</v>
      </c>
      <c r="AM19" s="4">
        <v>13</v>
      </c>
      <c r="AN19" s="4">
        <v>0</v>
      </c>
      <c r="AO19" s="4">
        <v>1</v>
      </c>
      <c r="AP19" s="4">
        <v>0</v>
      </c>
      <c r="AQ19" s="4">
        <v>0</v>
      </c>
      <c r="AR19" s="3" t="s">
        <v>61</v>
      </c>
      <c r="AS19" s="3" t="s">
        <v>61</v>
      </c>
      <c r="AU19" s="6" t="str">
        <f>HYPERLINK("https://creighton-primo.hosted.exlibrisgroup.com/primo-explore/search?tab=default_tab&amp;search_scope=EVERYTHING&amp;vid=01CRU&amp;lang=en_US&amp;offset=0&amp;query=any,contains,991002465429702656","Catalog Record")</f>
        <v>Catalog Record</v>
      </c>
      <c r="AV19" s="6" t="str">
        <f>HYPERLINK("http://www.worldcat.org/oclc/357511","WorldCat Record")</f>
        <v>WorldCat Record</v>
      </c>
      <c r="AW19" s="3" t="s">
        <v>319</v>
      </c>
      <c r="AX19" s="3" t="s">
        <v>320</v>
      </c>
      <c r="AY19" s="3" t="s">
        <v>321</v>
      </c>
      <c r="AZ19" s="3" t="s">
        <v>321</v>
      </c>
      <c r="BA19" s="3" t="s">
        <v>322</v>
      </c>
      <c r="BB19" s="3" t="s">
        <v>77</v>
      </c>
      <c r="BD19" s="3" t="s">
        <v>323</v>
      </c>
      <c r="BE19" s="3" t="s">
        <v>324</v>
      </c>
      <c r="BF19" s="3" t="s">
        <v>325</v>
      </c>
    </row>
    <row r="20" spans="1:58" ht="55.5" customHeight="1" x14ac:dyDescent="0.25">
      <c r="A20" s="7" t="s">
        <v>61</v>
      </c>
      <c r="B20" s="2" t="s">
        <v>56</v>
      </c>
      <c r="C20" s="2" t="s">
        <v>57</v>
      </c>
      <c r="D20" s="2" t="s">
        <v>326</v>
      </c>
      <c r="E20" s="2" t="s">
        <v>327</v>
      </c>
      <c r="F20" s="2" t="s">
        <v>328</v>
      </c>
      <c r="H20" s="3" t="s">
        <v>61</v>
      </c>
      <c r="I20" s="3" t="s">
        <v>62</v>
      </c>
      <c r="J20" s="3" t="s">
        <v>61</v>
      </c>
      <c r="K20" s="3" t="s">
        <v>61</v>
      </c>
      <c r="L20" s="3" t="s">
        <v>63</v>
      </c>
      <c r="M20" s="2" t="s">
        <v>329</v>
      </c>
      <c r="N20" s="2" t="s">
        <v>330</v>
      </c>
      <c r="O20" s="3" t="s">
        <v>273</v>
      </c>
      <c r="Q20" s="3" t="s">
        <v>86</v>
      </c>
      <c r="R20" s="3" t="s">
        <v>317</v>
      </c>
      <c r="T20" s="3" t="s">
        <v>70</v>
      </c>
      <c r="U20" s="4">
        <v>4</v>
      </c>
      <c r="V20" s="4">
        <v>4</v>
      </c>
      <c r="W20" s="5" t="s">
        <v>331</v>
      </c>
      <c r="X20" s="5" t="s">
        <v>331</v>
      </c>
      <c r="Y20" s="5" t="s">
        <v>88</v>
      </c>
      <c r="Z20" s="5" t="s">
        <v>88</v>
      </c>
      <c r="AA20" s="4">
        <v>130</v>
      </c>
      <c r="AB20" s="4">
        <v>110</v>
      </c>
      <c r="AC20" s="4">
        <v>111</v>
      </c>
      <c r="AD20" s="4">
        <v>3</v>
      </c>
      <c r="AE20" s="4">
        <v>3</v>
      </c>
      <c r="AF20" s="4">
        <v>7</v>
      </c>
      <c r="AG20" s="4">
        <v>7</v>
      </c>
      <c r="AH20" s="4">
        <v>0</v>
      </c>
      <c r="AI20" s="4">
        <v>0</v>
      </c>
      <c r="AJ20" s="4">
        <v>2</v>
      </c>
      <c r="AK20" s="4">
        <v>2</v>
      </c>
      <c r="AL20" s="4">
        <v>5</v>
      </c>
      <c r="AM20" s="4">
        <v>5</v>
      </c>
      <c r="AN20" s="4">
        <v>2</v>
      </c>
      <c r="AO20" s="4">
        <v>2</v>
      </c>
      <c r="AP20" s="4">
        <v>0</v>
      </c>
      <c r="AQ20" s="4">
        <v>0</v>
      </c>
      <c r="AR20" s="3" t="s">
        <v>61</v>
      </c>
      <c r="AS20" s="3" t="s">
        <v>89</v>
      </c>
      <c r="AT20" s="6" t="str">
        <f>HYPERLINK("http://catalog.hathitrust.org/Record/000631109","HathiTrust Record")</f>
        <v>HathiTrust Record</v>
      </c>
      <c r="AU20" s="6" t="str">
        <f>HYPERLINK("https://creighton-primo.hosted.exlibrisgroup.com/primo-explore/search?tab=default_tab&amp;search_scope=EVERYTHING&amp;vid=01CRU&amp;lang=en_US&amp;offset=0&amp;query=any,contains,991000819739702656","Catalog Record")</f>
        <v>Catalog Record</v>
      </c>
      <c r="AV20" s="6" t="str">
        <f>HYPERLINK("http://www.worldcat.org/oclc/13387590","WorldCat Record")</f>
        <v>WorldCat Record</v>
      </c>
      <c r="AW20" s="3" t="s">
        <v>332</v>
      </c>
      <c r="AX20" s="3" t="s">
        <v>333</v>
      </c>
      <c r="AY20" s="3" t="s">
        <v>334</v>
      </c>
      <c r="AZ20" s="3" t="s">
        <v>334</v>
      </c>
      <c r="BA20" s="3" t="s">
        <v>335</v>
      </c>
      <c r="BB20" s="3" t="s">
        <v>77</v>
      </c>
      <c r="BD20" s="3" t="s">
        <v>336</v>
      </c>
      <c r="BE20" s="3" t="s">
        <v>337</v>
      </c>
      <c r="BF20" s="3" t="s">
        <v>338</v>
      </c>
    </row>
    <row r="21" spans="1:58" ht="55.5" customHeight="1" x14ac:dyDescent="0.25">
      <c r="A21" s="7" t="s">
        <v>61</v>
      </c>
      <c r="B21" s="2" t="s">
        <v>56</v>
      </c>
      <c r="C21" s="2" t="s">
        <v>57</v>
      </c>
      <c r="D21" s="2" t="s">
        <v>339</v>
      </c>
      <c r="E21" s="2" t="s">
        <v>340</v>
      </c>
      <c r="F21" s="2" t="s">
        <v>341</v>
      </c>
      <c r="H21" s="3" t="s">
        <v>61</v>
      </c>
      <c r="I21" s="3" t="s">
        <v>62</v>
      </c>
      <c r="J21" s="3" t="s">
        <v>61</v>
      </c>
      <c r="K21" s="3" t="s">
        <v>61</v>
      </c>
      <c r="L21" s="3" t="s">
        <v>63</v>
      </c>
      <c r="M21" s="2" t="s">
        <v>342</v>
      </c>
      <c r="N21" s="2" t="s">
        <v>343</v>
      </c>
      <c r="O21" s="3" t="s">
        <v>344</v>
      </c>
      <c r="P21" s="2" t="s">
        <v>345</v>
      </c>
      <c r="Q21" s="3" t="s">
        <v>86</v>
      </c>
      <c r="R21" s="3" t="s">
        <v>317</v>
      </c>
      <c r="T21" s="3" t="s">
        <v>70</v>
      </c>
      <c r="U21" s="4">
        <v>1</v>
      </c>
      <c r="V21" s="4">
        <v>1</v>
      </c>
      <c r="W21" s="5" t="s">
        <v>346</v>
      </c>
      <c r="X21" s="5" t="s">
        <v>346</v>
      </c>
      <c r="Y21" s="5" t="s">
        <v>88</v>
      </c>
      <c r="Z21" s="5" t="s">
        <v>88</v>
      </c>
      <c r="AA21" s="4">
        <v>129</v>
      </c>
      <c r="AB21" s="4">
        <v>115</v>
      </c>
      <c r="AC21" s="4">
        <v>120</v>
      </c>
      <c r="AD21" s="4">
        <v>3</v>
      </c>
      <c r="AE21" s="4">
        <v>3</v>
      </c>
      <c r="AF21" s="4">
        <v>6</v>
      </c>
      <c r="AG21" s="4">
        <v>6</v>
      </c>
      <c r="AH21" s="4">
        <v>0</v>
      </c>
      <c r="AI21" s="4">
        <v>0</v>
      </c>
      <c r="AJ21" s="4">
        <v>2</v>
      </c>
      <c r="AK21" s="4">
        <v>2</v>
      </c>
      <c r="AL21" s="4">
        <v>4</v>
      </c>
      <c r="AM21" s="4">
        <v>4</v>
      </c>
      <c r="AN21" s="4">
        <v>2</v>
      </c>
      <c r="AO21" s="4">
        <v>2</v>
      </c>
      <c r="AP21" s="4">
        <v>0</v>
      </c>
      <c r="AQ21" s="4">
        <v>0</v>
      </c>
      <c r="AR21" s="3" t="s">
        <v>61</v>
      </c>
      <c r="AS21" s="3" t="s">
        <v>89</v>
      </c>
      <c r="AT21" s="6" t="str">
        <f>HYPERLINK("http://catalog.hathitrust.org/Record/000435085","HathiTrust Record")</f>
        <v>HathiTrust Record</v>
      </c>
      <c r="AU21" s="6" t="str">
        <f>HYPERLINK("https://creighton-primo.hosted.exlibrisgroup.com/primo-explore/search?tab=default_tab&amp;search_scope=EVERYTHING&amp;vid=01CRU&amp;lang=en_US&amp;offset=0&amp;query=any,contains,991000819699702656","Catalog Record")</f>
        <v>Catalog Record</v>
      </c>
      <c r="AV21" s="6" t="str">
        <f>HYPERLINK("http://www.worldcat.org/oclc/13387385","WorldCat Record")</f>
        <v>WorldCat Record</v>
      </c>
      <c r="AW21" s="3" t="s">
        <v>347</v>
      </c>
      <c r="AX21" s="3" t="s">
        <v>348</v>
      </c>
      <c r="AY21" s="3" t="s">
        <v>349</v>
      </c>
      <c r="AZ21" s="3" t="s">
        <v>349</v>
      </c>
      <c r="BA21" s="3" t="s">
        <v>350</v>
      </c>
      <c r="BB21" s="3" t="s">
        <v>77</v>
      </c>
      <c r="BD21" s="3" t="s">
        <v>351</v>
      </c>
      <c r="BE21" s="3" t="s">
        <v>352</v>
      </c>
      <c r="BF21" s="3" t="s">
        <v>353</v>
      </c>
    </row>
    <row r="22" spans="1:58" ht="55.5" customHeight="1" x14ac:dyDescent="0.25">
      <c r="A22" s="7" t="s">
        <v>61</v>
      </c>
      <c r="B22" s="2" t="s">
        <v>56</v>
      </c>
      <c r="C22" s="2" t="s">
        <v>57</v>
      </c>
      <c r="D22" s="2" t="s">
        <v>354</v>
      </c>
      <c r="E22" s="2" t="s">
        <v>355</v>
      </c>
      <c r="F22" s="2" t="s">
        <v>356</v>
      </c>
      <c r="H22" s="3" t="s">
        <v>61</v>
      </c>
      <c r="I22" s="3" t="s">
        <v>62</v>
      </c>
      <c r="J22" s="3" t="s">
        <v>61</v>
      </c>
      <c r="K22" s="3" t="s">
        <v>61</v>
      </c>
      <c r="L22" s="3" t="s">
        <v>63</v>
      </c>
      <c r="M22" s="2" t="s">
        <v>357</v>
      </c>
      <c r="N22" s="2" t="s">
        <v>358</v>
      </c>
      <c r="O22" s="3" t="s">
        <v>359</v>
      </c>
      <c r="Q22" s="3" t="s">
        <v>86</v>
      </c>
      <c r="R22" s="3" t="s">
        <v>102</v>
      </c>
      <c r="T22" s="3" t="s">
        <v>70</v>
      </c>
      <c r="U22" s="4">
        <v>5</v>
      </c>
      <c r="V22" s="4">
        <v>5</v>
      </c>
      <c r="W22" s="5" t="s">
        <v>360</v>
      </c>
      <c r="X22" s="5" t="s">
        <v>360</v>
      </c>
      <c r="Y22" s="5" t="s">
        <v>88</v>
      </c>
      <c r="Z22" s="5" t="s">
        <v>88</v>
      </c>
      <c r="AA22" s="4">
        <v>349</v>
      </c>
      <c r="AB22" s="4">
        <v>299</v>
      </c>
      <c r="AC22" s="4">
        <v>306</v>
      </c>
      <c r="AD22" s="4">
        <v>3</v>
      </c>
      <c r="AE22" s="4">
        <v>3</v>
      </c>
      <c r="AF22" s="4">
        <v>13</v>
      </c>
      <c r="AG22" s="4">
        <v>13</v>
      </c>
      <c r="AH22" s="4">
        <v>3</v>
      </c>
      <c r="AI22" s="4">
        <v>3</v>
      </c>
      <c r="AJ22" s="4">
        <v>4</v>
      </c>
      <c r="AK22" s="4">
        <v>4</v>
      </c>
      <c r="AL22" s="4">
        <v>6</v>
      </c>
      <c r="AM22" s="4">
        <v>6</v>
      </c>
      <c r="AN22" s="4">
        <v>2</v>
      </c>
      <c r="AO22" s="4">
        <v>2</v>
      </c>
      <c r="AP22" s="4">
        <v>0</v>
      </c>
      <c r="AQ22" s="4">
        <v>0</v>
      </c>
      <c r="AR22" s="3" t="s">
        <v>61</v>
      </c>
      <c r="AS22" s="3" t="s">
        <v>61</v>
      </c>
      <c r="AU22" s="6" t="str">
        <f>HYPERLINK("https://creighton-primo.hosted.exlibrisgroup.com/primo-explore/search?tab=default_tab&amp;search_scope=EVERYTHING&amp;vid=01CRU&amp;lang=en_US&amp;offset=0&amp;query=any,contains,991000057419702656","Catalog Record")</f>
        <v>Catalog Record</v>
      </c>
      <c r="AV22" s="6" t="str">
        <f>HYPERLINK("http://www.worldcat.org/oclc/23676","WorldCat Record")</f>
        <v>WorldCat Record</v>
      </c>
      <c r="AW22" s="3" t="s">
        <v>361</v>
      </c>
      <c r="AX22" s="3" t="s">
        <v>362</v>
      </c>
      <c r="AY22" s="3" t="s">
        <v>363</v>
      </c>
      <c r="AZ22" s="3" t="s">
        <v>363</v>
      </c>
      <c r="BA22" s="3" t="s">
        <v>364</v>
      </c>
      <c r="BB22" s="3" t="s">
        <v>77</v>
      </c>
      <c r="BE22" s="3" t="s">
        <v>365</v>
      </c>
      <c r="BF22" s="3" t="s">
        <v>366</v>
      </c>
    </row>
    <row r="23" spans="1:58" ht="55.5" customHeight="1" x14ac:dyDescent="0.25">
      <c r="A23" s="7" t="s">
        <v>61</v>
      </c>
      <c r="B23" s="2" t="s">
        <v>56</v>
      </c>
      <c r="C23" s="2" t="s">
        <v>57</v>
      </c>
      <c r="D23" s="2" t="s">
        <v>367</v>
      </c>
      <c r="E23" s="2" t="s">
        <v>368</v>
      </c>
      <c r="F23" s="2" t="s">
        <v>369</v>
      </c>
      <c r="H23" s="3" t="s">
        <v>61</v>
      </c>
      <c r="I23" s="3" t="s">
        <v>62</v>
      </c>
      <c r="J23" s="3" t="s">
        <v>61</v>
      </c>
      <c r="K23" s="3" t="s">
        <v>61</v>
      </c>
      <c r="L23" s="3" t="s">
        <v>63</v>
      </c>
      <c r="M23" s="2" t="s">
        <v>370</v>
      </c>
      <c r="N23" s="2" t="s">
        <v>371</v>
      </c>
      <c r="O23" s="3" t="s">
        <v>66</v>
      </c>
      <c r="P23" s="2" t="s">
        <v>372</v>
      </c>
      <c r="Q23" s="3" t="s">
        <v>86</v>
      </c>
      <c r="R23" s="3" t="s">
        <v>131</v>
      </c>
      <c r="T23" s="3" t="s">
        <v>70</v>
      </c>
      <c r="U23" s="4">
        <v>2</v>
      </c>
      <c r="V23" s="4">
        <v>2</v>
      </c>
      <c r="W23" s="5" t="s">
        <v>373</v>
      </c>
      <c r="X23" s="5" t="s">
        <v>373</v>
      </c>
      <c r="Y23" s="5" t="s">
        <v>374</v>
      </c>
      <c r="Z23" s="5" t="s">
        <v>374</v>
      </c>
      <c r="AA23" s="4">
        <v>327</v>
      </c>
      <c r="AB23" s="4">
        <v>301</v>
      </c>
      <c r="AC23" s="4">
        <v>1339</v>
      </c>
      <c r="AD23" s="4">
        <v>2</v>
      </c>
      <c r="AE23" s="4">
        <v>12</v>
      </c>
      <c r="AF23" s="4">
        <v>7</v>
      </c>
      <c r="AG23" s="4">
        <v>51</v>
      </c>
      <c r="AH23" s="4">
        <v>1</v>
      </c>
      <c r="AI23" s="4">
        <v>23</v>
      </c>
      <c r="AJ23" s="4">
        <v>0</v>
      </c>
      <c r="AK23" s="4">
        <v>8</v>
      </c>
      <c r="AL23" s="4">
        <v>6</v>
      </c>
      <c r="AM23" s="4">
        <v>24</v>
      </c>
      <c r="AN23" s="4">
        <v>1</v>
      </c>
      <c r="AO23" s="4">
        <v>8</v>
      </c>
      <c r="AP23" s="4">
        <v>0</v>
      </c>
      <c r="AQ23" s="4">
        <v>1</v>
      </c>
      <c r="AR23" s="3" t="s">
        <v>61</v>
      </c>
      <c r="AS23" s="3" t="s">
        <v>89</v>
      </c>
      <c r="AT23" s="6" t="str">
        <f>HYPERLINK("http://catalog.hathitrust.org/Record/003012916","HathiTrust Record")</f>
        <v>HathiTrust Record</v>
      </c>
      <c r="AU23" s="6" t="str">
        <f>HYPERLINK("https://creighton-primo.hosted.exlibrisgroup.com/primo-explore/search?tab=default_tab&amp;search_scope=EVERYTHING&amp;vid=01CRU&amp;lang=en_US&amp;offset=0&amp;query=any,contains,991004109189702656","Catalog Record")</f>
        <v>Catalog Record</v>
      </c>
      <c r="AV23" s="6" t="str">
        <f>HYPERLINK("http://www.worldcat.org/oclc/2390701","WorldCat Record")</f>
        <v>WorldCat Record</v>
      </c>
      <c r="AW23" s="3" t="s">
        <v>375</v>
      </c>
      <c r="AX23" s="3" t="s">
        <v>376</v>
      </c>
      <c r="AY23" s="3" t="s">
        <v>377</v>
      </c>
      <c r="AZ23" s="3" t="s">
        <v>377</v>
      </c>
      <c r="BA23" s="3" t="s">
        <v>378</v>
      </c>
      <c r="BB23" s="3" t="s">
        <v>77</v>
      </c>
      <c r="BD23" s="3" t="s">
        <v>379</v>
      </c>
      <c r="BE23" s="3" t="s">
        <v>380</v>
      </c>
      <c r="BF23" s="3" t="s">
        <v>381</v>
      </c>
    </row>
    <row r="24" spans="1:58" ht="55.5" customHeight="1" x14ac:dyDescent="0.25">
      <c r="A24" s="7" t="s">
        <v>61</v>
      </c>
      <c r="B24" s="2" t="s">
        <v>56</v>
      </c>
      <c r="C24" s="2" t="s">
        <v>57</v>
      </c>
      <c r="D24" s="2" t="s">
        <v>382</v>
      </c>
      <c r="E24" s="2" t="s">
        <v>383</v>
      </c>
      <c r="F24" s="2" t="s">
        <v>384</v>
      </c>
      <c r="H24" s="3" t="s">
        <v>61</v>
      </c>
      <c r="I24" s="3" t="s">
        <v>62</v>
      </c>
      <c r="J24" s="3" t="s">
        <v>61</v>
      </c>
      <c r="K24" s="3" t="s">
        <v>61</v>
      </c>
      <c r="L24" s="3" t="s">
        <v>63</v>
      </c>
      <c r="M24" s="2" t="s">
        <v>385</v>
      </c>
      <c r="N24" s="2" t="s">
        <v>386</v>
      </c>
      <c r="O24" s="3" t="s">
        <v>387</v>
      </c>
      <c r="Q24" s="3" t="s">
        <v>86</v>
      </c>
      <c r="R24" s="3" t="s">
        <v>388</v>
      </c>
      <c r="S24" s="2" t="s">
        <v>389</v>
      </c>
      <c r="T24" s="3" t="s">
        <v>70</v>
      </c>
      <c r="U24" s="4">
        <v>5</v>
      </c>
      <c r="V24" s="4">
        <v>5</v>
      </c>
      <c r="W24" s="5" t="s">
        <v>390</v>
      </c>
      <c r="X24" s="5" t="s">
        <v>390</v>
      </c>
      <c r="Y24" s="5" t="s">
        <v>374</v>
      </c>
      <c r="Z24" s="5" t="s">
        <v>374</v>
      </c>
      <c r="AA24" s="4">
        <v>177</v>
      </c>
      <c r="AB24" s="4">
        <v>149</v>
      </c>
      <c r="AC24" s="4">
        <v>226</v>
      </c>
      <c r="AD24" s="4">
        <v>2</v>
      </c>
      <c r="AE24" s="4">
        <v>2</v>
      </c>
      <c r="AF24" s="4">
        <v>8</v>
      </c>
      <c r="AG24" s="4">
        <v>9</v>
      </c>
      <c r="AH24" s="4">
        <v>1</v>
      </c>
      <c r="AI24" s="4">
        <v>2</v>
      </c>
      <c r="AJ24" s="4">
        <v>2</v>
      </c>
      <c r="AK24" s="4">
        <v>2</v>
      </c>
      <c r="AL24" s="4">
        <v>5</v>
      </c>
      <c r="AM24" s="4">
        <v>5</v>
      </c>
      <c r="AN24" s="4">
        <v>1</v>
      </c>
      <c r="AO24" s="4">
        <v>1</v>
      </c>
      <c r="AP24" s="4">
        <v>0</v>
      </c>
      <c r="AQ24" s="4">
        <v>0</v>
      </c>
      <c r="AR24" s="3" t="s">
        <v>61</v>
      </c>
      <c r="AS24" s="3" t="s">
        <v>89</v>
      </c>
      <c r="AT24" s="6" t="str">
        <f>HYPERLINK("http://catalog.hathitrust.org/Record/001930503","HathiTrust Record")</f>
        <v>HathiTrust Record</v>
      </c>
      <c r="AU24" s="6" t="str">
        <f>HYPERLINK("https://creighton-primo.hosted.exlibrisgroup.com/primo-explore/search?tab=default_tab&amp;search_scope=EVERYTHING&amp;vid=01CRU&amp;lang=en_US&amp;offset=0&amp;query=any,contains,991002386759702656","Catalog Record")</f>
        <v>Catalog Record</v>
      </c>
      <c r="AV24" s="6" t="str">
        <f>HYPERLINK("http://www.worldcat.org/oclc/330510","WorldCat Record")</f>
        <v>WorldCat Record</v>
      </c>
      <c r="AW24" s="3" t="s">
        <v>391</v>
      </c>
      <c r="AX24" s="3" t="s">
        <v>392</v>
      </c>
      <c r="AY24" s="3" t="s">
        <v>393</v>
      </c>
      <c r="AZ24" s="3" t="s">
        <v>393</v>
      </c>
      <c r="BA24" s="3" t="s">
        <v>394</v>
      </c>
      <c r="BB24" s="3" t="s">
        <v>77</v>
      </c>
      <c r="BE24" s="3" t="s">
        <v>395</v>
      </c>
      <c r="BF24" s="3" t="s">
        <v>396</v>
      </c>
    </row>
    <row r="25" spans="1:58" ht="55.5" customHeight="1" x14ac:dyDescent="0.25">
      <c r="A25" s="7" t="s">
        <v>61</v>
      </c>
      <c r="B25" s="2" t="s">
        <v>56</v>
      </c>
      <c r="C25" s="2" t="s">
        <v>57</v>
      </c>
      <c r="D25" s="2" t="s">
        <v>397</v>
      </c>
      <c r="E25" s="2" t="s">
        <v>398</v>
      </c>
      <c r="F25" s="2" t="s">
        <v>399</v>
      </c>
      <c r="H25" s="3" t="s">
        <v>61</v>
      </c>
      <c r="I25" s="3" t="s">
        <v>62</v>
      </c>
      <c r="J25" s="3" t="s">
        <v>61</v>
      </c>
      <c r="K25" s="3" t="s">
        <v>61</v>
      </c>
      <c r="L25" s="3" t="s">
        <v>63</v>
      </c>
      <c r="M25" s="2" t="s">
        <v>400</v>
      </c>
      <c r="N25" s="2" t="s">
        <v>401</v>
      </c>
      <c r="O25" s="3" t="s">
        <v>402</v>
      </c>
      <c r="Q25" s="3" t="s">
        <v>86</v>
      </c>
      <c r="R25" s="3" t="s">
        <v>102</v>
      </c>
      <c r="S25" s="2" t="s">
        <v>403</v>
      </c>
      <c r="T25" s="3" t="s">
        <v>70</v>
      </c>
      <c r="U25" s="4">
        <v>6</v>
      </c>
      <c r="V25" s="4">
        <v>6</v>
      </c>
      <c r="W25" s="5" t="s">
        <v>404</v>
      </c>
      <c r="X25" s="5" t="s">
        <v>404</v>
      </c>
      <c r="Y25" s="5" t="s">
        <v>374</v>
      </c>
      <c r="Z25" s="5" t="s">
        <v>374</v>
      </c>
      <c r="AA25" s="4">
        <v>295</v>
      </c>
      <c r="AB25" s="4">
        <v>279</v>
      </c>
      <c r="AC25" s="4">
        <v>375</v>
      </c>
      <c r="AD25" s="4">
        <v>4</v>
      </c>
      <c r="AE25" s="4">
        <v>5</v>
      </c>
      <c r="AF25" s="4">
        <v>15</v>
      </c>
      <c r="AG25" s="4">
        <v>19</v>
      </c>
      <c r="AH25" s="4">
        <v>6</v>
      </c>
      <c r="AI25" s="4">
        <v>7</v>
      </c>
      <c r="AJ25" s="4">
        <v>2</v>
      </c>
      <c r="AK25" s="4">
        <v>4</v>
      </c>
      <c r="AL25" s="4">
        <v>9</v>
      </c>
      <c r="AM25" s="4">
        <v>12</v>
      </c>
      <c r="AN25" s="4">
        <v>3</v>
      </c>
      <c r="AO25" s="4">
        <v>3</v>
      </c>
      <c r="AP25" s="4">
        <v>0</v>
      </c>
      <c r="AQ25" s="4">
        <v>0</v>
      </c>
      <c r="AR25" s="3" t="s">
        <v>89</v>
      </c>
      <c r="AS25" s="3" t="s">
        <v>61</v>
      </c>
      <c r="AT25" s="6" t="str">
        <f>HYPERLINK("http://catalog.hathitrust.org/Record/001403514","HathiTrust Record")</f>
        <v>HathiTrust Record</v>
      </c>
      <c r="AU25" s="6" t="str">
        <f>HYPERLINK("https://creighton-primo.hosted.exlibrisgroup.com/primo-explore/search?tab=default_tab&amp;search_scope=EVERYTHING&amp;vid=01CRU&amp;lang=en_US&amp;offset=0&amp;query=any,contains,991003363649702656","Catalog Record")</f>
        <v>Catalog Record</v>
      </c>
      <c r="AV25" s="6" t="str">
        <f>HYPERLINK("http://www.worldcat.org/oclc/900245","WorldCat Record")</f>
        <v>WorldCat Record</v>
      </c>
      <c r="AW25" s="3" t="s">
        <v>405</v>
      </c>
      <c r="AX25" s="3" t="s">
        <v>406</v>
      </c>
      <c r="AY25" s="3" t="s">
        <v>407</v>
      </c>
      <c r="AZ25" s="3" t="s">
        <v>407</v>
      </c>
      <c r="BA25" s="3" t="s">
        <v>408</v>
      </c>
      <c r="BB25" s="3" t="s">
        <v>77</v>
      </c>
      <c r="BE25" s="3" t="s">
        <v>409</v>
      </c>
      <c r="BF25" s="3" t="s">
        <v>410</v>
      </c>
    </row>
    <row r="26" spans="1:58" ht="55.5" customHeight="1" x14ac:dyDescent="0.25">
      <c r="A26" s="7" t="s">
        <v>61</v>
      </c>
      <c r="B26" s="2" t="s">
        <v>56</v>
      </c>
      <c r="C26" s="2" t="s">
        <v>57</v>
      </c>
      <c r="D26" s="2" t="s">
        <v>411</v>
      </c>
      <c r="E26" s="2" t="s">
        <v>412</v>
      </c>
      <c r="F26" s="2" t="s">
        <v>413</v>
      </c>
      <c r="H26" s="3" t="s">
        <v>61</v>
      </c>
      <c r="I26" s="3" t="s">
        <v>62</v>
      </c>
      <c r="J26" s="3" t="s">
        <v>61</v>
      </c>
      <c r="K26" s="3" t="s">
        <v>61</v>
      </c>
      <c r="L26" s="3" t="s">
        <v>63</v>
      </c>
      <c r="M26" s="2" t="s">
        <v>414</v>
      </c>
      <c r="N26" s="2" t="s">
        <v>415</v>
      </c>
      <c r="O26" s="3" t="s">
        <v>130</v>
      </c>
      <c r="P26" s="2" t="s">
        <v>416</v>
      </c>
      <c r="Q26" s="3" t="s">
        <v>86</v>
      </c>
      <c r="R26" s="3" t="s">
        <v>417</v>
      </c>
      <c r="T26" s="3" t="s">
        <v>70</v>
      </c>
      <c r="U26" s="4">
        <v>8</v>
      </c>
      <c r="V26" s="4">
        <v>8</v>
      </c>
      <c r="W26" s="5" t="s">
        <v>418</v>
      </c>
      <c r="X26" s="5" t="s">
        <v>418</v>
      </c>
      <c r="Y26" s="5" t="s">
        <v>374</v>
      </c>
      <c r="Z26" s="5" t="s">
        <v>374</v>
      </c>
      <c r="AA26" s="4">
        <v>651</v>
      </c>
      <c r="AB26" s="4">
        <v>618</v>
      </c>
      <c r="AC26" s="4">
        <v>625</v>
      </c>
      <c r="AD26" s="4">
        <v>3</v>
      </c>
      <c r="AE26" s="4">
        <v>3</v>
      </c>
      <c r="AF26" s="4">
        <v>17</v>
      </c>
      <c r="AG26" s="4">
        <v>17</v>
      </c>
      <c r="AH26" s="4">
        <v>4</v>
      </c>
      <c r="AI26" s="4">
        <v>4</v>
      </c>
      <c r="AJ26" s="4">
        <v>3</v>
      </c>
      <c r="AK26" s="4">
        <v>3</v>
      </c>
      <c r="AL26" s="4">
        <v>10</v>
      </c>
      <c r="AM26" s="4">
        <v>10</v>
      </c>
      <c r="AN26" s="4">
        <v>1</v>
      </c>
      <c r="AO26" s="4">
        <v>1</v>
      </c>
      <c r="AP26" s="4">
        <v>3</v>
      </c>
      <c r="AQ26" s="4">
        <v>3</v>
      </c>
      <c r="AR26" s="3" t="s">
        <v>61</v>
      </c>
      <c r="AS26" s="3" t="s">
        <v>89</v>
      </c>
      <c r="AT26" s="6" t="str">
        <f>HYPERLINK("http://catalog.hathitrust.org/Record/000841354","HathiTrust Record")</f>
        <v>HathiTrust Record</v>
      </c>
      <c r="AU26" s="6" t="str">
        <f>HYPERLINK("https://creighton-primo.hosted.exlibrisgroup.com/primo-explore/search?tab=default_tab&amp;search_scope=EVERYTHING&amp;vid=01CRU&amp;lang=en_US&amp;offset=0&amp;query=any,contains,991001031099702656","Catalog Record")</f>
        <v>Catalog Record</v>
      </c>
      <c r="AV26" s="6" t="str">
        <f>HYPERLINK("http://www.worldcat.org/oclc/15517867","WorldCat Record")</f>
        <v>WorldCat Record</v>
      </c>
      <c r="AW26" s="3" t="s">
        <v>419</v>
      </c>
      <c r="AX26" s="3" t="s">
        <v>420</v>
      </c>
      <c r="AY26" s="3" t="s">
        <v>421</v>
      </c>
      <c r="AZ26" s="3" t="s">
        <v>421</v>
      </c>
      <c r="BA26" s="3" t="s">
        <v>422</v>
      </c>
      <c r="BB26" s="3" t="s">
        <v>77</v>
      </c>
      <c r="BD26" s="3" t="s">
        <v>423</v>
      </c>
      <c r="BE26" s="3" t="s">
        <v>424</v>
      </c>
      <c r="BF26" s="3" t="s">
        <v>425</v>
      </c>
    </row>
    <row r="27" spans="1:58" ht="55.5" customHeight="1" x14ac:dyDescent="0.25">
      <c r="A27" s="7" t="s">
        <v>61</v>
      </c>
      <c r="B27" s="2" t="s">
        <v>56</v>
      </c>
      <c r="C27" s="2" t="s">
        <v>57</v>
      </c>
      <c r="D27" s="2" t="s">
        <v>426</v>
      </c>
      <c r="E27" s="2" t="s">
        <v>427</v>
      </c>
      <c r="F27" s="2" t="s">
        <v>428</v>
      </c>
      <c r="H27" s="3" t="s">
        <v>61</v>
      </c>
      <c r="I27" s="3" t="s">
        <v>62</v>
      </c>
      <c r="J27" s="3" t="s">
        <v>61</v>
      </c>
      <c r="K27" s="3" t="s">
        <v>61</v>
      </c>
      <c r="L27" s="3" t="s">
        <v>63</v>
      </c>
      <c r="N27" s="2" t="s">
        <v>429</v>
      </c>
      <c r="O27" s="3" t="s">
        <v>160</v>
      </c>
      <c r="Q27" s="3" t="s">
        <v>86</v>
      </c>
      <c r="R27" s="3" t="s">
        <v>102</v>
      </c>
      <c r="S27" s="2" t="s">
        <v>430</v>
      </c>
      <c r="T27" s="3" t="s">
        <v>70</v>
      </c>
      <c r="U27" s="4">
        <v>1</v>
      </c>
      <c r="V27" s="4">
        <v>1</v>
      </c>
      <c r="W27" s="5" t="s">
        <v>431</v>
      </c>
      <c r="X27" s="5" t="s">
        <v>431</v>
      </c>
      <c r="Y27" s="5" t="s">
        <v>88</v>
      </c>
      <c r="Z27" s="5" t="s">
        <v>88</v>
      </c>
      <c r="AA27" s="4">
        <v>562</v>
      </c>
      <c r="AB27" s="4">
        <v>532</v>
      </c>
      <c r="AC27" s="4">
        <v>643</v>
      </c>
      <c r="AD27" s="4">
        <v>5</v>
      </c>
      <c r="AE27" s="4">
        <v>5</v>
      </c>
      <c r="AF27" s="4">
        <v>20</v>
      </c>
      <c r="AG27" s="4">
        <v>24</v>
      </c>
      <c r="AH27" s="4">
        <v>9</v>
      </c>
      <c r="AI27" s="4">
        <v>12</v>
      </c>
      <c r="AJ27" s="4">
        <v>4</v>
      </c>
      <c r="AK27" s="4">
        <v>5</v>
      </c>
      <c r="AL27" s="4">
        <v>9</v>
      </c>
      <c r="AM27" s="4">
        <v>10</v>
      </c>
      <c r="AN27" s="4">
        <v>4</v>
      </c>
      <c r="AO27" s="4">
        <v>4</v>
      </c>
      <c r="AP27" s="4">
        <v>0</v>
      </c>
      <c r="AQ27" s="4">
        <v>0</v>
      </c>
      <c r="AR27" s="3" t="s">
        <v>61</v>
      </c>
      <c r="AS27" s="3" t="s">
        <v>89</v>
      </c>
      <c r="AT27" s="6" t="str">
        <f>HYPERLINK("http://catalog.hathitrust.org/Record/000715418","HathiTrust Record")</f>
        <v>HathiTrust Record</v>
      </c>
      <c r="AU27" s="6" t="str">
        <f>HYPERLINK("https://creighton-primo.hosted.exlibrisgroup.com/primo-explore/search?tab=default_tab&amp;search_scope=EVERYTHING&amp;vid=01CRU&amp;lang=en_US&amp;offset=0&amp;query=any,contains,991003957489702656","Catalog Record")</f>
        <v>Catalog Record</v>
      </c>
      <c r="AV27" s="6" t="str">
        <f>HYPERLINK("http://www.worldcat.org/oclc/1971054","WorldCat Record")</f>
        <v>WorldCat Record</v>
      </c>
      <c r="AW27" s="3" t="s">
        <v>432</v>
      </c>
      <c r="AX27" s="3" t="s">
        <v>433</v>
      </c>
      <c r="AY27" s="3" t="s">
        <v>434</v>
      </c>
      <c r="AZ27" s="3" t="s">
        <v>434</v>
      </c>
      <c r="BA27" s="3" t="s">
        <v>435</v>
      </c>
      <c r="BB27" s="3" t="s">
        <v>77</v>
      </c>
      <c r="BD27" s="3" t="s">
        <v>436</v>
      </c>
      <c r="BE27" s="3" t="s">
        <v>437</v>
      </c>
      <c r="BF27" s="3" t="s">
        <v>438</v>
      </c>
    </row>
    <row r="28" spans="1:58" ht="55.5" customHeight="1" x14ac:dyDescent="0.25">
      <c r="A28" s="7" t="s">
        <v>61</v>
      </c>
      <c r="B28" s="2" t="s">
        <v>56</v>
      </c>
      <c r="C28" s="2" t="s">
        <v>57</v>
      </c>
      <c r="D28" s="2" t="s">
        <v>439</v>
      </c>
      <c r="E28" s="2" t="s">
        <v>440</v>
      </c>
      <c r="F28" s="2" t="s">
        <v>441</v>
      </c>
      <c r="H28" s="3" t="s">
        <v>61</v>
      </c>
      <c r="I28" s="3" t="s">
        <v>62</v>
      </c>
      <c r="J28" s="3" t="s">
        <v>61</v>
      </c>
      <c r="K28" s="3" t="s">
        <v>61</v>
      </c>
      <c r="L28" s="3" t="s">
        <v>63</v>
      </c>
      <c r="M28" s="2" t="s">
        <v>442</v>
      </c>
      <c r="N28" s="2" t="s">
        <v>443</v>
      </c>
      <c r="O28" s="3" t="s">
        <v>359</v>
      </c>
      <c r="Q28" s="3" t="s">
        <v>86</v>
      </c>
      <c r="R28" s="3" t="s">
        <v>317</v>
      </c>
      <c r="T28" s="3" t="s">
        <v>70</v>
      </c>
      <c r="U28" s="4">
        <v>1</v>
      </c>
      <c r="V28" s="4">
        <v>1</v>
      </c>
      <c r="W28" s="5" t="s">
        <v>444</v>
      </c>
      <c r="X28" s="5" t="s">
        <v>444</v>
      </c>
      <c r="Y28" s="5" t="s">
        <v>444</v>
      </c>
      <c r="Z28" s="5" t="s">
        <v>444</v>
      </c>
      <c r="AA28" s="4">
        <v>29</v>
      </c>
      <c r="AB28" s="4">
        <v>27</v>
      </c>
      <c r="AC28" s="4">
        <v>190</v>
      </c>
      <c r="AD28" s="4">
        <v>2</v>
      </c>
      <c r="AE28" s="4">
        <v>3</v>
      </c>
      <c r="AF28" s="4">
        <v>3</v>
      </c>
      <c r="AG28" s="4">
        <v>3</v>
      </c>
      <c r="AH28" s="4">
        <v>1</v>
      </c>
      <c r="AI28" s="4">
        <v>1</v>
      </c>
      <c r="AJ28" s="4">
        <v>0</v>
      </c>
      <c r="AK28" s="4">
        <v>0</v>
      </c>
      <c r="AL28" s="4">
        <v>1</v>
      </c>
      <c r="AM28" s="4">
        <v>1</v>
      </c>
      <c r="AN28" s="4">
        <v>1</v>
      </c>
      <c r="AO28" s="4">
        <v>1</v>
      </c>
      <c r="AP28" s="4">
        <v>0</v>
      </c>
      <c r="AQ28" s="4">
        <v>0</v>
      </c>
      <c r="AR28" s="3" t="s">
        <v>61</v>
      </c>
      <c r="AS28" s="3" t="s">
        <v>61</v>
      </c>
      <c r="AU28" s="6" t="str">
        <f>HYPERLINK("https://creighton-primo.hosted.exlibrisgroup.com/primo-explore/search?tab=default_tab&amp;search_scope=EVERYTHING&amp;vid=01CRU&amp;lang=en_US&amp;offset=0&amp;query=any,contains,991005081019702656","Catalog Record")</f>
        <v>Catalog Record</v>
      </c>
      <c r="AV28" s="6" t="str">
        <f>HYPERLINK("http://www.worldcat.org/oclc/9648488","WorldCat Record")</f>
        <v>WorldCat Record</v>
      </c>
      <c r="AW28" s="3" t="s">
        <v>445</v>
      </c>
      <c r="AX28" s="3" t="s">
        <v>446</v>
      </c>
      <c r="AY28" s="3" t="s">
        <v>447</v>
      </c>
      <c r="AZ28" s="3" t="s">
        <v>447</v>
      </c>
      <c r="BA28" s="3" t="s">
        <v>448</v>
      </c>
      <c r="BB28" s="3" t="s">
        <v>77</v>
      </c>
      <c r="BD28" s="3" t="s">
        <v>449</v>
      </c>
      <c r="BE28" s="3" t="s">
        <v>450</v>
      </c>
      <c r="BF28" s="3" t="s">
        <v>451</v>
      </c>
    </row>
    <row r="29" spans="1:58" ht="55.5" customHeight="1" x14ac:dyDescent="0.25">
      <c r="A29" s="7" t="s">
        <v>61</v>
      </c>
      <c r="B29" s="2" t="s">
        <v>56</v>
      </c>
      <c r="C29" s="2" t="s">
        <v>57</v>
      </c>
      <c r="D29" s="2" t="s">
        <v>452</v>
      </c>
      <c r="E29" s="2" t="s">
        <v>453</v>
      </c>
      <c r="F29" s="2" t="s">
        <v>454</v>
      </c>
      <c r="H29" s="3" t="s">
        <v>61</v>
      </c>
      <c r="I29" s="3" t="s">
        <v>62</v>
      </c>
      <c r="J29" s="3" t="s">
        <v>61</v>
      </c>
      <c r="K29" s="3" t="s">
        <v>61</v>
      </c>
      <c r="L29" s="3" t="s">
        <v>63</v>
      </c>
      <c r="M29" s="2" t="s">
        <v>455</v>
      </c>
      <c r="N29" s="2" t="s">
        <v>456</v>
      </c>
      <c r="O29" s="3" t="s">
        <v>457</v>
      </c>
      <c r="Q29" s="3" t="s">
        <v>86</v>
      </c>
      <c r="R29" s="3" t="s">
        <v>102</v>
      </c>
      <c r="T29" s="3" t="s">
        <v>70</v>
      </c>
      <c r="U29" s="4">
        <v>5</v>
      </c>
      <c r="V29" s="4">
        <v>5</v>
      </c>
      <c r="W29" s="5" t="s">
        <v>458</v>
      </c>
      <c r="X29" s="5" t="s">
        <v>458</v>
      </c>
      <c r="Y29" s="5" t="s">
        <v>88</v>
      </c>
      <c r="Z29" s="5" t="s">
        <v>88</v>
      </c>
      <c r="AA29" s="4">
        <v>608</v>
      </c>
      <c r="AB29" s="4">
        <v>559</v>
      </c>
      <c r="AC29" s="4">
        <v>681</v>
      </c>
      <c r="AD29" s="4">
        <v>3</v>
      </c>
      <c r="AE29" s="4">
        <v>4</v>
      </c>
      <c r="AF29" s="4">
        <v>17</v>
      </c>
      <c r="AG29" s="4">
        <v>24</v>
      </c>
      <c r="AH29" s="4">
        <v>8</v>
      </c>
      <c r="AI29" s="4">
        <v>13</v>
      </c>
      <c r="AJ29" s="4">
        <v>4</v>
      </c>
      <c r="AK29" s="4">
        <v>6</v>
      </c>
      <c r="AL29" s="4">
        <v>10</v>
      </c>
      <c r="AM29" s="4">
        <v>12</v>
      </c>
      <c r="AN29" s="4">
        <v>1</v>
      </c>
      <c r="AO29" s="4">
        <v>1</v>
      </c>
      <c r="AP29" s="4">
        <v>0</v>
      </c>
      <c r="AQ29" s="4">
        <v>0</v>
      </c>
      <c r="AR29" s="3" t="s">
        <v>61</v>
      </c>
      <c r="AS29" s="3" t="s">
        <v>89</v>
      </c>
      <c r="AT29" s="6" t="str">
        <f>HYPERLINK("http://catalog.hathitrust.org/Record/000870197","HathiTrust Record")</f>
        <v>HathiTrust Record</v>
      </c>
      <c r="AU29" s="6" t="str">
        <f>HYPERLINK("https://creighton-primo.hosted.exlibrisgroup.com/primo-explore/search?tab=default_tab&amp;search_scope=EVERYTHING&amp;vid=01CRU&amp;lang=en_US&amp;offset=0&amp;query=any,contains,991001105079702656","Catalog Record")</f>
        <v>Catalog Record</v>
      </c>
      <c r="AV29" s="6" t="str">
        <f>HYPERLINK("http://www.worldcat.org/oclc/16404267","WorldCat Record")</f>
        <v>WorldCat Record</v>
      </c>
      <c r="AW29" s="3" t="s">
        <v>459</v>
      </c>
      <c r="AX29" s="3" t="s">
        <v>460</v>
      </c>
      <c r="AY29" s="3" t="s">
        <v>461</v>
      </c>
      <c r="AZ29" s="3" t="s">
        <v>461</v>
      </c>
      <c r="BA29" s="3" t="s">
        <v>462</v>
      </c>
      <c r="BB29" s="3" t="s">
        <v>77</v>
      </c>
      <c r="BD29" s="3" t="s">
        <v>463</v>
      </c>
      <c r="BE29" s="3" t="s">
        <v>464</v>
      </c>
      <c r="BF29" s="3" t="s">
        <v>465</v>
      </c>
    </row>
    <row r="30" spans="1:58" ht="55.5" customHeight="1" x14ac:dyDescent="0.25">
      <c r="A30" s="7" t="s">
        <v>61</v>
      </c>
      <c r="B30" s="2" t="s">
        <v>56</v>
      </c>
      <c r="C30" s="2" t="s">
        <v>57</v>
      </c>
      <c r="D30" s="2" t="s">
        <v>466</v>
      </c>
      <c r="E30" s="2" t="s">
        <v>467</v>
      </c>
      <c r="F30" s="2" t="s">
        <v>468</v>
      </c>
      <c r="H30" s="3" t="s">
        <v>61</v>
      </c>
      <c r="I30" s="3" t="s">
        <v>62</v>
      </c>
      <c r="J30" s="3" t="s">
        <v>61</v>
      </c>
      <c r="K30" s="3" t="s">
        <v>61</v>
      </c>
      <c r="L30" s="3" t="s">
        <v>63</v>
      </c>
      <c r="M30" s="2" t="s">
        <v>469</v>
      </c>
      <c r="N30" s="2" t="s">
        <v>470</v>
      </c>
      <c r="O30" s="3" t="s">
        <v>130</v>
      </c>
      <c r="Q30" s="3" t="s">
        <v>86</v>
      </c>
      <c r="R30" s="3" t="s">
        <v>102</v>
      </c>
      <c r="T30" s="3" t="s">
        <v>70</v>
      </c>
      <c r="U30" s="4">
        <v>3</v>
      </c>
      <c r="V30" s="4">
        <v>3</v>
      </c>
      <c r="W30" s="5" t="s">
        <v>471</v>
      </c>
      <c r="X30" s="5" t="s">
        <v>471</v>
      </c>
      <c r="Y30" s="5" t="s">
        <v>472</v>
      </c>
      <c r="Z30" s="5" t="s">
        <v>472</v>
      </c>
      <c r="AA30" s="4">
        <v>328</v>
      </c>
      <c r="AB30" s="4">
        <v>294</v>
      </c>
      <c r="AC30" s="4">
        <v>307</v>
      </c>
      <c r="AD30" s="4">
        <v>3</v>
      </c>
      <c r="AE30" s="4">
        <v>3</v>
      </c>
      <c r="AF30" s="4">
        <v>24</v>
      </c>
      <c r="AG30" s="4">
        <v>25</v>
      </c>
      <c r="AH30" s="4">
        <v>7</v>
      </c>
      <c r="AI30" s="4">
        <v>8</v>
      </c>
      <c r="AJ30" s="4">
        <v>8</v>
      </c>
      <c r="AK30" s="4">
        <v>8</v>
      </c>
      <c r="AL30" s="4">
        <v>18</v>
      </c>
      <c r="AM30" s="4">
        <v>18</v>
      </c>
      <c r="AN30" s="4">
        <v>2</v>
      </c>
      <c r="AO30" s="4">
        <v>2</v>
      </c>
      <c r="AP30" s="4">
        <v>0</v>
      </c>
      <c r="AQ30" s="4">
        <v>0</v>
      </c>
      <c r="AR30" s="3" t="s">
        <v>61</v>
      </c>
      <c r="AS30" s="3" t="s">
        <v>89</v>
      </c>
      <c r="AT30" s="6" t="str">
        <f>HYPERLINK("http://catalog.hathitrust.org/Record/000866666","HathiTrust Record")</f>
        <v>HathiTrust Record</v>
      </c>
      <c r="AU30" s="6" t="str">
        <f>HYPERLINK("https://creighton-primo.hosted.exlibrisgroup.com/primo-explore/search?tab=default_tab&amp;search_scope=EVERYTHING&amp;vid=01CRU&amp;lang=en_US&amp;offset=0&amp;query=any,contains,991001035409702656","Catalog Record")</f>
        <v>Catalog Record</v>
      </c>
      <c r="AV30" s="6" t="str">
        <f>HYPERLINK("http://www.worldcat.org/oclc/15548668","WorldCat Record")</f>
        <v>WorldCat Record</v>
      </c>
      <c r="AW30" s="3" t="s">
        <v>473</v>
      </c>
      <c r="AX30" s="3" t="s">
        <v>474</v>
      </c>
      <c r="AY30" s="3" t="s">
        <v>475</v>
      </c>
      <c r="AZ30" s="3" t="s">
        <v>475</v>
      </c>
      <c r="BA30" s="3" t="s">
        <v>476</v>
      </c>
      <c r="BB30" s="3" t="s">
        <v>77</v>
      </c>
      <c r="BD30" s="3" t="s">
        <v>477</v>
      </c>
      <c r="BE30" s="3" t="s">
        <v>478</v>
      </c>
      <c r="BF30" s="3" t="s">
        <v>479</v>
      </c>
    </row>
    <row r="31" spans="1:58" ht="55.5" customHeight="1" x14ac:dyDescent="0.25">
      <c r="A31" s="7" t="s">
        <v>61</v>
      </c>
      <c r="B31" s="2" t="s">
        <v>56</v>
      </c>
      <c r="C31" s="2" t="s">
        <v>57</v>
      </c>
      <c r="D31" s="2" t="s">
        <v>480</v>
      </c>
      <c r="E31" s="2" t="s">
        <v>481</v>
      </c>
      <c r="F31" s="2" t="s">
        <v>482</v>
      </c>
      <c r="H31" s="3" t="s">
        <v>61</v>
      </c>
      <c r="I31" s="3" t="s">
        <v>62</v>
      </c>
      <c r="J31" s="3" t="s">
        <v>61</v>
      </c>
      <c r="K31" s="3" t="s">
        <v>61</v>
      </c>
      <c r="L31" s="3" t="s">
        <v>63</v>
      </c>
      <c r="M31" s="2" t="s">
        <v>483</v>
      </c>
      <c r="N31" s="2" t="s">
        <v>484</v>
      </c>
      <c r="O31" s="3" t="s">
        <v>302</v>
      </c>
      <c r="Q31" s="3" t="s">
        <v>86</v>
      </c>
      <c r="R31" s="3" t="s">
        <v>317</v>
      </c>
      <c r="T31" s="3" t="s">
        <v>70</v>
      </c>
      <c r="U31" s="4">
        <v>3</v>
      </c>
      <c r="V31" s="4">
        <v>3</v>
      </c>
      <c r="W31" s="5" t="s">
        <v>485</v>
      </c>
      <c r="X31" s="5" t="s">
        <v>485</v>
      </c>
      <c r="Y31" s="5" t="s">
        <v>486</v>
      </c>
      <c r="Z31" s="5" t="s">
        <v>486</v>
      </c>
      <c r="AA31" s="4">
        <v>578</v>
      </c>
      <c r="AB31" s="4">
        <v>486</v>
      </c>
      <c r="AC31" s="4">
        <v>486</v>
      </c>
      <c r="AD31" s="4">
        <v>2</v>
      </c>
      <c r="AE31" s="4">
        <v>2</v>
      </c>
      <c r="AF31" s="4">
        <v>15</v>
      </c>
      <c r="AG31" s="4">
        <v>15</v>
      </c>
      <c r="AH31" s="4">
        <v>3</v>
      </c>
      <c r="AI31" s="4">
        <v>3</v>
      </c>
      <c r="AJ31" s="4">
        <v>3</v>
      </c>
      <c r="AK31" s="4">
        <v>3</v>
      </c>
      <c r="AL31" s="4">
        <v>11</v>
      </c>
      <c r="AM31" s="4">
        <v>11</v>
      </c>
      <c r="AN31" s="4">
        <v>1</v>
      </c>
      <c r="AO31" s="4">
        <v>1</v>
      </c>
      <c r="AP31" s="4">
        <v>0</v>
      </c>
      <c r="AQ31" s="4">
        <v>0</v>
      </c>
      <c r="AR31" s="3" t="s">
        <v>61</v>
      </c>
      <c r="AS31" s="3" t="s">
        <v>61</v>
      </c>
      <c r="AU31" s="6" t="str">
        <f>HYPERLINK("https://creighton-primo.hosted.exlibrisgroup.com/primo-explore/search?tab=default_tab&amp;search_scope=EVERYTHING&amp;vid=01CRU&amp;lang=en_US&amp;offset=0&amp;query=any,contains,991004982939702656","Catalog Record")</f>
        <v>Catalog Record</v>
      </c>
      <c r="AV31" s="6" t="str">
        <f>HYPERLINK("http://www.worldcat.org/oclc/6436483","WorldCat Record")</f>
        <v>WorldCat Record</v>
      </c>
      <c r="AW31" s="3" t="s">
        <v>487</v>
      </c>
      <c r="AX31" s="3" t="s">
        <v>488</v>
      </c>
      <c r="AY31" s="3" t="s">
        <v>489</v>
      </c>
      <c r="AZ31" s="3" t="s">
        <v>489</v>
      </c>
      <c r="BA31" s="3" t="s">
        <v>490</v>
      </c>
      <c r="BB31" s="3" t="s">
        <v>77</v>
      </c>
      <c r="BD31" s="3" t="s">
        <v>491</v>
      </c>
      <c r="BE31" s="3" t="s">
        <v>492</v>
      </c>
      <c r="BF31" s="3" t="s">
        <v>493</v>
      </c>
    </row>
    <row r="32" spans="1:58" ht="55.5" customHeight="1" x14ac:dyDescent="0.25">
      <c r="A32" s="7" t="s">
        <v>61</v>
      </c>
      <c r="B32" s="2" t="s">
        <v>56</v>
      </c>
      <c r="C32" s="2" t="s">
        <v>57</v>
      </c>
      <c r="D32" s="2" t="s">
        <v>494</v>
      </c>
      <c r="E32" s="2" t="s">
        <v>495</v>
      </c>
      <c r="F32" s="2" t="s">
        <v>496</v>
      </c>
      <c r="H32" s="3" t="s">
        <v>61</v>
      </c>
      <c r="I32" s="3" t="s">
        <v>62</v>
      </c>
      <c r="J32" s="3" t="s">
        <v>61</v>
      </c>
      <c r="K32" s="3" t="s">
        <v>61</v>
      </c>
      <c r="L32" s="3" t="s">
        <v>63</v>
      </c>
      <c r="M32" s="2" t="s">
        <v>497</v>
      </c>
      <c r="N32" s="2" t="s">
        <v>498</v>
      </c>
      <c r="O32" s="3" t="s">
        <v>457</v>
      </c>
      <c r="P32" s="2" t="s">
        <v>499</v>
      </c>
      <c r="Q32" s="3" t="s">
        <v>86</v>
      </c>
      <c r="R32" s="3" t="s">
        <v>102</v>
      </c>
      <c r="T32" s="3" t="s">
        <v>70</v>
      </c>
      <c r="U32" s="4">
        <v>5</v>
      </c>
      <c r="V32" s="4">
        <v>5</v>
      </c>
      <c r="W32" s="5" t="s">
        <v>500</v>
      </c>
      <c r="X32" s="5" t="s">
        <v>500</v>
      </c>
      <c r="Y32" s="5" t="s">
        <v>501</v>
      </c>
      <c r="Z32" s="5" t="s">
        <v>501</v>
      </c>
      <c r="AA32" s="4">
        <v>522</v>
      </c>
      <c r="AB32" s="4">
        <v>514</v>
      </c>
      <c r="AC32" s="4">
        <v>628</v>
      </c>
      <c r="AD32" s="4">
        <v>5</v>
      </c>
      <c r="AE32" s="4">
        <v>5</v>
      </c>
      <c r="AF32" s="4">
        <v>8</v>
      </c>
      <c r="AG32" s="4">
        <v>8</v>
      </c>
      <c r="AH32" s="4">
        <v>2</v>
      </c>
      <c r="AI32" s="4">
        <v>2</v>
      </c>
      <c r="AJ32" s="4">
        <v>1</v>
      </c>
      <c r="AK32" s="4">
        <v>1</v>
      </c>
      <c r="AL32" s="4">
        <v>4</v>
      </c>
      <c r="AM32" s="4">
        <v>4</v>
      </c>
      <c r="AN32" s="4">
        <v>2</v>
      </c>
      <c r="AO32" s="4">
        <v>2</v>
      </c>
      <c r="AP32" s="4">
        <v>0</v>
      </c>
      <c r="AQ32" s="4">
        <v>0</v>
      </c>
      <c r="AR32" s="3" t="s">
        <v>61</v>
      </c>
      <c r="AS32" s="3" t="s">
        <v>61</v>
      </c>
      <c r="AU32" s="6" t="str">
        <f>HYPERLINK("https://creighton-primo.hosted.exlibrisgroup.com/primo-explore/search?tab=default_tab&amp;search_scope=EVERYTHING&amp;vid=01CRU&amp;lang=en_US&amp;offset=0&amp;query=any,contains,991001222869702656","Catalog Record")</f>
        <v>Catalog Record</v>
      </c>
      <c r="AV32" s="6" t="str">
        <f>HYPERLINK("http://www.worldcat.org/oclc/17481843","WorldCat Record")</f>
        <v>WorldCat Record</v>
      </c>
      <c r="AW32" s="3" t="s">
        <v>502</v>
      </c>
      <c r="AX32" s="3" t="s">
        <v>503</v>
      </c>
      <c r="AY32" s="3" t="s">
        <v>504</v>
      </c>
      <c r="AZ32" s="3" t="s">
        <v>504</v>
      </c>
      <c r="BA32" s="3" t="s">
        <v>505</v>
      </c>
      <c r="BB32" s="3" t="s">
        <v>77</v>
      </c>
      <c r="BD32" s="3" t="s">
        <v>506</v>
      </c>
      <c r="BE32" s="3" t="s">
        <v>507</v>
      </c>
      <c r="BF32" s="3" t="s">
        <v>508</v>
      </c>
    </row>
    <row r="33" spans="1:58" ht="55.5" customHeight="1" x14ac:dyDescent="0.25">
      <c r="A33" s="7" t="s">
        <v>61</v>
      </c>
      <c r="B33" s="2" t="s">
        <v>56</v>
      </c>
      <c r="C33" s="2" t="s">
        <v>57</v>
      </c>
      <c r="D33" s="2" t="s">
        <v>509</v>
      </c>
      <c r="E33" s="2" t="s">
        <v>510</v>
      </c>
      <c r="F33" s="2" t="s">
        <v>511</v>
      </c>
      <c r="H33" s="3" t="s">
        <v>61</v>
      </c>
      <c r="I33" s="3" t="s">
        <v>62</v>
      </c>
      <c r="J33" s="3" t="s">
        <v>61</v>
      </c>
      <c r="K33" s="3" t="s">
        <v>61</v>
      </c>
      <c r="L33" s="3" t="s">
        <v>63</v>
      </c>
      <c r="M33" s="2" t="s">
        <v>512</v>
      </c>
      <c r="N33" s="2" t="s">
        <v>513</v>
      </c>
      <c r="O33" s="3" t="s">
        <v>514</v>
      </c>
      <c r="Q33" s="3" t="s">
        <v>86</v>
      </c>
      <c r="R33" s="3" t="s">
        <v>102</v>
      </c>
      <c r="T33" s="3" t="s">
        <v>70</v>
      </c>
      <c r="U33" s="4">
        <v>3</v>
      </c>
      <c r="V33" s="4">
        <v>3</v>
      </c>
      <c r="W33" s="5" t="s">
        <v>515</v>
      </c>
      <c r="X33" s="5" t="s">
        <v>515</v>
      </c>
      <c r="Y33" s="5" t="s">
        <v>374</v>
      </c>
      <c r="Z33" s="5" t="s">
        <v>374</v>
      </c>
      <c r="AA33" s="4">
        <v>437</v>
      </c>
      <c r="AB33" s="4">
        <v>405</v>
      </c>
      <c r="AC33" s="4">
        <v>496</v>
      </c>
      <c r="AD33" s="4">
        <v>2</v>
      </c>
      <c r="AE33" s="4">
        <v>2</v>
      </c>
      <c r="AF33" s="4">
        <v>16</v>
      </c>
      <c r="AG33" s="4">
        <v>19</v>
      </c>
      <c r="AH33" s="4">
        <v>5</v>
      </c>
      <c r="AI33" s="4">
        <v>7</v>
      </c>
      <c r="AJ33" s="4">
        <v>5</v>
      </c>
      <c r="AK33" s="4">
        <v>6</v>
      </c>
      <c r="AL33" s="4">
        <v>8</v>
      </c>
      <c r="AM33" s="4">
        <v>9</v>
      </c>
      <c r="AN33" s="4">
        <v>1</v>
      </c>
      <c r="AO33" s="4">
        <v>1</v>
      </c>
      <c r="AP33" s="4">
        <v>0</v>
      </c>
      <c r="AQ33" s="4">
        <v>0</v>
      </c>
      <c r="AR33" s="3" t="s">
        <v>61</v>
      </c>
      <c r="AS33" s="3" t="s">
        <v>61</v>
      </c>
      <c r="AU33" s="6" t="str">
        <f>HYPERLINK("https://creighton-primo.hosted.exlibrisgroup.com/primo-explore/search?tab=default_tab&amp;search_scope=EVERYTHING&amp;vid=01CRU&amp;lang=en_US&amp;offset=0&amp;query=any,contains,991002607359702656","Catalog Record")</f>
        <v>Catalog Record</v>
      </c>
      <c r="AV33" s="6" t="str">
        <f>HYPERLINK("http://www.worldcat.org/oclc/377398","WorldCat Record")</f>
        <v>WorldCat Record</v>
      </c>
      <c r="AW33" s="3" t="s">
        <v>516</v>
      </c>
      <c r="AX33" s="3" t="s">
        <v>517</v>
      </c>
      <c r="AY33" s="3" t="s">
        <v>518</v>
      </c>
      <c r="AZ33" s="3" t="s">
        <v>518</v>
      </c>
      <c r="BA33" s="3" t="s">
        <v>519</v>
      </c>
      <c r="BB33" s="3" t="s">
        <v>77</v>
      </c>
      <c r="BE33" s="3" t="s">
        <v>520</v>
      </c>
      <c r="BF33" s="3" t="s">
        <v>521</v>
      </c>
    </row>
    <row r="34" spans="1:58" ht="55.5" customHeight="1" x14ac:dyDescent="0.25">
      <c r="A34" s="7" t="s">
        <v>61</v>
      </c>
      <c r="B34" s="2" t="s">
        <v>56</v>
      </c>
      <c r="C34" s="2" t="s">
        <v>57</v>
      </c>
      <c r="D34" s="2" t="s">
        <v>522</v>
      </c>
      <c r="E34" s="2" t="s">
        <v>523</v>
      </c>
      <c r="F34" s="2" t="s">
        <v>524</v>
      </c>
      <c r="H34" s="3" t="s">
        <v>61</v>
      </c>
      <c r="I34" s="3" t="s">
        <v>62</v>
      </c>
      <c r="J34" s="3" t="s">
        <v>61</v>
      </c>
      <c r="K34" s="3" t="s">
        <v>89</v>
      </c>
      <c r="L34" s="3" t="s">
        <v>63</v>
      </c>
      <c r="M34" s="2" t="s">
        <v>525</v>
      </c>
      <c r="N34" s="2" t="s">
        <v>526</v>
      </c>
      <c r="O34" s="3" t="s">
        <v>527</v>
      </c>
      <c r="Q34" s="3" t="s">
        <v>86</v>
      </c>
      <c r="R34" s="3" t="s">
        <v>131</v>
      </c>
      <c r="T34" s="3" t="s">
        <v>70</v>
      </c>
      <c r="U34" s="4">
        <v>3</v>
      </c>
      <c r="V34" s="4">
        <v>3</v>
      </c>
      <c r="W34" s="5" t="s">
        <v>528</v>
      </c>
      <c r="X34" s="5" t="s">
        <v>528</v>
      </c>
      <c r="Y34" s="5" t="s">
        <v>529</v>
      </c>
      <c r="Z34" s="5" t="s">
        <v>529</v>
      </c>
      <c r="AA34" s="4">
        <v>603</v>
      </c>
      <c r="AB34" s="4">
        <v>456</v>
      </c>
      <c r="AC34" s="4">
        <v>758</v>
      </c>
      <c r="AD34" s="4">
        <v>4</v>
      </c>
      <c r="AE34" s="4">
        <v>5</v>
      </c>
      <c r="AF34" s="4">
        <v>21</v>
      </c>
      <c r="AG34" s="4">
        <v>30</v>
      </c>
      <c r="AH34" s="4">
        <v>9</v>
      </c>
      <c r="AI34" s="4">
        <v>12</v>
      </c>
      <c r="AJ34" s="4">
        <v>3</v>
      </c>
      <c r="AK34" s="4">
        <v>6</v>
      </c>
      <c r="AL34" s="4">
        <v>12</v>
      </c>
      <c r="AM34" s="4">
        <v>16</v>
      </c>
      <c r="AN34" s="4">
        <v>3</v>
      </c>
      <c r="AO34" s="4">
        <v>4</v>
      </c>
      <c r="AP34" s="4">
        <v>0</v>
      </c>
      <c r="AQ34" s="4">
        <v>1</v>
      </c>
      <c r="AR34" s="3" t="s">
        <v>61</v>
      </c>
      <c r="AS34" s="3" t="s">
        <v>89</v>
      </c>
      <c r="AT34" s="6" t="str">
        <f>HYPERLINK("http://catalog.hathitrust.org/Record/001930707","HathiTrust Record")</f>
        <v>HathiTrust Record</v>
      </c>
      <c r="AU34" s="6" t="str">
        <f>HYPERLINK("https://creighton-primo.hosted.exlibrisgroup.com/primo-explore/search?tab=default_tab&amp;search_scope=EVERYTHING&amp;vid=01CRU&amp;lang=en_US&amp;offset=0&amp;query=any,contains,991002609849702656","Catalog Record")</f>
        <v>Catalog Record</v>
      </c>
      <c r="AV34" s="6" t="str">
        <f>HYPERLINK("http://www.worldcat.org/oclc/377538","WorldCat Record")</f>
        <v>WorldCat Record</v>
      </c>
      <c r="AW34" s="3" t="s">
        <v>530</v>
      </c>
      <c r="AX34" s="3" t="s">
        <v>531</v>
      </c>
      <c r="AY34" s="3" t="s">
        <v>532</v>
      </c>
      <c r="AZ34" s="3" t="s">
        <v>532</v>
      </c>
      <c r="BA34" s="3" t="s">
        <v>533</v>
      </c>
      <c r="BB34" s="3" t="s">
        <v>77</v>
      </c>
      <c r="BE34" s="3" t="s">
        <v>534</v>
      </c>
      <c r="BF34" s="3" t="s">
        <v>535</v>
      </c>
    </row>
    <row r="35" spans="1:58" ht="55.5" customHeight="1" x14ac:dyDescent="0.25">
      <c r="A35" s="7" t="s">
        <v>61</v>
      </c>
      <c r="B35" s="2" t="s">
        <v>56</v>
      </c>
      <c r="C35" s="2" t="s">
        <v>57</v>
      </c>
      <c r="D35" s="2" t="s">
        <v>536</v>
      </c>
      <c r="E35" s="2" t="s">
        <v>537</v>
      </c>
      <c r="F35" s="2" t="s">
        <v>538</v>
      </c>
      <c r="H35" s="3" t="s">
        <v>61</v>
      </c>
      <c r="I35" s="3" t="s">
        <v>62</v>
      </c>
      <c r="J35" s="3" t="s">
        <v>61</v>
      </c>
      <c r="K35" s="3" t="s">
        <v>61</v>
      </c>
      <c r="L35" s="3" t="s">
        <v>63</v>
      </c>
      <c r="M35" s="2" t="s">
        <v>525</v>
      </c>
      <c r="N35" s="2" t="s">
        <v>539</v>
      </c>
      <c r="O35" s="3" t="s">
        <v>66</v>
      </c>
      <c r="Q35" s="3" t="s">
        <v>86</v>
      </c>
      <c r="R35" s="3" t="s">
        <v>131</v>
      </c>
      <c r="S35" s="2" t="s">
        <v>540</v>
      </c>
      <c r="T35" s="3" t="s">
        <v>70</v>
      </c>
      <c r="U35" s="4">
        <v>1</v>
      </c>
      <c r="V35" s="4">
        <v>1</v>
      </c>
      <c r="W35" s="5" t="s">
        <v>541</v>
      </c>
      <c r="X35" s="5" t="s">
        <v>541</v>
      </c>
      <c r="Y35" s="5" t="s">
        <v>541</v>
      </c>
      <c r="Z35" s="5" t="s">
        <v>541</v>
      </c>
      <c r="AA35" s="4">
        <v>358</v>
      </c>
      <c r="AB35" s="4">
        <v>290</v>
      </c>
      <c r="AC35" s="4">
        <v>689</v>
      </c>
      <c r="AD35" s="4">
        <v>3</v>
      </c>
      <c r="AE35" s="4">
        <v>3</v>
      </c>
      <c r="AF35" s="4">
        <v>12</v>
      </c>
      <c r="AG35" s="4">
        <v>28</v>
      </c>
      <c r="AH35" s="4">
        <v>7</v>
      </c>
      <c r="AI35" s="4">
        <v>15</v>
      </c>
      <c r="AJ35" s="4">
        <v>1</v>
      </c>
      <c r="AK35" s="4">
        <v>4</v>
      </c>
      <c r="AL35" s="4">
        <v>4</v>
      </c>
      <c r="AM35" s="4">
        <v>14</v>
      </c>
      <c r="AN35" s="4">
        <v>2</v>
      </c>
      <c r="AO35" s="4">
        <v>2</v>
      </c>
      <c r="AP35" s="4">
        <v>0</v>
      </c>
      <c r="AQ35" s="4">
        <v>0</v>
      </c>
      <c r="AR35" s="3" t="s">
        <v>61</v>
      </c>
      <c r="AS35" s="3" t="s">
        <v>89</v>
      </c>
      <c r="AT35" s="6" t="str">
        <f>HYPERLINK("http://catalog.hathitrust.org/Record/007046574","HathiTrust Record")</f>
        <v>HathiTrust Record</v>
      </c>
      <c r="AU35" s="6" t="str">
        <f>HYPERLINK("https://creighton-primo.hosted.exlibrisgroup.com/primo-explore/search?tab=default_tab&amp;search_scope=EVERYTHING&amp;vid=01CRU&amp;lang=en_US&amp;offset=0&amp;query=any,contains,991005226509702656","Catalog Record")</f>
        <v>Catalog Record</v>
      </c>
      <c r="AV35" s="6" t="str">
        <f>HYPERLINK("http://www.worldcat.org/oclc/145410","WorldCat Record")</f>
        <v>WorldCat Record</v>
      </c>
      <c r="AW35" s="3" t="s">
        <v>542</v>
      </c>
      <c r="AX35" s="3" t="s">
        <v>543</v>
      </c>
      <c r="AY35" s="3" t="s">
        <v>544</v>
      </c>
      <c r="AZ35" s="3" t="s">
        <v>544</v>
      </c>
      <c r="BA35" s="3" t="s">
        <v>545</v>
      </c>
      <c r="BB35" s="3" t="s">
        <v>77</v>
      </c>
      <c r="BD35" s="3" t="s">
        <v>546</v>
      </c>
      <c r="BE35" s="3" t="s">
        <v>547</v>
      </c>
      <c r="BF35" s="3" t="s">
        <v>548</v>
      </c>
    </row>
    <row r="36" spans="1:58" ht="55.5" customHeight="1" x14ac:dyDescent="0.25">
      <c r="A36" s="7" t="s">
        <v>61</v>
      </c>
      <c r="B36" s="2" t="s">
        <v>56</v>
      </c>
      <c r="C36" s="2" t="s">
        <v>57</v>
      </c>
      <c r="D36" s="2" t="s">
        <v>549</v>
      </c>
      <c r="E36" s="2" t="s">
        <v>550</v>
      </c>
      <c r="F36" s="2" t="s">
        <v>551</v>
      </c>
      <c r="H36" s="3" t="s">
        <v>61</v>
      </c>
      <c r="I36" s="3" t="s">
        <v>62</v>
      </c>
      <c r="J36" s="3" t="s">
        <v>61</v>
      </c>
      <c r="K36" s="3" t="s">
        <v>89</v>
      </c>
      <c r="L36" s="3" t="s">
        <v>63</v>
      </c>
      <c r="M36" s="2" t="s">
        <v>525</v>
      </c>
      <c r="N36" s="2" t="s">
        <v>552</v>
      </c>
      <c r="O36" s="3" t="s">
        <v>387</v>
      </c>
      <c r="Q36" s="3" t="s">
        <v>86</v>
      </c>
      <c r="R36" s="3" t="s">
        <v>131</v>
      </c>
      <c r="T36" s="3" t="s">
        <v>70</v>
      </c>
      <c r="U36" s="4">
        <v>6</v>
      </c>
      <c r="V36" s="4">
        <v>6</v>
      </c>
      <c r="W36" s="5" t="s">
        <v>553</v>
      </c>
      <c r="X36" s="5" t="s">
        <v>553</v>
      </c>
      <c r="Y36" s="5" t="s">
        <v>374</v>
      </c>
      <c r="Z36" s="5" t="s">
        <v>374</v>
      </c>
      <c r="AA36" s="4">
        <v>597</v>
      </c>
      <c r="AB36" s="4">
        <v>467</v>
      </c>
      <c r="AC36" s="4">
        <v>758</v>
      </c>
      <c r="AD36" s="4">
        <v>4</v>
      </c>
      <c r="AE36" s="4">
        <v>5</v>
      </c>
      <c r="AF36" s="4">
        <v>13</v>
      </c>
      <c r="AG36" s="4">
        <v>30</v>
      </c>
      <c r="AH36" s="4">
        <v>3</v>
      </c>
      <c r="AI36" s="4">
        <v>12</v>
      </c>
      <c r="AJ36" s="4">
        <v>3</v>
      </c>
      <c r="AK36" s="4">
        <v>6</v>
      </c>
      <c r="AL36" s="4">
        <v>6</v>
      </c>
      <c r="AM36" s="4">
        <v>16</v>
      </c>
      <c r="AN36" s="4">
        <v>3</v>
      </c>
      <c r="AO36" s="4">
        <v>4</v>
      </c>
      <c r="AP36" s="4">
        <v>1</v>
      </c>
      <c r="AQ36" s="4">
        <v>1</v>
      </c>
      <c r="AR36" s="3" t="s">
        <v>61</v>
      </c>
      <c r="AS36" s="3" t="s">
        <v>89</v>
      </c>
      <c r="AT36" s="6" t="str">
        <f>HYPERLINK("http://catalog.hathitrust.org/Record/001403610","HathiTrust Record")</f>
        <v>HathiTrust Record</v>
      </c>
      <c r="AU36" s="6" t="str">
        <f>HYPERLINK("https://creighton-primo.hosted.exlibrisgroup.com/primo-explore/search?tab=default_tab&amp;search_scope=EVERYTHING&amp;vid=01CRU&amp;lang=en_US&amp;offset=0&amp;query=any,contains,991003570839702656","Catalog Record")</f>
        <v>Catalog Record</v>
      </c>
      <c r="AV36" s="6" t="str">
        <f>HYPERLINK("http://www.worldcat.org/oclc/1145610","WorldCat Record")</f>
        <v>WorldCat Record</v>
      </c>
      <c r="AW36" s="3" t="s">
        <v>530</v>
      </c>
      <c r="AX36" s="3" t="s">
        <v>554</v>
      </c>
      <c r="AY36" s="3" t="s">
        <v>555</v>
      </c>
      <c r="AZ36" s="3" t="s">
        <v>555</v>
      </c>
      <c r="BA36" s="3" t="s">
        <v>556</v>
      </c>
      <c r="BB36" s="3" t="s">
        <v>77</v>
      </c>
      <c r="BE36" s="3" t="s">
        <v>557</v>
      </c>
      <c r="BF36" s="3" t="s">
        <v>558</v>
      </c>
    </row>
    <row r="37" spans="1:58" ht="55.5" customHeight="1" x14ac:dyDescent="0.25">
      <c r="A37" s="7" t="s">
        <v>61</v>
      </c>
      <c r="B37" s="2" t="s">
        <v>56</v>
      </c>
      <c r="C37" s="2" t="s">
        <v>57</v>
      </c>
      <c r="D37" s="2" t="s">
        <v>559</v>
      </c>
      <c r="E37" s="2" t="s">
        <v>560</v>
      </c>
      <c r="F37" s="2" t="s">
        <v>561</v>
      </c>
      <c r="H37" s="3" t="s">
        <v>61</v>
      </c>
      <c r="I37" s="3" t="s">
        <v>62</v>
      </c>
      <c r="J37" s="3" t="s">
        <v>61</v>
      </c>
      <c r="K37" s="3" t="s">
        <v>61</v>
      </c>
      <c r="L37" s="3" t="s">
        <v>63</v>
      </c>
      <c r="M37" s="2" t="s">
        <v>525</v>
      </c>
      <c r="N37" s="2" t="s">
        <v>562</v>
      </c>
      <c r="O37" s="3" t="s">
        <v>248</v>
      </c>
      <c r="Q37" s="3" t="s">
        <v>86</v>
      </c>
      <c r="R37" s="3" t="s">
        <v>388</v>
      </c>
      <c r="T37" s="3" t="s">
        <v>70</v>
      </c>
      <c r="U37" s="4">
        <v>3</v>
      </c>
      <c r="V37" s="4">
        <v>3</v>
      </c>
      <c r="W37" s="5" t="s">
        <v>563</v>
      </c>
      <c r="X37" s="5" t="s">
        <v>563</v>
      </c>
      <c r="Y37" s="5" t="s">
        <v>374</v>
      </c>
      <c r="Z37" s="5" t="s">
        <v>374</v>
      </c>
      <c r="AA37" s="4">
        <v>241</v>
      </c>
      <c r="AB37" s="4">
        <v>179</v>
      </c>
      <c r="AC37" s="4">
        <v>476</v>
      </c>
      <c r="AD37" s="4">
        <v>2</v>
      </c>
      <c r="AE37" s="4">
        <v>4</v>
      </c>
      <c r="AF37" s="4">
        <v>11</v>
      </c>
      <c r="AG37" s="4">
        <v>20</v>
      </c>
      <c r="AH37" s="4">
        <v>4</v>
      </c>
      <c r="AI37" s="4">
        <v>7</v>
      </c>
      <c r="AJ37" s="4">
        <v>3</v>
      </c>
      <c r="AK37" s="4">
        <v>5</v>
      </c>
      <c r="AL37" s="4">
        <v>8</v>
      </c>
      <c r="AM37" s="4">
        <v>12</v>
      </c>
      <c r="AN37" s="4">
        <v>1</v>
      </c>
      <c r="AO37" s="4">
        <v>3</v>
      </c>
      <c r="AP37" s="4">
        <v>0</v>
      </c>
      <c r="AQ37" s="4">
        <v>0</v>
      </c>
      <c r="AR37" s="3" t="s">
        <v>61</v>
      </c>
      <c r="AS37" s="3" t="s">
        <v>89</v>
      </c>
      <c r="AT37" s="6" t="str">
        <f>HYPERLINK("http://catalog.hathitrust.org/Record/001403631","HathiTrust Record")</f>
        <v>HathiTrust Record</v>
      </c>
      <c r="AU37" s="6" t="str">
        <f>HYPERLINK("https://creighton-primo.hosted.exlibrisgroup.com/primo-explore/search?tab=default_tab&amp;search_scope=EVERYTHING&amp;vid=01CRU&amp;lang=en_US&amp;offset=0&amp;query=any,contains,991002967649702656","Catalog Record")</f>
        <v>Catalog Record</v>
      </c>
      <c r="AV37" s="6" t="str">
        <f>HYPERLINK("http://www.worldcat.org/oclc/16772016","WorldCat Record")</f>
        <v>WorldCat Record</v>
      </c>
      <c r="AW37" s="3" t="s">
        <v>564</v>
      </c>
      <c r="AX37" s="3" t="s">
        <v>565</v>
      </c>
      <c r="AY37" s="3" t="s">
        <v>566</v>
      </c>
      <c r="AZ37" s="3" t="s">
        <v>566</v>
      </c>
      <c r="BA37" s="3" t="s">
        <v>567</v>
      </c>
      <c r="BB37" s="3" t="s">
        <v>77</v>
      </c>
      <c r="BE37" s="3" t="s">
        <v>568</v>
      </c>
      <c r="BF37" s="3" t="s">
        <v>569</v>
      </c>
    </row>
    <row r="38" spans="1:58" ht="55.5" customHeight="1" x14ac:dyDescent="0.25">
      <c r="A38" s="7" t="s">
        <v>61</v>
      </c>
      <c r="B38" s="2" t="s">
        <v>56</v>
      </c>
      <c r="C38" s="2" t="s">
        <v>57</v>
      </c>
      <c r="D38" s="2" t="s">
        <v>570</v>
      </c>
      <c r="E38" s="2" t="s">
        <v>571</v>
      </c>
      <c r="F38" s="2" t="s">
        <v>572</v>
      </c>
      <c r="H38" s="3" t="s">
        <v>61</v>
      </c>
      <c r="I38" s="3" t="s">
        <v>62</v>
      </c>
      <c r="J38" s="3" t="s">
        <v>61</v>
      </c>
      <c r="K38" s="3" t="s">
        <v>61</v>
      </c>
      <c r="L38" s="3" t="s">
        <v>63</v>
      </c>
      <c r="M38" s="2" t="s">
        <v>525</v>
      </c>
      <c r="N38" s="2" t="s">
        <v>562</v>
      </c>
      <c r="O38" s="3" t="s">
        <v>248</v>
      </c>
      <c r="Q38" s="3" t="s">
        <v>86</v>
      </c>
      <c r="R38" s="3" t="s">
        <v>388</v>
      </c>
      <c r="T38" s="3" t="s">
        <v>70</v>
      </c>
      <c r="U38" s="4">
        <v>3</v>
      </c>
      <c r="V38" s="4">
        <v>3</v>
      </c>
      <c r="W38" s="5" t="s">
        <v>563</v>
      </c>
      <c r="X38" s="5" t="s">
        <v>563</v>
      </c>
      <c r="Y38" s="5" t="s">
        <v>374</v>
      </c>
      <c r="Z38" s="5" t="s">
        <v>374</v>
      </c>
      <c r="AA38" s="4">
        <v>243</v>
      </c>
      <c r="AB38" s="4">
        <v>183</v>
      </c>
      <c r="AC38" s="4">
        <v>497</v>
      </c>
      <c r="AD38" s="4">
        <v>1</v>
      </c>
      <c r="AE38" s="4">
        <v>3</v>
      </c>
      <c r="AF38" s="4">
        <v>4</v>
      </c>
      <c r="AG38" s="4">
        <v>14</v>
      </c>
      <c r="AH38" s="4">
        <v>1</v>
      </c>
      <c r="AI38" s="4">
        <v>3</v>
      </c>
      <c r="AJ38" s="4">
        <v>1</v>
      </c>
      <c r="AK38" s="4">
        <v>3</v>
      </c>
      <c r="AL38" s="4">
        <v>4</v>
      </c>
      <c r="AM38" s="4">
        <v>11</v>
      </c>
      <c r="AN38" s="4">
        <v>0</v>
      </c>
      <c r="AO38" s="4">
        <v>2</v>
      </c>
      <c r="AP38" s="4">
        <v>0</v>
      </c>
      <c r="AQ38" s="4">
        <v>0</v>
      </c>
      <c r="AR38" s="3" t="s">
        <v>61</v>
      </c>
      <c r="AS38" s="3" t="s">
        <v>61</v>
      </c>
      <c r="AU38" s="6" t="str">
        <f>HYPERLINK("https://creighton-primo.hosted.exlibrisgroup.com/primo-explore/search?tab=default_tab&amp;search_scope=EVERYTHING&amp;vid=01CRU&amp;lang=en_US&amp;offset=0&amp;query=any,contains,991002967599702656","Catalog Record")</f>
        <v>Catalog Record</v>
      </c>
      <c r="AV38" s="6" t="str">
        <f>HYPERLINK("http://www.worldcat.org/oclc/546800","WorldCat Record")</f>
        <v>WorldCat Record</v>
      </c>
      <c r="AW38" s="3" t="s">
        <v>573</v>
      </c>
      <c r="AX38" s="3" t="s">
        <v>574</v>
      </c>
      <c r="AY38" s="3" t="s">
        <v>575</v>
      </c>
      <c r="AZ38" s="3" t="s">
        <v>575</v>
      </c>
      <c r="BA38" s="3" t="s">
        <v>576</v>
      </c>
      <c r="BB38" s="3" t="s">
        <v>77</v>
      </c>
      <c r="BE38" s="3" t="s">
        <v>577</v>
      </c>
      <c r="BF38" s="3" t="s">
        <v>578</v>
      </c>
    </row>
    <row r="39" spans="1:58" ht="55.5" customHeight="1" x14ac:dyDescent="0.25">
      <c r="A39" s="7" t="s">
        <v>61</v>
      </c>
      <c r="B39" s="2" t="s">
        <v>56</v>
      </c>
      <c r="C39" s="2" t="s">
        <v>57</v>
      </c>
      <c r="D39" s="2" t="s">
        <v>579</v>
      </c>
      <c r="E39" s="2" t="s">
        <v>580</v>
      </c>
      <c r="F39" s="2" t="s">
        <v>581</v>
      </c>
      <c r="H39" s="3" t="s">
        <v>61</v>
      </c>
      <c r="I39" s="3" t="s">
        <v>62</v>
      </c>
      <c r="J39" s="3" t="s">
        <v>61</v>
      </c>
      <c r="K39" s="3" t="s">
        <v>61</v>
      </c>
      <c r="L39" s="3" t="s">
        <v>63</v>
      </c>
      <c r="M39" s="2" t="s">
        <v>582</v>
      </c>
      <c r="N39" s="2" t="s">
        <v>583</v>
      </c>
      <c r="O39" s="3" t="s">
        <v>584</v>
      </c>
      <c r="P39" s="2" t="s">
        <v>585</v>
      </c>
      <c r="Q39" s="3" t="s">
        <v>86</v>
      </c>
      <c r="R39" s="3" t="s">
        <v>586</v>
      </c>
      <c r="S39" s="2" t="s">
        <v>587</v>
      </c>
      <c r="T39" s="3" t="s">
        <v>70</v>
      </c>
      <c r="U39" s="4">
        <v>6</v>
      </c>
      <c r="V39" s="4">
        <v>6</v>
      </c>
      <c r="W39" s="5" t="s">
        <v>588</v>
      </c>
      <c r="X39" s="5" t="s">
        <v>588</v>
      </c>
      <c r="Y39" s="5" t="s">
        <v>374</v>
      </c>
      <c r="Z39" s="5" t="s">
        <v>374</v>
      </c>
      <c r="AA39" s="4">
        <v>444</v>
      </c>
      <c r="AB39" s="4">
        <v>343</v>
      </c>
      <c r="AC39" s="4">
        <v>916</v>
      </c>
      <c r="AD39" s="4">
        <v>2</v>
      </c>
      <c r="AE39" s="4">
        <v>4</v>
      </c>
      <c r="AF39" s="4">
        <v>16</v>
      </c>
      <c r="AG39" s="4">
        <v>41</v>
      </c>
      <c r="AH39" s="4">
        <v>8</v>
      </c>
      <c r="AI39" s="4">
        <v>18</v>
      </c>
      <c r="AJ39" s="4">
        <v>3</v>
      </c>
      <c r="AK39" s="4">
        <v>10</v>
      </c>
      <c r="AL39" s="4">
        <v>7</v>
      </c>
      <c r="AM39" s="4">
        <v>21</v>
      </c>
      <c r="AN39" s="4">
        <v>1</v>
      </c>
      <c r="AO39" s="4">
        <v>3</v>
      </c>
      <c r="AP39" s="4">
        <v>0</v>
      </c>
      <c r="AQ39" s="4">
        <v>0</v>
      </c>
      <c r="AR39" s="3" t="s">
        <v>61</v>
      </c>
      <c r="AS39" s="3" t="s">
        <v>61</v>
      </c>
      <c r="AU39" s="6" t="str">
        <f>HYPERLINK("https://creighton-primo.hosted.exlibrisgroup.com/primo-explore/search?tab=default_tab&amp;search_scope=EVERYTHING&amp;vid=01CRU&amp;lang=en_US&amp;offset=0&amp;query=any,contains,991003463319702656","Catalog Record")</f>
        <v>Catalog Record</v>
      </c>
      <c r="AV39" s="6" t="str">
        <f>HYPERLINK("http://www.worldcat.org/oclc/1005205","WorldCat Record")</f>
        <v>WorldCat Record</v>
      </c>
      <c r="AW39" s="3" t="s">
        <v>589</v>
      </c>
      <c r="AX39" s="3" t="s">
        <v>590</v>
      </c>
      <c r="AY39" s="3" t="s">
        <v>591</v>
      </c>
      <c r="AZ39" s="3" t="s">
        <v>591</v>
      </c>
      <c r="BA39" s="3" t="s">
        <v>592</v>
      </c>
      <c r="BB39" s="3" t="s">
        <v>77</v>
      </c>
      <c r="BD39" s="3" t="s">
        <v>593</v>
      </c>
      <c r="BE39" s="3" t="s">
        <v>594</v>
      </c>
      <c r="BF39" s="3" t="s">
        <v>595</v>
      </c>
    </row>
    <row r="40" spans="1:58" ht="55.5" customHeight="1" x14ac:dyDescent="0.25">
      <c r="A40" s="7" t="s">
        <v>61</v>
      </c>
      <c r="B40" s="2" t="s">
        <v>56</v>
      </c>
      <c r="C40" s="2" t="s">
        <v>57</v>
      </c>
      <c r="D40" s="2" t="s">
        <v>596</v>
      </c>
      <c r="E40" s="2" t="s">
        <v>597</v>
      </c>
      <c r="F40" s="2" t="s">
        <v>598</v>
      </c>
      <c r="H40" s="3" t="s">
        <v>61</v>
      </c>
      <c r="I40" s="3" t="s">
        <v>62</v>
      </c>
      <c r="J40" s="3" t="s">
        <v>61</v>
      </c>
      <c r="K40" s="3" t="s">
        <v>61</v>
      </c>
      <c r="L40" s="3" t="s">
        <v>63</v>
      </c>
      <c r="N40" s="2" t="s">
        <v>599</v>
      </c>
      <c r="O40" s="3" t="s">
        <v>273</v>
      </c>
      <c r="Q40" s="3" t="s">
        <v>86</v>
      </c>
      <c r="R40" s="3" t="s">
        <v>600</v>
      </c>
      <c r="T40" s="3" t="s">
        <v>70</v>
      </c>
      <c r="U40" s="4">
        <v>1</v>
      </c>
      <c r="V40" s="4">
        <v>1</v>
      </c>
      <c r="W40" s="5" t="s">
        <v>541</v>
      </c>
      <c r="X40" s="5" t="s">
        <v>541</v>
      </c>
      <c r="Y40" s="5" t="s">
        <v>541</v>
      </c>
      <c r="Z40" s="5" t="s">
        <v>541</v>
      </c>
      <c r="AA40" s="4">
        <v>398</v>
      </c>
      <c r="AB40" s="4">
        <v>290</v>
      </c>
      <c r="AC40" s="4">
        <v>643</v>
      </c>
      <c r="AD40" s="4">
        <v>1</v>
      </c>
      <c r="AE40" s="4">
        <v>5</v>
      </c>
      <c r="AF40" s="4">
        <v>14</v>
      </c>
      <c r="AG40" s="4">
        <v>22</v>
      </c>
      <c r="AH40" s="4">
        <v>8</v>
      </c>
      <c r="AI40" s="4">
        <v>11</v>
      </c>
      <c r="AJ40" s="4">
        <v>4</v>
      </c>
      <c r="AK40" s="4">
        <v>6</v>
      </c>
      <c r="AL40" s="4">
        <v>8</v>
      </c>
      <c r="AM40" s="4">
        <v>9</v>
      </c>
      <c r="AN40" s="4">
        <v>0</v>
      </c>
      <c r="AO40" s="4">
        <v>4</v>
      </c>
      <c r="AP40" s="4">
        <v>0</v>
      </c>
      <c r="AQ40" s="4">
        <v>0</v>
      </c>
      <c r="AR40" s="3" t="s">
        <v>61</v>
      </c>
      <c r="AS40" s="3" t="s">
        <v>89</v>
      </c>
      <c r="AT40" s="6" t="str">
        <f>HYPERLINK("http://catalog.hathitrust.org/Record/002197353","HathiTrust Record")</f>
        <v>HathiTrust Record</v>
      </c>
      <c r="AU40" s="6" t="str">
        <f>HYPERLINK("https://creighton-primo.hosted.exlibrisgroup.com/primo-explore/search?tab=default_tab&amp;search_scope=EVERYTHING&amp;vid=01CRU&amp;lang=en_US&amp;offset=0&amp;query=any,contains,991005226469702656","Catalog Record")</f>
        <v>Catalog Record</v>
      </c>
      <c r="AV40" s="6" t="str">
        <f>HYPERLINK("http://www.worldcat.org/oclc/9675016","WorldCat Record")</f>
        <v>WorldCat Record</v>
      </c>
      <c r="AW40" s="3" t="s">
        <v>601</v>
      </c>
      <c r="AX40" s="3" t="s">
        <v>602</v>
      </c>
      <c r="AY40" s="3" t="s">
        <v>603</v>
      </c>
      <c r="AZ40" s="3" t="s">
        <v>603</v>
      </c>
      <c r="BA40" s="3" t="s">
        <v>604</v>
      </c>
      <c r="BB40" s="3" t="s">
        <v>77</v>
      </c>
      <c r="BD40" s="3" t="s">
        <v>605</v>
      </c>
      <c r="BE40" s="3" t="s">
        <v>606</v>
      </c>
      <c r="BF40" s="3" t="s">
        <v>607</v>
      </c>
    </row>
    <row r="41" spans="1:58" ht="55.5" customHeight="1" x14ac:dyDescent="0.25">
      <c r="A41" s="7" t="s">
        <v>61</v>
      </c>
      <c r="B41" s="2" t="s">
        <v>56</v>
      </c>
      <c r="C41" s="2" t="s">
        <v>57</v>
      </c>
      <c r="D41" s="2" t="s">
        <v>608</v>
      </c>
      <c r="E41" s="2" t="s">
        <v>609</v>
      </c>
      <c r="F41" s="2" t="s">
        <v>610</v>
      </c>
      <c r="H41" s="3" t="s">
        <v>61</v>
      </c>
      <c r="I41" s="3" t="s">
        <v>62</v>
      </c>
      <c r="J41" s="3" t="s">
        <v>61</v>
      </c>
      <c r="K41" s="3" t="s">
        <v>61</v>
      </c>
      <c r="L41" s="3" t="s">
        <v>63</v>
      </c>
      <c r="N41" s="2" t="s">
        <v>611</v>
      </c>
      <c r="O41" s="3" t="s">
        <v>612</v>
      </c>
      <c r="P41" s="2" t="s">
        <v>613</v>
      </c>
      <c r="Q41" s="3" t="s">
        <v>86</v>
      </c>
      <c r="R41" s="3" t="s">
        <v>102</v>
      </c>
      <c r="T41" s="3" t="s">
        <v>70</v>
      </c>
      <c r="U41" s="4">
        <v>8</v>
      </c>
      <c r="V41" s="4">
        <v>8</v>
      </c>
      <c r="W41" s="5" t="s">
        <v>614</v>
      </c>
      <c r="X41" s="5" t="s">
        <v>614</v>
      </c>
      <c r="Y41" s="5" t="s">
        <v>72</v>
      </c>
      <c r="Z41" s="5" t="s">
        <v>72</v>
      </c>
      <c r="AA41" s="4">
        <v>432</v>
      </c>
      <c r="AB41" s="4">
        <v>371</v>
      </c>
      <c r="AC41" s="4">
        <v>414</v>
      </c>
      <c r="AD41" s="4">
        <v>3</v>
      </c>
      <c r="AE41" s="4">
        <v>3</v>
      </c>
      <c r="AF41" s="4">
        <v>14</v>
      </c>
      <c r="AG41" s="4">
        <v>15</v>
      </c>
      <c r="AH41" s="4">
        <v>6</v>
      </c>
      <c r="AI41" s="4">
        <v>7</v>
      </c>
      <c r="AJ41" s="4">
        <v>3</v>
      </c>
      <c r="AK41" s="4">
        <v>3</v>
      </c>
      <c r="AL41" s="4">
        <v>8</v>
      </c>
      <c r="AM41" s="4">
        <v>8</v>
      </c>
      <c r="AN41" s="4">
        <v>2</v>
      </c>
      <c r="AO41" s="4">
        <v>2</v>
      </c>
      <c r="AP41" s="4">
        <v>0</v>
      </c>
      <c r="AQ41" s="4">
        <v>0</v>
      </c>
      <c r="AR41" s="3" t="s">
        <v>61</v>
      </c>
      <c r="AS41" s="3" t="s">
        <v>89</v>
      </c>
      <c r="AT41" s="6" t="str">
        <f>HYPERLINK("http://catalog.hathitrust.org/Record/001924553","HathiTrust Record")</f>
        <v>HathiTrust Record</v>
      </c>
      <c r="AU41" s="6" t="str">
        <f>HYPERLINK("https://creighton-primo.hosted.exlibrisgroup.com/primo-explore/search?tab=default_tab&amp;search_scope=EVERYTHING&amp;vid=01CRU&amp;lang=en_US&amp;offset=0&amp;query=any,contains,991003297609702656","Catalog Record")</f>
        <v>Catalog Record</v>
      </c>
      <c r="AV41" s="6" t="str">
        <f>HYPERLINK("http://www.worldcat.org/oclc/820398","WorldCat Record")</f>
        <v>WorldCat Record</v>
      </c>
      <c r="AW41" s="3" t="s">
        <v>615</v>
      </c>
      <c r="AX41" s="3" t="s">
        <v>616</v>
      </c>
      <c r="AY41" s="3" t="s">
        <v>617</v>
      </c>
      <c r="AZ41" s="3" t="s">
        <v>617</v>
      </c>
      <c r="BA41" s="3" t="s">
        <v>618</v>
      </c>
      <c r="BB41" s="3" t="s">
        <v>77</v>
      </c>
      <c r="BD41" s="3" t="s">
        <v>619</v>
      </c>
      <c r="BE41" s="3" t="s">
        <v>620</v>
      </c>
      <c r="BF41" s="3" t="s">
        <v>621</v>
      </c>
    </row>
  </sheetData>
  <sheetProtection sheet="1" objects="1" scenarios="1"/>
  <protectedRanges>
    <protectedRange sqref="A2:A41" name="Range1"/>
    <protectedRange sqref="A1" name="Range1_1"/>
  </protectedRanges>
  <dataValidations count="1">
    <dataValidation type="list" allowBlank="1" showInputMessage="1" showErrorMessage="1" sqref="A2:A41" xr:uid="{E75A8AD2-3B0A-449A-BC88-BCAA7C3816CF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89D73C12-7AC9-45B8-9EA6-E55F85E112DA}"/>
</file>

<file path=customXml/itemProps2.xml><?xml version="1.0" encoding="utf-8"?>
<ds:datastoreItem xmlns:ds="http://schemas.openxmlformats.org/officeDocument/2006/customXml" ds:itemID="{2CBBFA51-7B16-4243-A593-873DABEC7B88}"/>
</file>

<file path=customXml/itemProps3.xml><?xml version="1.0" encoding="utf-8"?>
<ds:datastoreItem xmlns:ds="http://schemas.openxmlformats.org/officeDocument/2006/customXml" ds:itemID="{3F866F80-AF43-43B1-81AA-1737F1FFF0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Kiscaden, Elizabeth J</dc:creator>
  <cp:lastModifiedBy>Kiscaden, Elizabeth J</cp:lastModifiedBy>
  <dcterms:created xsi:type="dcterms:W3CDTF">2022-03-03T23:06:48Z</dcterms:created>
  <dcterms:modified xsi:type="dcterms:W3CDTF">2022-03-03T23:08:15Z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282600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