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reightonuniv-my.sharepoint.com/personal/ejk60737_creighton_edu/Documents/Collections/Print Book Deselection/"/>
    </mc:Choice>
  </mc:AlternateContent>
  <xr:revisionPtr revIDLastSave="0" documentId="8_{D74DB0CE-57F6-4266-A7FD-D5F55C75AAD9}" xr6:coauthVersionLast="47" xr6:coauthVersionMax="47" xr10:uidLastSave="{00000000-0000-0000-0000-000000000000}"/>
  <bookViews>
    <workbookView xWindow="-28920" yWindow="-120" windowWidth="29040" windowHeight="15840" xr2:uid="{47AF587D-8B3B-4ABD-8905-74613007FC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79" i="1" l="1"/>
  <c r="AS79" i="1"/>
  <c r="AR79" i="1"/>
  <c r="AT78" i="1"/>
  <c r="AS78" i="1"/>
  <c r="AR78" i="1"/>
  <c r="AT77" i="1"/>
  <c r="AS77" i="1"/>
  <c r="AR77" i="1"/>
  <c r="AT76" i="1"/>
  <c r="AS76" i="1"/>
  <c r="AT75" i="1"/>
  <c r="AS75" i="1"/>
  <c r="AR75" i="1"/>
  <c r="AT74" i="1"/>
  <c r="AS74" i="1"/>
  <c r="AR74" i="1"/>
  <c r="AT73" i="1"/>
  <c r="AS73" i="1"/>
  <c r="AR73" i="1"/>
  <c r="AT72" i="1"/>
  <c r="AS72" i="1"/>
  <c r="AR72" i="1"/>
  <c r="AT71" i="1"/>
  <c r="AS71" i="1"/>
  <c r="AT70" i="1"/>
  <c r="AS70" i="1"/>
  <c r="AT69" i="1"/>
  <c r="AS69" i="1"/>
  <c r="AR69" i="1"/>
  <c r="AT68" i="1"/>
  <c r="AS68" i="1"/>
  <c r="AT67" i="1"/>
  <c r="AS67" i="1"/>
  <c r="AT66" i="1"/>
  <c r="AS66" i="1"/>
  <c r="AT65" i="1"/>
  <c r="AS65" i="1"/>
  <c r="AT64" i="1"/>
  <c r="AS64" i="1"/>
  <c r="AT63" i="1"/>
  <c r="AS63" i="1"/>
  <c r="AR63" i="1"/>
  <c r="AT62" i="1"/>
  <c r="AS62" i="1"/>
  <c r="AR62" i="1"/>
  <c r="AT61" i="1"/>
  <c r="AS61" i="1"/>
  <c r="AT60" i="1"/>
  <c r="AS60" i="1"/>
  <c r="AT59" i="1"/>
  <c r="AS59" i="1"/>
  <c r="AT58" i="1"/>
  <c r="AS58" i="1"/>
  <c r="AR58" i="1"/>
  <c r="AT57" i="1"/>
  <c r="AS57" i="1"/>
  <c r="AR57" i="1"/>
  <c r="AT56" i="1"/>
  <c r="AS56" i="1"/>
  <c r="AT55" i="1"/>
  <c r="AS55" i="1"/>
  <c r="AR55" i="1"/>
  <c r="AT54" i="1"/>
  <c r="AS54" i="1"/>
  <c r="AR54" i="1"/>
  <c r="AT53" i="1"/>
  <c r="AS53" i="1"/>
  <c r="AR53" i="1"/>
  <c r="AT52" i="1"/>
  <c r="AS52" i="1"/>
  <c r="AR52" i="1"/>
  <c r="AT51" i="1"/>
  <c r="AS51" i="1"/>
  <c r="AR51" i="1"/>
  <c r="AT50" i="1"/>
  <c r="AS50" i="1"/>
  <c r="AR50" i="1"/>
  <c r="AT49" i="1"/>
  <c r="AS49" i="1"/>
  <c r="AR49" i="1"/>
  <c r="AT48" i="1"/>
  <c r="AS48" i="1"/>
  <c r="AR48" i="1"/>
  <c r="AT47" i="1"/>
  <c r="AS47" i="1"/>
  <c r="AR47" i="1"/>
  <c r="AT46" i="1"/>
  <c r="AS46" i="1"/>
  <c r="AR46" i="1"/>
  <c r="AT45" i="1"/>
  <c r="AS45" i="1"/>
  <c r="AR45" i="1"/>
  <c r="AT44" i="1"/>
  <c r="AS44" i="1"/>
  <c r="AT43" i="1"/>
  <c r="AS43" i="1"/>
  <c r="AR43" i="1"/>
  <c r="AT42" i="1"/>
  <c r="AS42" i="1"/>
  <c r="AT41" i="1"/>
  <c r="AS41" i="1"/>
  <c r="AR41" i="1"/>
  <c r="AT40" i="1"/>
  <c r="AS40" i="1"/>
  <c r="AT39" i="1"/>
  <c r="AS39" i="1"/>
  <c r="AR39" i="1"/>
  <c r="AT38" i="1"/>
  <c r="AS38" i="1"/>
  <c r="AR38" i="1"/>
  <c r="AT37" i="1"/>
  <c r="AS37" i="1"/>
  <c r="AR37" i="1"/>
  <c r="AT36" i="1"/>
  <c r="AS36" i="1"/>
  <c r="AR36" i="1"/>
  <c r="AT35" i="1"/>
  <c r="AS35" i="1"/>
  <c r="AR35" i="1"/>
  <c r="AT34" i="1"/>
  <c r="AS34" i="1"/>
  <c r="AT33" i="1"/>
  <c r="AS33" i="1"/>
  <c r="AR33" i="1"/>
  <c r="AT32" i="1"/>
  <c r="AS32" i="1"/>
  <c r="AR32" i="1"/>
  <c r="AT31" i="1"/>
  <c r="AS31" i="1"/>
  <c r="AR31" i="1"/>
  <c r="AT30" i="1"/>
  <c r="AS30" i="1"/>
  <c r="AR30" i="1"/>
  <c r="AT29" i="1"/>
  <c r="AS29" i="1"/>
  <c r="AT28" i="1"/>
  <c r="AS28" i="1"/>
  <c r="AT27" i="1"/>
  <c r="AS27" i="1"/>
  <c r="AR27" i="1"/>
  <c r="AT26" i="1"/>
  <c r="AS26" i="1"/>
  <c r="AR26" i="1"/>
  <c r="AT25" i="1"/>
  <c r="AS25" i="1"/>
  <c r="AR25" i="1"/>
  <c r="AT24" i="1"/>
  <c r="AS24" i="1"/>
  <c r="AR24" i="1"/>
  <c r="AT23" i="1"/>
  <c r="AS23" i="1"/>
  <c r="AT22" i="1"/>
  <c r="AS22" i="1"/>
  <c r="AT21" i="1"/>
  <c r="AS21" i="1"/>
  <c r="AR21" i="1"/>
  <c r="AT20" i="1"/>
  <c r="AS20" i="1"/>
  <c r="AR20" i="1"/>
  <c r="AT19" i="1"/>
  <c r="AS19" i="1"/>
  <c r="AR19" i="1"/>
  <c r="AT18" i="1"/>
  <c r="AS18" i="1"/>
  <c r="AT17" i="1"/>
  <c r="AS17" i="1"/>
  <c r="AR17" i="1"/>
  <c r="AT16" i="1"/>
  <c r="AS16" i="1"/>
  <c r="AR16" i="1"/>
  <c r="AT15" i="1"/>
  <c r="AS15" i="1"/>
  <c r="AR15" i="1"/>
  <c r="AT14" i="1"/>
  <c r="AS14" i="1"/>
  <c r="AR14" i="1"/>
  <c r="AT13" i="1"/>
  <c r="AS13" i="1"/>
  <c r="AR13" i="1"/>
  <c r="AT12" i="1"/>
  <c r="AS12" i="1"/>
  <c r="AR12" i="1"/>
  <c r="AT11" i="1"/>
  <c r="AS11" i="1"/>
  <c r="AR11" i="1"/>
  <c r="AT10" i="1"/>
  <c r="AS10" i="1"/>
  <c r="AT9" i="1"/>
  <c r="AS9" i="1"/>
  <c r="AR9" i="1"/>
  <c r="AT8" i="1"/>
  <c r="AS8" i="1"/>
  <c r="AR8" i="1"/>
  <c r="AT7" i="1"/>
  <c r="AS7" i="1"/>
  <c r="AR7" i="1"/>
  <c r="AT6" i="1"/>
  <c r="AS6" i="1"/>
  <c r="AT5" i="1"/>
  <c r="AS5" i="1"/>
  <c r="AR5" i="1"/>
  <c r="AT4" i="1"/>
  <c r="AS4" i="1"/>
  <c r="AR4" i="1"/>
  <c r="AT3" i="1"/>
  <c r="AS3" i="1"/>
  <c r="AR3" i="1"/>
  <c r="AT2" i="1"/>
  <c r="AS2" i="1"/>
  <c r="AR2" i="1"/>
</calcChain>
</file>

<file path=xl/sharedStrings.xml><?xml version="1.0" encoding="utf-8"?>
<sst xmlns="http://schemas.openxmlformats.org/spreadsheetml/2006/main" count="2396" uniqueCount="1048">
  <si>
    <t>Display Call Number</t>
  </si>
  <si>
    <t>Display Call Number Normalized</t>
  </si>
  <si>
    <t>Title</t>
  </si>
  <si>
    <t>Enumeration</t>
  </si>
  <si>
    <t>Possible Multi-Volume Set</t>
  </si>
  <si>
    <t>Copy Number</t>
  </si>
  <si>
    <t>Possible Duplicate</t>
  </si>
  <si>
    <t>Multi-Edition Title</t>
  </si>
  <si>
    <t>Number of Related Ebooks</t>
  </si>
  <si>
    <t>Author</t>
  </si>
  <si>
    <t>Publisher</t>
  </si>
  <si>
    <t>Publication Year</t>
  </si>
  <si>
    <t>Edition</t>
  </si>
  <si>
    <t>Primary Language</t>
  </si>
  <si>
    <t>Place of Publication</t>
  </si>
  <si>
    <t>Series</t>
  </si>
  <si>
    <t>LC Subclass</t>
  </si>
  <si>
    <t>Recorded Uses - Item</t>
  </si>
  <si>
    <t>Recorded Uses - Title</t>
  </si>
  <si>
    <t>Last Charge Date - Item</t>
  </si>
  <si>
    <t>Last Charge Date - Title</t>
  </si>
  <si>
    <t>Last Add Date - Item</t>
  </si>
  <si>
    <t>Last Add Date - Title</t>
  </si>
  <si>
    <t>Global Holdings - Same Edition</t>
  </si>
  <si>
    <t>US Holdings - Same Edition</t>
  </si>
  <si>
    <t>US Holdings</t>
  </si>
  <si>
    <t>Nebraska Holdings - Same Edition</t>
  </si>
  <si>
    <t>Nebraska Holdings</t>
  </si>
  <si>
    <t>All Comparator Library Holdings - Same Edition</t>
  </si>
  <si>
    <t>All Comparator Library Holdings</t>
  </si>
  <si>
    <t>Affinity Libraries - Same Edition</t>
  </si>
  <si>
    <t>Affinity Libraries - Any Edition</t>
  </si>
  <si>
    <t>Big East - Same Edition</t>
  </si>
  <si>
    <t>Big East - Any Edition</t>
  </si>
  <si>
    <t>AJCU - Same Edition</t>
  </si>
  <si>
    <t>AJCU - Any Edition</t>
  </si>
  <si>
    <t>Nebraska Colleges &amp; Universities - Same Edition</t>
  </si>
  <si>
    <t>Nebraska Colleges &amp; Universities - Any Edition</t>
  </si>
  <si>
    <t>MALLCO - Same Edition</t>
  </si>
  <si>
    <t>MALLCO - Any Edition</t>
  </si>
  <si>
    <t>HathiTrust Public Domain</t>
  </si>
  <si>
    <t>HathiTrust In Copyright</t>
  </si>
  <si>
    <t>HathiTrust URL</t>
  </si>
  <si>
    <t>OPAC URL</t>
  </si>
  <si>
    <t>WorldCat URL</t>
  </si>
  <si>
    <t>OCLC Work ID</t>
  </si>
  <si>
    <t>WorldCat OCLC Number</t>
  </si>
  <si>
    <t>Bib Record Number</t>
  </si>
  <si>
    <t>Bib Control Number</t>
  </si>
  <si>
    <t>Item Control Number</t>
  </si>
  <si>
    <t>Item Type Code</t>
  </si>
  <si>
    <t>Item Status Code</t>
  </si>
  <si>
    <t>ISBN</t>
  </si>
  <si>
    <t>Barcode</t>
  </si>
  <si>
    <t>SCS Item ID</t>
  </si>
  <si>
    <t>DA118 .P68 1973</t>
  </si>
  <si>
    <t>0                      DA 0118000P  68          1973</t>
  </si>
  <si>
    <t>The English / [by] J.B. Priestley.</t>
  </si>
  <si>
    <t>No</t>
  </si>
  <si>
    <t>1</t>
  </si>
  <si>
    <t>Yes</t>
  </si>
  <si>
    <t>0</t>
  </si>
  <si>
    <t>Priestley, J. B. (John Boynton), 1894-1984.</t>
  </si>
  <si>
    <t>New York : Viking Press, [1973]</t>
  </si>
  <si>
    <t>1973</t>
  </si>
  <si>
    <t>eng</t>
  </si>
  <si>
    <t>nyu</t>
  </si>
  <si>
    <t>A Studio book</t>
  </si>
  <si>
    <t xml:space="preserve">DA </t>
  </si>
  <si>
    <t>2005-01-04</t>
  </si>
  <si>
    <t>2004-11-18</t>
  </si>
  <si>
    <t>20066546:eng</t>
  </si>
  <si>
    <t>749572</t>
  </si>
  <si>
    <t>991004425149702656</t>
  </si>
  <si>
    <t>2255242390002656</t>
  </si>
  <si>
    <t>BOOK</t>
  </si>
  <si>
    <t>9780670296309</t>
  </si>
  <si>
    <t>32285005011746</t>
  </si>
  <si>
    <t>893876096</t>
  </si>
  <si>
    <t>DA118 .R8</t>
  </si>
  <si>
    <t>0                      DA 0118000R  8</t>
  </si>
  <si>
    <t>Ethnic ideals of the British isles, by Constance Rummons.</t>
  </si>
  <si>
    <t>Rummons, Constance.</t>
  </si>
  <si>
    <t>1920</t>
  </si>
  <si>
    <t>nbu</t>
  </si>
  <si>
    <t>University of Nebraska studies in language, literature, and criticism ; no. 3</t>
  </si>
  <si>
    <t>2009-11-10</t>
  </si>
  <si>
    <t>1992-09-16</t>
  </si>
  <si>
    <t>4141143:eng</t>
  </si>
  <si>
    <t>2221689</t>
  </si>
  <si>
    <t>991004054299702656</t>
  </si>
  <si>
    <t>2259613470002656</t>
  </si>
  <si>
    <t>32285001314391</t>
  </si>
  <si>
    <t>893411060</t>
  </si>
  <si>
    <t>DA118 .S49 1987</t>
  </si>
  <si>
    <t>0                      DA 0118000S  49          1987</t>
  </si>
  <si>
    <t>Adventures, facts and fantasy in darkest England / by Idries Shah.</t>
  </si>
  <si>
    <t>Shah, Idries, 1924-1996.</t>
  </si>
  <si>
    <t>London : Octagon Press, 1987.</t>
  </si>
  <si>
    <t>1987</t>
  </si>
  <si>
    <t>enk</t>
  </si>
  <si>
    <t>2003-04-28</t>
  </si>
  <si>
    <t>1990-09-28</t>
  </si>
  <si>
    <t>12675668:eng</t>
  </si>
  <si>
    <t>16533788</t>
  </si>
  <si>
    <t>991001117839702656</t>
  </si>
  <si>
    <t>2271641530002656</t>
  </si>
  <si>
    <t>9780863040399</t>
  </si>
  <si>
    <t>32285000325349</t>
  </si>
  <si>
    <t>893237887</t>
  </si>
  <si>
    <t>DA125.A1 P33</t>
  </si>
  <si>
    <t>0                      DA 0125000A  1                  P  33</t>
  </si>
  <si>
    <t>Immigration and race relations in Britain, 1960-1967.</t>
  </si>
  <si>
    <t>Patterson, Sheila, 1918-</t>
  </si>
  <si>
    <t>London, New York, Published for the Institute of Race Relations [by] Oxford U.P., 1969.</t>
  </si>
  <si>
    <t>1969</t>
  </si>
  <si>
    <t>2007-10-09</t>
  </si>
  <si>
    <t>1996-10-01</t>
  </si>
  <si>
    <t>1180992:eng</t>
  </si>
  <si>
    <t>30983</t>
  </si>
  <si>
    <t>991000078979702656</t>
  </si>
  <si>
    <t>2262454850002656</t>
  </si>
  <si>
    <t>9780192181749</t>
  </si>
  <si>
    <t>32285002339306</t>
  </si>
  <si>
    <t>893613865</t>
  </si>
  <si>
    <t>DA135 .W83 1987</t>
  </si>
  <si>
    <t>0                      DA 0135000W  83          1987</t>
  </si>
  <si>
    <t>In search of the Dark Ages / Michael Wood.</t>
  </si>
  <si>
    <t>Wood, Michael, 1948-</t>
  </si>
  <si>
    <t>New York, N.Y. : Facts on File, c1987.</t>
  </si>
  <si>
    <t>2010-09-15</t>
  </si>
  <si>
    <t>1990-02-20</t>
  </si>
  <si>
    <t>7223334:eng</t>
  </si>
  <si>
    <t>14167364</t>
  </si>
  <si>
    <t>991000915309702656</t>
  </si>
  <si>
    <t>2267137150002656</t>
  </si>
  <si>
    <t>9780816016860</t>
  </si>
  <si>
    <t>32285000047927</t>
  </si>
  <si>
    <t>893413794</t>
  </si>
  <si>
    <t>DA141 .C86</t>
  </si>
  <si>
    <t>0                      DA 0141000C  86</t>
  </si>
  <si>
    <t>The Regni [by] Barry Cunliffe.</t>
  </si>
  <si>
    <t>Cunliffe, Barry W.</t>
  </si>
  <si>
    <t>[London] Duckworth [1973]</t>
  </si>
  <si>
    <t>Paperduck</t>
  </si>
  <si>
    <t>2005-07-11</t>
  </si>
  <si>
    <t>1736052:eng</t>
  </si>
  <si>
    <t>790640</t>
  </si>
  <si>
    <t>991003265089702656</t>
  </si>
  <si>
    <t>2263926900002656</t>
  </si>
  <si>
    <t>9780715606698</t>
  </si>
  <si>
    <t>32285002339538</t>
  </si>
  <si>
    <t>893233980</t>
  </si>
  <si>
    <t>DA145 .C583 1937</t>
  </si>
  <si>
    <t>0                      DA 0145000C  583         1937</t>
  </si>
  <si>
    <t>Roman Britain and the English settlements, by R. G. Collingwood ... and J. N. L. Myres ...</t>
  </si>
  <si>
    <t>Collingwood, R. G. (Robin George), 1889-1943.</t>
  </si>
  <si>
    <t>Oxford, The Clarendon Press, 1937.</t>
  </si>
  <si>
    <t>1937</t>
  </si>
  <si>
    <t>2d ed.</t>
  </si>
  <si>
    <t>The Oxford history of England</t>
  </si>
  <si>
    <t>2000-09-06</t>
  </si>
  <si>
    <t>1997-04-14</t>
  </si>
  <si>
    <t>5579419516:eng</t>
  </si>
  <si>
    <t>398748</t>
  </si>
  <si>
    <t>991002682099702656</t>
  </si>
  <si>
    <t>2259635560002656</t>
  </si>
  <si>
    <t>32285002533940</t>
  </si>
  <si>
    <t>893523916</t>
  </si>
  <si>
    <t>DA145 .H27</t>
  </si>
  <si>
    <t>0                      DA 0145000H  27</t>
  </si>
  <si>
    <t>The Roman occupation of Britain, being six Ford lectures delivered by F. Haverfield, now revised by George Macdonald with a notice of Haverfield's life and a list of his writings.</t>
  </si>
  <si>
    <t>Haverfield, F. (Francis), 1860-1919.</t>
  </si>
  <si>
    <t>Oxford, The Clarendon press, 1924.</t>
  </si>
  <si>
    <t>1924</t>
  </si>
  <si>
    <t>2000-09-11</t>
  </si>
  <si>
    <t>2280153:eng</t>
  </si>
  <si>
    <t>1368953</t>
  </si>
  <si>
    <t>991003723739702656</t>
  </si>
  <si>
    <t>2272088590002656</t>
  </si>
  <si>
    <t>32285002339561</t>
  </si>
  <si>
    <t>893445802</t>
  </si>
  <si>
    <t>DA145 .S35</t>
  </si>
  <si>
    <t>0                      DA 0145000S  35</t>
  </si>
  <si>
    <t>Roman Britain : outpost of the Empire / H. H. Scullard.</t>
  </si>
  <si>
    <t>Scullard, H. H. (Howard Hayes), 1903-1983.</t>
  </si>
  <si>
    <t>London : Thames and Hudson, c1979.</t>
  </si>
  <si>
    <t>1979</t>
  </si>
  <si>
    <t>133221455:eng</t>
  </si>
  <si>
    <t>4720505</t>
  </si>
  <si>
    <t>991004706709702656</t>
  </si>
  <si>
    <t>2261977810002656</t>
  </si>
  <si>
    <t>9780500450192</t>
  </si>
  <si>
    <t>32285000047976</t>
  </si>
  <si>
    <t>893789013</t>
  </si>
  <si>
    <t>DA145 .W125</t>
  </si>
  <si>
    <t>0                      DA 0145000W  125</t>
  </si>
  <si>
    <t>Roman Britain / John Wacher. --</t>
  </si>
  <si>
    <t>Wacher, J. S.</t>
  </si>
  <si>
    <t>London : Dent, 1978.</t>
  </si>
  <si>
    <t>1978</t>
  </si>
  <si>
    <t>1998-01-29</t>
  </si>
  <si>
    <t>3768576938:eng</t>
  </si>
  <si>
    <t>3924093</t>
  </si>
  <si>
    <t>991004548409702656</t>
  </si>
  <si>
    <t>2267825610002656</t>
  </si>
  <si>
    <t>9780460043076</t>
  </si>
  <si>
    <t>32285000325497</t>
  </si>
  <si>
    <t>893235638</t>
  </si>
  <si>
    <t>DA150 .A62</t>
  </si>
  <si>
    <t>0                      DA 0150000A  62</t>
  </si>
  <si>
    <t>The Anglo-Saxon chronicle / translated by the Rev. James Ingram.</t>
  </si>
  <si>
    <t>Anglo-Saxon chronicle.</t>
  </si>
  <si>
    <t>[London : J.M. Dent &amp; Sons, Ltd. ; New York : E.P. Dutton &amp; Co., 1912]</t>
  </si>
  <si>
    <t>1912</t>
  </si>
  <si>
    <t>Everyman's library, ed. by Ernest Rhys. History [no. 624]</t>
  </si>
  <si>
    <t>1999-04-28</t>
  </si>
  <si>
    <t>1993-02-04</t>
  </si>
  <si>
    <t>4918337180:eng</t>
  </si>
  <si>
    <t>645704</t>
  </si>
  <si>
    <t>991003096109702656</t>
  </si>
  <si>
    <t>2261741740002656</t>
  </si>
  <si>
    <t>32285001482594</t>
  </si>
  <si>
    <t>893416035</t>
  </si>
  <si>
    <t>DA150 .G5 1848</t>
  </si>
  <si>
    <t>0                      DA 0150000G  5           1848</t>
  </si>
  <si>
    <t>Six old English chronicles / of which two are now first translated from the monkish Latin originals. Ethelwerd's Chronicle. Asser's Life of Alfred. Geoffrey of Monmouth's British history. Gildas. Nennius. And Richard of Cirencester. Edited, with illustrative notes, by J.A. Giles.</t>
  </si>
  <si>
    <t>Giles, J. A. (John Allen), 1808-1884, editor.</t>
  </si>
  <si>
    <t>London : H.G. Bohn, 1848.</t>
  </si>
  <si>
    <t>1848</t>
  </si>
  <si>
    <t>Bohn's antiquarian library</t>
  </si>
  <si>
    <t>2007-01-15</t>
  </si>
  <si>
    <t>1995-03-28</t>
  </si>
  <si>
    <t>4159843693:eng</t>
  </si>
  <si>
    <t>1834236</t>
  </si>
  <si>
    <t>991003904699702656</t>
  </si>
  <si>
    <t>2258727040002656</t>
  </si>
  <si>
    <t>32285002014347</t>
  </si>
  <si>
    <t>893806415</t>
  </si>
  <si>
    <t>DA152 .F5</t>
  </si>
  <si>
    <t>0                      DA 0152000F  5</t>
  </si>
  <si>
    <t>The Anglo-Saxon age, c.400-1042 / by D. J. V. Fisher.</t>
  </si>
  <si>
    <t>Fisher, D. J. V.</t>
  </si>
  <si>
    <t>[London] : Longman, [1973]</t>
  </si>
  <si>
    <t>A history of England</t>
  </si>
  <si>
    <t>2008-03-18</t>
  </si>
  <si>
    <t>1992-08-24</t>
  </si>
  <si>
    <t>512136:eng</t>
  </si>
  <si>
    <t>867270</t>
  </si>
  <si>
    <t>991003336339702656</t>
  </si>
  <si>
    <t>2265808420002656</t>
  </si>
  <si>
    <t>9780582482777</t>
  </si>
  <si>
    <t>32285001270569</t>
  </si>
  <si>
    <t>893445619</t>
  </si>
  <si>
    <t>DA152 .G797</t>
  </si>
  <si>
    <t>0                      DA 0152000G  797</t>
  </si>
  <si>
    <t>The conquest of England / by John Richard Green.</t>
  </si>
  <si>
    <t>Green, John Richard, 1837-1883.</t>
  </si>
  <si>
    <t>New York : Harper &amp; Bros., 1884.</t>
  </si>
  <si>
    <t>1884</t>
  </si>
  <si>
    <t>1993-05-05</t>
  </si>
  <si>
    <t>4915312771:eng</t>
  </si>
  <si>
    <t>1084995</t>
  </si>
  <si>
    <t>991003522669702656</t>
  </si>
  <si>
    <t>2268887350002656</t>
  </si>
  <si>
    <t>32285001634541</t>
  </si>
  <si>
    <t>893793695</t>
  </si>
  <si>
    <t>DA152 .G798</t>
  </si>
  <si>
    <t>0                      DA 0152000G  798</t>
  </si>
  <si>
    <t>The making of England / by John Richard Green.</t>
  </si>
  <si>
    <t>New York : Harper &amp; brothers, 1898.</t>
  </si>
  <si>
    <t>1898</t>
  </si>
  <si>
    <t>Seaside library ; v. 63, no. 1274</t>
  </si>
  <si>
    <t>2000-01-25</t>
  </si>
  <si>
    <t>1610105:eng</t>
  </si>
  <si>
    <t>8835358</t>
  </si>
  <si>
    <t>991000081319702656</t>
  </si>
  <si>
    <t>2264699190002656</t>
  </si>
  <si>
    <t>32285002339629</t>
  </si>
  <si>
    <t>893777664</t>
  </si>
  <si>
    <t>DA152 .K5 1968</t>
  </si>
  <si>
    <t>0                      DA 0152000K  5           1968</t>
  </si>
  <si>
    <t>The making of early England [by] D. P. Kirby.</t>
  </si>
  <si>
    <t>Kirby, D. P.</t>
  </si>
  <si>
    <t>New York, Schocken Books [1968, c1967]</t>
  </si>
  <si>
    <t>1968</t>
  </si>
  <si>
    <t>[Fabric of British history series]</t>
  </si>
  <si>
    <t>2000-09-04</t>
  </si>
  <si>
    <t>1550042:eng</t>
  </si>
  <si>
    <t>399516</t>
  </si>
  <si>
    <t>991002684649702656</t>
  </si>
  <si>
    <t>2257971790002656</t>
  </si>
  <si>
    <t>32285002339652</t>
  </si>
  <si>
    <t>893530324</t>
  </si>
  <si>
    <t>DA152.2 .H69 2008</t>
  </si>
  <si>
    <t>0                      DA 0152200H  69          2008</t>
  </si>
  <si>
    <t>Writing the map of Anglo-Saxon England : essays in cultural geography / Nicholas Howe.</t>
  </si>
  <si>
    <t>Howe, Nicholas.</t>
  </si>
  <si>
    <t>New Haven : Yale University Press, c2008.</t>
  </si>
  <si>
    <t>2008</t>
  </si>
  <si>
    <t>ctu</t>
  </si>
  <si>
    <t>2008-04-07</t>
  </si>
  <si>
    <t>368248349:eng</t>
  </si>
  <si>
    <t>123377401</t>
  </si>
  <si>
    <t>991005193149702656</t>
  </si>
  <si>
    <t>2270532620002656</t>
  </si>
  <si>
    <t>9780300119336</t>
  </si>
  <si>
    <t>32285005401392</t>
  </si>
  <si>
    <t>893807965</t>
  </si>
  <si>
    <t>DA154.7 .K36</t>
  </si>
  <si>
    <t>0                      DA 0154700K  36</t>
  </si>
  <si>
    <t>The Norman Conquest of the north : the region and its transformation, 1000-1135 / by William E. Kapelle.</t>
  </si>
  <si>
    <t>Kapelle, William E.</t>
  </si>
  <si>
    <t>Chapel Hill : University of North Carolina Press, c1979.</t>
  </si>
  <si>
    <t>ncu</t>
  </si>
  <si>
    <t>2010-01-18</t>
  </si>
  <si>
    <t>793912166:eng</t>
  </si>
  <si>
    <t>4804504</t>
  </si>
  <si>
    <t>991004720879702656</t>
  </si>
  <si>
    <t>2270307200002656</t>
  </si>
  <si>
    <t>9780807813713</t>
  </si>
  <si>
    <t>32285000325737</t>
  </si>
  <si>
    <t>893876510</t>
  </si>
  <si>
    <t>DA155 .W5</t>
  </si>
  <si>
    <t>0                      DA 0155000W  5</t>
  </si>
  <si>
    <t>The Anglo-Saxons.</t>
  </si>
  <si>
    <t>Wilson, David M. (David Mackenzie), 1931-</t>
  </si>
  <si>
    <t>New York, Praeger [1962 c1960]</t>
  </si>
  <si>
    <t>1962</t>
  </si>
  <si>
    <t>Ancient peoples and places ; v. 16</t>
  </si>
  <si>
    <t>2002-02-05</t>
  </si>
  <si>
    <t>1992-08-27</t>
  </si>
  <si>
    <t>1432774:eng</t>
  </si>
  <si>
    <t>398516</t>
  </si>
  <si>
    <t>991002681419702656</t>
  </si>
  <si>
    <t>2257295300002656</t>
  </si>
  <si>
    <t>32285001282549</t>
  </si>
  <si>
    <t>893798871</t>
  </si>
  <si>
    <t>DA16 .M54 1966a</t>
  </si>
  <si>
    <t>0                      DA 0016000M  54          1966a</t>
  </si>
  <si>
    <t>Britain and the Old Dominions / [by] J. D. B. Miller.</t>
  </si>
  <si>
    <t>Miller, J. D. B. (John Donald Bruce), 1922-2011.</t>
  </si>
  <si>
    <t>Baltimore : Johns Hopkins Press, [c1966]</t>
  </si>
  <si>
    <t>1966</t>
  </si>
  <si>
    <t>mdu</t>
  </si>
  <si>
    <t>Britain in the world today ; 7</t>
  </si>
  <si>
    <t>2009-04-01</t>
  </si>
  <si>
    <t>1991-11-08</t>
  </si>
  <si>
    <t>1545904:eng</t>
  </si>
  <si>
    <t>398050</t>
  </si>
  <si>
    <t>991002679619702656</t>
  </si>
  <si>
    <t>2257266460002656</t>
  </si>
  <si>
    <t>32285000795079</t>
  </si>
  <si>
    <t>893233265</t>
  </si>
  <si>
    <t>DA17.H3 C45 1992</t>
  </si>
  <si>
    <t>0                      DA 0017000H  3                  C  45          1992</t>
  </si>
  <si>
    <t>Hailey : a study in British imperialism, 1872-1969 / John W. Cell.</t>
  </si>
  <si>
    <t>Cell, John Whitson.</t>
  </si>
  <si>
    <t>Cambridge [England] ; New York, NY, USA : Cambridge University Press, 1992.</t>
  </si>
  <si>
    <t>1992</t>
  </si>
  <si>
    <t>1998-10-15</t>
  </si>
  <si>
    <t>1992-11-20</t>
  </si>
  <si>
    <t>795628020:eng</t>
  </si>
  <si>
    <t>23974419</t>
  </si>
  <si>
    <t>991001898109702656</t>
  </si>
  <si>
    <t>2269285390002656</t>
  </si>
  <si>
    <t>9780521411073</t>
  </si>
  <si>
    <t>32285001364222</t>
  </si>
  <si>
    <t>893420716</t>
  </si>
  <si>
    <t>DA175 .P6 1955</t>
  </si>
  <si>
    <t>0                      DA 0175000P  6           1955</t>
  </si>
  <si>
    <t>From Domesday book to Magna Carta, 1087-1216.</t>
  </si>
  <si>
    <t>Poole, Austin Lane, 1889-1963.</t>
  </si>
  <si>
    <t>Oxford, Clarendon Press, 1955.</t>
  </si>
  <si>
    <t>1955</t>
  </si>
  <si>
    <t>Oxford history of England ; [v. 3]</t>
  </si>
  <si>
    <t>1997-03-15</t>
  </si>
  <si>
    <t>2005-11-14</t>
  </si>
  <si>
    <t>415933:eng</t>
  </si>
  <si>
    <t>398750</t>
  </si>
  <si>
    <t>991001634409702656</t>
  </si>
  <si>
    <t>2259635190002656</t>
  </si>
  <si>
    <t>32285002339769</t>
  </si>
  <si>
    <t>893509743</t>
  </si>
  <si>
    <t>DA176 .E4</t>
  </si>
  <si>
    <t>0                      DA 0176000E  4</t>
  </si>
  <si>
    <t>England, 1200-1640 / [by] G. R. Elton.</t>
  </si>
  <si>
    <t>Elton, G. R. (Geoffrey Rudolph)</t>
  </si>
  <si>
    <t>Ithaca : Cornell University Press, [1969]</t>
  </si>
  <si>
    <t>The Sources of history: studies in the uses of historical evidence</t>
  </si>
  <si>
    <t>1996-06-17</t>
  </si>
  <si>
    <t>1993-10-28</t>
  </si>
  <si>
    <t>1146019:eng</t>
  </si>
  <si>
    <t>23819</t>
  </si>
  <si>
    <t>991000057879702656</t>
  </si>
  <si>
    <t>2267766880002656</t>
  </si>
  <si>
    <t>32285001795433</t>
  </si>
  <si>
    <t>893425367</t>
  </si>
  <si>
    <t>DA18 .H25</t>
  </si>
  <si>
    <t>0                      DA 0018000H  25</t>
  </si>
  <si>
    <t>Empire to commonwealth, thirty years of British Imperial history, by Walter Phelps Hall ...</t>
  </si>
  <si>
    <t>Hall, Walter Phelps, 1884-1962.</t>
  </si>
  <si>
    <t>New York, H. Holt and Company, c1928.</t>
  </si>
  <si>
    <t>1928</t>
  </si>
  <si>
    <t>1996-09-20</t>
  </si>
  <si>
    <t>366264048:eng</t>
  </si>
  <si>
    <t>366631</t>
  </si>
  <si>
    <t>991002524789702656</t>
  </si>
  <si>
    <t>2264514740002656</t>
  </si>
  <si>
    <t>32285002336518</t>
  </si>
  <si>
    <t>893316936</t>
  </si>
  <si>
    <t>DA185 .B25</t>
  </si>
  <si>
    <t>0                      DA 0185000B  25</t>
  </si>
  <si>
    <t>Mediaeval England, a new ed. of Barnard's "Companion to English history," edited by H. W. C. Davis.</t>
  </si>
  <si>
    <t>Barnard, Francis Pierrepont, 1854-1931, editor.</t>
  </si>
  <si>
    <t>Oxford, The Clarendon Press, 1924.</t>
  </si>
  <si>
    <t>2002-04-06</t>
  </si>
  <si>
    <t>352651476:eng</t>
  </si>
  <si>
    <t>626750</t>
  </si>
  <si>
    <t>991003072469702656</t>
  </si>
  <si>
    <t>2257277510002656</t>
  </si>
  <si>
    <t>32285002339835</t>
  </si>
  <si>
    <t>893252003</t>
  </si>
  <si>
    <t>DA185 .C85 1957</t>
  </si>
  <si>
    <t>0                      DA 0185000C  85          1957</t>
  </si>
  <si>
    <t>Chaucer and his England.</t>
  </si>
  <si>
    <t>Coulton, G. G. (George Gordon), 1858-1947.</t>
  </si>
  <si>
    <t>New York, Russell &amp; Russell, 1957.</t>
  </si>
  <si>
    <t>1957</t>
  </si>
  <si>
    <t>2001-04-22</t>
  </si>
  <si>
    <t>1548830:eng</t>
  </si>
  <si>
    <t>654187</t>
  </si>
  <si>
    <t>991003105989702656</t>
  </si>
  <si>
    <t>2262009250002656</t>
  </si>
  <si>
    <t>32285002339868</t>
  </si>
  <si>
    <t>893711064</t>
  </si>
  <si>
    <t>DA185 .M47 1988</t>
  </si>
  <si>
    <t>0                      DA 0185000M  47          1988</t>
  </si>
  <si>
    <t>The English noble household, 1250-1600 : good governance and politic rule / Kate Mertes.</t>
  </si>
  <si>
    <t>Mertes, Kate.</t>
  </si>
  <si>
    <t>Oxford, OX, UK ; New York, NY, USA : B. Blackwell, 1988.</t>
  </si>
  <si>
    <t>1988</t>
  </si>
  <si>
    <t>Family, sexuality, and social relations in past times</t>
  </si>
  <si>
    <t>1996-10-26</t>
  </si>
  <si>
    <t>836728593:eng</t>
  </si>
  <si>
    <t>16831929</t>
  </si>
  <si>
    <t>991001153339702656</t>
  </si>
  <si>
    <t>2255657500002656</t>
  </si>
  <si>
    <t>9780631153191</t>
  </si>
  <si>
    <t>32285000325828</t>
  </si>
  <si>
    <t>893590067</t>
  </si>
  <si>
    <t>DA185 .R18 1970</t>
  </si>
  <si>
    <t>0                      DA 0185000R  18          1970</t>
  </si>
  <si>
    <t>Chaucer's England, by Matthew Browne. London, Hurst and Blackett, 1869.</t>
  </si>
  <si>
    <t>Rands, William Brighty, 1823-1882.</t>
  </si>
  <si>
    <t>[New York, AMS Press, 1970]</t>
  </si>
  <si>
    <t>1970</t>
  </si>
  <si>
    <t>2001-04-16</t>
  </si>
  <si>
    <t>1996-10-02</t>
  </si>
  <si>
    <t>5608877477:eng</t>
  </si>
  <si>
    <t>108908</t>
  </si>
  <si>
    <t>991000639609702656</t>
  </si>
  <si>
    <t>2262463470002656</t>
  </si>
  <si>
    <t>9780404011390</t>
  </si>
  <si>
    <t>32285002339926</t>
  </si>
  <si>
    <t>893608131</t>
  </si>
  <si>
    <t>DA190 .G79</t>
  </si>
  <si>
    <t>0                      DA 0190000G  79</t>
  </si>
  <si>
    <t>Regesta regum anglo-normannorum, 1066-1154... Edited with introductions, notes and indexes, by H. W. C. Davis...with the assistance of R. J. Whitwell, B. Litt.</t>
  </si>
  <si>
    <t>V.4</t>
  </si>
  <si>
    <t>Great Britain. Sovereign.</t>
  </si>
  <si>
    <t>Oxford, Clarendon Press, 1913-69,</t>
  </si>
  <si>
    <t>1913</t>
  </si>
  <si>
    <t xml:space="preserve">xx </t>
  </si>
  <si>
    <t>2004-09-01</t>
  </si>
  <si>
    <t>5090626694:eng</t>
  </si>
  <si>
    <t>661506</t>
  </si>
  <si>
    <t>991003115799702656</t>
  </si>
  <si>
    <t>2268834040002656</t>
  </si>
  <si>
    <t>32285002340007</t>
  </si>
  <si>
    <t>893711077</t>
  </si>
  <si>
    <t>DA190 .H52</t>
  </si>
  <si>
    <t>0                      DA 0190000H  52</t>
  </si>
  <si>
    <t>The chronicle of Henry of Huntingdon; comprising The history of England, from the invasion of Juluis Cæsar to the accession of Henry II. Also, The acts of Stephen, King of England and Duke of Normandy. Translated and edited by Thomas Forester.</t>
  </si>
  <si>
    <t>Henry, of Huntingdon, 1084?-1155.</t>
  </si>
  <si>
    <t>London, Henry G. Bohn, 1853.</t>
  </si>
  <si>
    <t>1853</t>
  </si>
  <si>
    <t>1999-12-09</t>
  </si>
  <si>
    <t>1992-11-06</t>
  </si>
  <si>
    <t>4916575776:eng</t>
  </si>
  <si>
    <t>16745036</t>
  </si>
  <si>
    <t>991003194139702656</t>
  </si>
  <si>
    <t>2257864100002656</t>
  </si>
  <si>
    <t>32285001330025</t>
  </si>
  <si>
    <t>893692470</t>
  </si>
  <si>
    <t>DA190.D7 F49 1961</t>
  </si>
  <si>
    <t>0                      DA 0190000D  7                  F  49          1961</t>
  </si>
  <si>
    <t>The Domesday inquest and the making of Domesday book / R. Welldon Finn, M.A.</t>
  </si>
  <si>
    <t>Finn, R. Welldon (Rex Welldon)</t>
  </si>
  <si>
    <t>[London] : Longmans, [1961].</t>
  </si>
  <si>
    <t>1961</t>
  </si>
  <si>
    <t>2003-09-05</t>
  </si>
  <si>
    <t>445052:eng</t>
  </si>
  <si>
    <t>4843577</t>
  </si>
  <si>
    <t>991004733709702656</t>
  </si>
  <si>
    <t>2267856190002656</t>
  </si>
  <si>
    <t>32285000325844</t>
  </si>
  <si>
    <t>893706769</t>
  </si>
  <si>
    <t>DA190.D7 G3 1961</t>
  </si>
  <si>
    <t>0                      DA 0190000D  7                  G  3           1961</t>
  </si>
  <si>
    <t>The making of Domesday book / by V.H. Galbraith.</t>
  </si>
  <si>
    <t>Galbraith, V. H. (Vivian Hunter), 1889-1976.</t>
  </si>
  <si>
    <t>Oxford : Clarendon Press, 1961.</t>
  </si>
  <si>
    <t>___</t>
  </si>
  <si>
    <t>1996-09-23</t>
  </si>
  <si>
    <t>189968071:eng</t>
  </si>
  <si>
    <t>399075</t>
  </si>
  <si>
    <t>991002683359702656</t>
  </si>
  <si>
    <t>2257862730002656</t>
  </si>
  <si>
    <t>32285000325869</t>
  </si>
  <si>
    <t>893347791</t>
  </si>
  <si>
    <t>DA206 .W37 1973</t>
  </si>
  <si>
    <t>0                      DA 0206000W  37          1973</t>
  </si>
  <si>
    <t>Henry II / [by] W. L. Warren.</t>
  </si>
  <si>
    <t>Warren, W. L. (Wilfred Lewis), 1929-1994.</t>
  </si>
  <si>
    <t>Berkeley : University of California Press, 1973.</t>
  </si>
  <si>
    <t>cau</t>
  </si>
  <si>
    <t>1993-04-20</t>
  </si>
  <si>
    <t>1990-08-29</t>
  </si>
  <si>
    <t>500712:eng</t>
  </si>
  <si>
    <t>724021</t>
  </si>
  <si>
    <t>991003199289702656</t>
  </si>
  <si>
    <t>2254795830002656</t>
  </si>
  <si>
    <t>9780520022829</t>
  </si>
  <si>
    <t>32285000284652</t>
  </si>
  <si>
    <t>893692476</t>
  </si>
  <si>
    <t>DA208 .P3</t>
  </si>
  <si>
    <t>0                      DA 0208000P  3</t>
  </si>
  <si>
    <t>The reign of King John.</t>
  </si>
  <si>
    <t>Painter, Sidney, 1902-1960.</t>
  </si>
  <si>
    <t>Baltimore : John Hopkins Press, 1949.</t>
  </si>
  <si>
    <t>1949</t>
  </si>
  <si>
    <t>1997-03-17</t>
  </si>
  <si>
    <t>1993-03-31</t>
  </si>
  <si>
    <t>2273226:eng</t>
  </si>
  <si>
    <t>1413413</t>
  </si>
  <si>
    <t>991003744589702656</t>
  </si>
  <si>
    <t>2263627830002656</t>
  </si>
  <si>
    <t>32285001595742</t>
  </si>
  <si>
    <t>893410634</t>
  </si>
  <si>
    <t>DA209.T4 F7</t>
  </si>
  <si>
    <t>0                      DA 0209000T  4                  F  7</t>
  </si>
  <si>
    <t>Life and times of Thomas Becket / by James Anthony Froude.</t>
  </si>
  <si>
    <t>Froude, James Anthony, 1818-1894.</t>
  </si>
  <si>
    <t>New York : Scribner, Armstrong, 1878.</t>
  </si>
  <si>
    <t>1878</t>
  </si>
  <si>
    <t>1993-04-04</t>
  </si>
  <si>
    <t>1991-12-09</t>
  </si>
  <si>
    <t>9021085092:eng</t>
  </si>
  <si>
    <t>3106537</t>
  </si>
  <si>
    <t>991004348209702656</t>
  </si>
  <si>
    <t>2271928950002656</t>
  </si>
  <si>
    <t>32285000849843</t>
  </si>
  <si>
    <t>893331483</t>
  </si>
  <si>
    <t>DA220 .P23</t>
  </si>
  <si>
    <t>0                      DA 0220000P  23</t>
  </si>
  <si>
    <t>Matthew Paris's English history. From the year 1235 to 1273. Tr. from the Latin, by the Rev. J.A. Giles ...</t>
  </si>
  <si>
    <t>V.2</t>
  </si>
  <si>
    <t>Paris, Matthew, 1200-1259.</t>
  </si>
  <si>
    <t>London, H.G. Bohn, 1852-54.</t>
  </si>
  <si>
    <t>1852</t>
  </si>
  <si>
    <t>2007-11-14</t>
  </si>
  <si>
    <t>1910864323:eng</t>
  </si>
  <si>
    <t>845281</t>
  </si>
  <si>
    <t>991003318769702656</t>
  </si>
  <si>
    <t>2271377540002656</t>
  </si>
  <si>
    <t>32285002340288</t>
  </si>
  <si>
    <t>893610914</t>
  </si>
  <si>
    <t>V.1</t>
  </si>
  <si>
    <t>32285002340270</t>
  </si>
  <si>
    <t>893604666</t>
  </si>
  <si>
    <t>DA235 .G66 1971</t>
  </si>
  <si>
    <t>0                      DA 0235000G  66          1971</t>
  </si>
  <si>
    <t>The loyal conspiracy; the Lords Appellant under Richard II.</t>
  </si>
  <si>
    <t>Goodman, Anthony, 1936-</t>
  </si>
  <si>
    <t>Coral Gables, Fla., University of Miami Press [1971]</t>
  </si>
  <si>
    <t>1971</t>
  </si>
  <si>
    <t>flu</t>
  </si>
  <si>
    <t>1999-11-09</t>
  </si>
  <si>
    <t>1996-10-07</t>
  </si>
  <si>
    <t>1357819:eng</t>
  </si>
  <si>
    <t>238819</t>
  </si>
  <si>
    <t>991001894679702656</t>
  </si>
  <si>
    <t>2256488180002656</t>
  </si>
  <si>
    <t>9780870242151</t>
  </si>
  <si>
    <t>32285002314804</t>
  </si>
  <si>
    <t>893697115</t>
  </si>
  <si>
    <t>DA235 .H8 1961</t>
  </si>
  <si>
    <t>0                      DA 0235000H  8           1961</t>
  </si>
  <si>
    <t>The hollow crown; a life of Richard II.</t>
  </si>
  <si>
    <t>Hutchison, Harold F., 1900-1975.</t>
  </si>
  <si>
    <t>New York, John Day Co. [1961]</t>
  </si>
  <si>
    <t>[1st American ed.]</t>
  </si>
  <si>
    <t>2007-08-09</t>
  </si>
  <si>
    <t>478686:eng</t>
  </si>
  <si>
    <t>784097</t>
  </si>
  <si>
    <t>991003258609702656</t>
  </si>
  <si>
    <t>2262493090002656</t>
  </si>
  <si>
    <t>32285002314820</t>
  </si>
  <si>
    <t>893518306</t>
  </si>
  <si>
    <t>DA27 .M26</t>
  </si>
  <si>
    <t>0                      DA 0027000M  26</t>
  </si>
  <si>
    <t>Selected historical essays. Chosen and introduced by Helen M. Cam.</t>
  </si>
  <si>
    <t>Maitland, Frederic William, 1850-1906.</t>
  </si>
  <si>
    <t>Cambridge [Eng.] Published in association with the Selden Society at the University Press, 1957.</t>
  </si>
  <si>
    <t>1999-04-09</t>
  </si>
  <si>
    <t>1996-09-22</t>
  </si>
  <si>
    <t>5358493916:eng</t>
  </si>
  <si>
    <t>1318517</t>
  </si>
  <si>
    <t>991001703169702656</t>
  </si>
  <si>
    <t>2270692250002656</t>
  </si>
  <si>
    <t>32285002336658</t>
  </si>
  <si>
    <t>893328312</t>
  </si>
  <si>
    <t>DA28.4 .E54 1995</t>
  </si>
  <si>
    <t>0                      DA 0028400E  54          1995</t>
  </si>
  <si>
    <t>Facts about the British prime ministers : a compilation of biographical and historical information / Dermot Englefield, Janet Seaton, Isobel White ; foreword by Prime Minister John Major.</t>
  </si>
  <si>
    <t>Englefield, Dermot J. T.</t>
  </si>
  <si>
    <t>New York : H.W. Wilson Co., 1995.</t>
  </si>
  <si>
    <t>1995</t>
  </si>
  <si>
    <t>2003-03-21</t>
  </si>
  <si>
    <t>1996-06-11</t>
  </si>
  <si>
    <t>33257522:eng</t>
  </si>
  <si>
    <t>31133586</t>
  </si>
  <si>
    <t>991002396809702656</t>
  </si>
  <si>
    <t>2272688200002656</t>
  </si>
  <si>
    <t>9780824208639</t>
  </si>
  <si>
    <t>32285002191350</t>
  </si>
  <si>
    <t>893716398</t>
  </si>
  <si>
    <t>DA30 .H3 1953</t>
  </si>
  <si>
    <t>0                      DA 0030000H  3           1953</t>
  </si>
  <si>
    <t>A history of England and the British Empire / [by] Walter Phelps Hall and Robert Greenhalgh Albion, with the collaboration of Jennie Barnes Pope.</t>
  </si>
  <si>
    <t>Boston : Ginn &amp; Co., [1953]</t>
  </si>
  <si>
    <t>1953</t>
  </si>
  <si>
    <t>3d ed.</t>
  </si>
  <si>
    <t>mau</t>
  </si>
  <si>
    <t>2002-11-21</t>
  </si>
  <si>
    <t>2001-07-23</t>
  </si>
  <si>
    <t>488214:eng</t>
  </si>
  <si>
    <t>444345</t>
  </si>
  <si>
    <t>991003583489702656</t>
  </si>
  <si>
    <t>2265169180002656</t>
  </si>
  <si>
    <t>9780536002259</t>
  </si>
  <si>
    <t>32285004334164</t>
  </si>
  <si>
    <t>893330464</t>
  </si>
  <si>
    <t>DA30 .L3</t>
  </si>
  <si>
    <t>0                      DA 0030000L  3</t>
  </si>
  <si>
    <t>British history for American students, by William Thomas Laprade ...</t>
  </si>
  <si>
    <t>Laprade, William Thomas, 1883-1975.</t>
  </si>
  <si>
    <t>New York, The Macmillan Company, 1926.</t>
  </si>
  <si>
    <t>1926</t>
  </si>
  <si>
    <t>1999-04-06</t>
  </si>
  <si>
    <t>423983033:eng</t>
  </si>
  <si>
    <t>2583161</t>
  </si>
  <si>
    <t>991004171759702656</t>
  </si>
  <si>
    <t>2263095430002656</t>
  </si>
  <si>
    <t>32285002337078</t>
  </si>
  <si>
    <t>893349698</t>
  </si>
  <si>
    <t>DA30 .L7 1912</t>
  </si>
  <si>
    <t>0                      DA 0030000L  7           1912</t>
  </si>
  <si>
    <t>The history of England, from the first invasion by the Romans to the accession of King George the Fifth, by John Lingard, D.D., and Hilaire Belloc, B.A. With an introduction by His Eminence James, cardinal Gibbons.</t>
  </si>
  <si>
    <t>V.7</t>
  </si>
  <si>
    <t>Lingard, John, 1771-1851.</t>
  </si>
  <si>
    <t>New York, The Catholic publication society of America, 1912-15.</t>
  </si>
  <si>
    <t>2003-07-11</t>
  </si>
  <si>
    <t>1996-09-24</t>
  </si>
  <si>
    <t>10252650569:eng</t>
  </si>
  <si>
    <t>1048790</t>
  </si>
  <si>
    <t>991003497649702656</t>
  </si>
  <si>
    <t>2268117230002656</t>
  </si>
  <si>
    <t>32285002337417</t>
  </si>
  <si>
    <t>893246410</t>
  </si>
  <si>
    <t>V.3</t>
  </si>
  <si>
    <t>32285002337375</t>
  </si>
  <si>
    <t>893252426</t>
  </si>
  <si>
    <t>V.6</t>
  </si>
  <si>
    <t>32285002337409</t>
  </si>
  <si>
    <t>893240265</t>
  </si>
  <si>
    <t>V.5</t>
  </si>
  <si>
    <t>32285002337391</t>
  </si>
  <si>
    <t>893246411</t>
  </si>
  <si>
    <t>32285002337359</t>
  </si>
  <si>
    <t>893234225</t>
  </si>
  <si>
    <t>V.8</t>
  </si>
  <si>
    <t>32285002337425</t>
  </si>
  <si>
    <t>893252424</t>
  </si>
  <si>
    <t>32285002337383</t>
  </si>
  <si>
    <t>893252425</t>
  </si>
  <si>
    <t>V.11</t>
  </si>
  <si>
    <t>32285002337458</t>
  </si>
  <si>
    <t>893246412</t>
  </si>
  <si>
    <t>32285002337367</t>
  </si>
  <si>
    <t>893252427</t>
  </si>
  <si>
    <t>V.9</t>
  </si>
  <si>
    <t>32285002337433</t>
  </si>
  <si>
    <t>893252423</t>
  </si>
  <si>
    <t>V.10</t>
  </si>
  <si>
    <t>32285002337441</t>
  </si>
  <si>
    <t>893240266</t>
  </si>
  <si>
    <t>DA30 .S37 1980</t>
  </si>
  <si>
    <t>0                      DA 0030000S  37          1980</t>
  </si>
  <si>
    <t>History of England / Harold J. Schultz.</t>
  </si>
  <si>
    <t>Schultz, Harold John.</t>
  </si>
  <si>
    <t>New York : Barnes and Noble Books, c1980.</t>
  </si>
  <si>
    <t>Barnes &amp; Noble outline series ; COS 188</t>
  </si>
  <si>
    <t>1996-04-14</t>
  </si>
  <si>
    <t>1990-09-24</t>
  </si>
  <si>
    <t>404358:eng</t>
  </si>
  <si>
    <t>6174292</t>
  </si>
  <si>
    <t>991005004679702656</t>
  </si>
  <si>
    <t>2257812840002656</t>
  </si>
  <si>
    <t>9780064601887</t>
  </si>
  <si>
    <t>32285000259829</t>
  </si>
  <si>
    <t>893260429</t>
  </si>
  <si>
    <t>DA30 .S38 1982</t>
  </si>
  <si>
    <t>0                      DA 0030000S  38          1982</t>
  </si>
  <si>
    <t>A new history of England, 410-1975 / L.C.B. Seaman.</t>
  </si>
  <si>
    <t>Seaman, L. C. B. (Lewis Charles Bernard)</t>
  </si>
  <si>
    <t>Brighton, Sussex : Harvester Press Ltd. ; Totowa, N.J. : Barnes &amp; Noble, c1982.</t>
  </si>
  <si>
    <t>1982</t>
  </si>
  <si>
    <t>2008-06-11</t>
  </si>
  <si>
    <t>458766:eng</t>
  </si>
  <si>
    <t>7946863</t>
  </si>
  <si>
    <t>991005234099702656</t>
  </si>
  <si>
    <t>2272473180002656</t>
  </si>
  <si>
    <t>9780389202561</t>
  </si>
  <si>
    <t>32285005444525</t>
  </si>
  <si>
    <t>893810950</t>
  </si>
  <si>
    <t>DA32 .B4</t>
  </si>
  <si>
    <t>0                      DA 0032000B  4</t>
  </si>
  <si>
    <t>An introduction to the English historians, by Charles A. Beard ...</t>
  </si>
  <si>
    <t>Beard, Charles A. (Charles Austin), 1874-1948 compiler.</t>
  </si>
  <si>
    <t>New York, The Macmillan Company, 1906.</t>
  </si>
  <si>
    <t>1906</t>
  </si>
  <si>
    <t>2001-09-18</t>
  </si>
  <si>
    <t>691953089:eng</t>
  </si>
  <si>
    <t>642858</t>
  </si>
  <si>
    <t>991003092729702656</t>
  </si>
  <si>
    <t>2262081020002656</t>
  </si>
  <si>
    <t>32285002337250</t>
  </si>
  <si>
    <t>893422159</t>
  </si>
  <si>
    <t>DA44 .B6</t>
  </si>
  <si>
    <t>0                      DA 0044000B  6</t>
  </si>
  <si>
    <t>Political integration and disintegration in the British Isles / A. H. Birch.</t>
  </si>
  <si>
    <t>Birch, Anthony Harold.</t>
  </si>
  <si>
    <t>London : G. Allen &amp; Unwin, 1977.</t>
  </si>
  <si>
    <t>1977</t>
  </si>
  <si>
    <t>1995-03-09</t>
  </si>
  <si>
    <t>1991-10-24</t>
  </si>
  <si>
    <t>12072134:eng</t>
  </si>
  <si>
    <t>3642388</t>
  </si>
  <si>
    <t>991004485669702656</t>
  </si>
  <si>
    <t>2258579290002656</t>
  </si>
  <si>
    <t>9780043201237</t>
  </si>
  <si>
    <t>32285000653948</t>
  </si>
  <si>
    <t>893712656</t>
  </si>
  <si>
    <t>DA47.1 .K67</t>
  </si>
  <si>
    <t>0                      DA 0047100K  67</t>
  </si>
  <si>
    <t>Cromwell and the new model foreign policy : England's policy toward France, 1649-1658 / Charles P. Korr.</t>
  </si>
  <si>
    <t>Korr, Charles P.</t>
  </si>
  <si>
    <t>Berkeley : University of California Press, c1975.</t>
  </si>
  <si>
    <t>1975</t>
  </si>
  <si>
    <t>1992-02-28</t>
  </si>
  <si>
    <t>836656202:eng</t>
  </si>
  <si>
    <t>1511941</t>
  </si>
  <si>
    <t>991003792559702656</t>
  </si>
  <si>
    <t>2260157270002656</t>
  </si>
  <si>
    <t>9780520022812</t>
  </si>
  <si>
    <t>32285000284660</t>
  </si>
  <si>
    <t>893810182</t>
  </si>
  <si>
    <t>DA47.2 .F8 1982</t>
  </si>
  <si>
    <t>0                      DA 0047200F  8           1982</t>
  </si>
  <si>
    <t>Neville Chamberlain and appeasement : a study in the politics of history / Larry William Fuchser.</t>
  </si>
  <si>
    <t>Fuchser, Larry William.</t>
  </si>
  <si>
    <t>New York : Norton, c1982.</t>
  </si>
  <si>
    <t>1st ed.</t>
  </si>
  <si>
    <t>1993-11-06</t>
  </si>
  <si>
    <t>459882:eng</t>
  </si>
  <si>
    <t>8409706</t>
  </si>
  <si>
    <t>991005239749702656</t>
  </si>
  <si>
    <t>2271172780002656</t>
  </si>
  <si>
    <t>9780393016079</t>
  </si>
  <si>
    <t>32285000047810</t>
  </si>
  <si>
    <t>893527156</t>
  </si>
  <si>
    <t>DA47.2 .L44 2001</t>
  </si>
  <si>
    <t>0                      DA 0047200L  44          2001</t>
  </si>
  <si>
    <t>Victory in Europe? : Britain and Germany since 1945 / Sabine Lee.</t>
  </si>
  <si>
    <t>Lee, Sabine.</t>
  </si>
  <si>
    <t>Harlow ; New York : Longman, 2001.</t>
  </si>
  <si>
    <t>2001</t>
  </si>
  <si>
    <t>2002-05-02</t>
  </si>
  <si>
    <t>2002-04-22</t>
  </si>
  <si>
    <t>335135954:eng</t>
  </si>
  <si>
    <t>46601913</t>
  </si>
  <si>
    <t>991003761759702656</t>
  </si>
  <si>
    <t>2270199570002656</t>
  </si>
  <si>
    <t>9780582294837</t>
  </si>
  <si>
    <t>32285004481999</t>
  </si>
  <si>
    <t>893518842</t>
  </si>
  <si>
    <t>DA47.2 .M53</t>
  </si>
  <si>
    <t>0                      DA 0047200M  53</t>
  </si>
  <si>
    <t>The strategy of appeasement : the British Government and Germany, 1937-39 / [by] Keith Middlemas.</t>
  </si>
  <si>
    <t>Middlemas, Keith, 1935-2013.</t>
  </si>
  <si>
    <t>Chicago : Quadrangle Books, 1972.</t>
  </si>
  <si>
    <t>1972</t>
  </si>
  <si>
    <t>ilu</t>
  </si>
  <si>
    <t>2005-11-07</t>
  </si>
  <si>
    <t>1993-04-22</t>
  </si>
  <si>
    <t>118284657:eng</t>
  </si>
  <si>
    <t>612403</t>
  </si>
  <si>
    <t>991003053239702656</t>
  </si>
  <si>
    <t>2266528970002656</t>
  </si>
  <si>
    <t>9780812902419</t>
  </si>
  <si>
    <t>32285001622827</t>
  </si>
  <si>
    <t>893592146</t>
  </si>
  <si>
    <t>DA47.2 .P37 1993b</t>
  </si>
  <si>
    <t>0                      DA 0047200P  37          1993b</t>
  </si>
  <si>
    <t>Chamberlain and appeasement : British policy and the coming of the Second World War / R.A.C. Parker.</t>
  </si>
  <si>
    <t>Parker, Robert Alexander Clarke, 1927-</t>
  </si>
  <si>
    <t>Houndmills, Basingstoke, Hampshire : Macmillan, 1993.</t>
  </si>
  <si>
    <t>1993</t>
  </si>
  <si>
    <t>Making of the 20th century</t>
  </si>
  <si>
    <t>1994-10-31</t>
  </si>
  <si>
    <t>330863:eng</t>
  </si>
  <si>
    <t>29244555</t>
  </si>
  <si>
    <t>991002256679702656</t>
  </si>
  <si>
    <t>2271108310002656</t>
  </si>
  <si>
    <t>9780333417126</t>
  </si>
  <si>
    <t>32285001955649</t>
  </si>
  <si>
    <t>893609646</t>
  </si>
  <si>
    <t>DA47.2 .R62 1988</t>
  </si>
  <si>
    <t>0                      DA 0047200R  62          1988</t>
  </si>
  <si>
    <t>Appeasement / Keith Robbins.</t>
  </si>
  <si>
    <t>Robbins, Keith.</t>
  </si>
  <si>
    <t>Oxford, UK ; New York, NY, USA : B. Blackwell, 1988.</t>
  </si>
  <si>
    <t>Historical Association studies</t>
  </si>
  <si>
    <t>1990-09-25</t>
  </si>
  <si>
    <t>914790:eng</t>
  </si>
  <si>
    <t>17775321</t>
  </si>
  <si>
    <t>991001262739702656</t>
  </si>
  <si>
    <t>2271406460002656</t>
  </si>
  <si>
    <t>9780631160137</t>
  </si>
  <si>
    <t>32285000259977</t>
  </si>
  <si>
    <t>893903364</t>
  </si>
  <si>
    <t>DA47.2 .R63 1977b</t>
  </si>
  <si>
    <t>0                      DA 0047200R  63          1977b</t>
  </si>
  <si>
    <t>British appeasement in the 1930s / William R. Rock.</t>
  </si>
  <si>
    <t>Rock, William R.</t>
  </si>
  <si>
    <t>New York : Norton, c1977.</t>
  </si>
  <si>
    <t>Foundations of modern history</t>
  </si>
  <si>
    <t>460198:eng</t>
  </si>
  <si>
    <t>3414288</t>
  </si>
  <si>
    <t>991004428659702656</t>
  </si>
  <si>
    <t>2259674440002656</t>
  </si>
  <si>
    <t>9780393056686</t>
  </si>
  <si>
    <t>32285000047836</t>
  </si>
  <si>
    <t>893706406</t>
  </si>
  <si>
    <t>DA47.2 .S85 2000</t>
  </si>
  <si>
    <t>0                      DA 0047200S  85          2000</t>
  </si>
  <si>
    <t>The Germanic isle : Nazi perceptions of Britain / Gerwin Strobl.</t>
  </si>
  <si>
    <t>Strobl, Gerwin.</t>
  </si>
  <si>
    <t>Cambridge ; New York : Cambridge University Press, 2000.</t>
  </si>
  <si>
    <t>2000</t>
  </si>
  <si>
    <t>2002-01-22</t>
  </si>
  <si>
    <t>807191539:eng</t>
  </si>
  <si>
    <t>43227465</t>
  </si>
  <si>
    <t>991003695259702656</t>
  </si>
  <si>
    <t>2267787890002656</t>
  </si>
  <si>
    <t>9780521782654</t>
  </si>
  <si>
    <t>32285004450275</t>
  </si>
  <si>
    <t>893705522</t>
  </si>
  <si>
    <t>DA47.3 .W52 1970b</t>
  </si>
  <si>
    <t>0                      DA 0047300W  52          1970b</t>
  </si>
  <si>
    <t>Queen Elizabeth and the revolt of the Netherlands [by] Charles Wilson.</t>
  </si>
  <si>
    <t>Wilson, Charles, 1914-</t>
  </si>
  <si>
    <t>Berkeley, University of California Press, 1970.</t>
  </si>
  <si>
    <t>2008-10-14</t>
  </si>
  <si>
    <t>1231898:eng</t>
  </si>
  <si>
    <t>93625</t>
  </si>
  <si>
    <t>991000563499702656</t>
  </si>
  <si>
    <t>2265674730002656</t>
  </si>
  <si>
    <t>9780520017443</t>
  </si>
  <si>
    <t>32285002337847</t>
  </si>
  <si>
    <t>893878171</t>
  </si>
  <si>
    <t>DA47.8 .L66 1971</t>
  </si>
  <si>
    <t>0                      DA 0047800L  66          1971</t>
  </si>
  <si>
    <t>Guy Fawkes in Spain : the "Spanish treason" in Spanish documents / by Albert J. Loomie.</t>
  </si>
  <si>
    <t>Loomie, Albert J. (Albert Joseph), 1922-</t>
  </si>
  <si>
    <t>[London] : University of London, Institute of Historical Research, 1971.</t>
  </si>
  <si>
    <t>Bulletin of the Institute of Historical Research. Special supplement ; no. 9</t>
  </si>
  <si>
    <t>1995-09-13</t>
  </si>
  <si>
    <t>1992-01-03</t>
  </si>
  <si>
    <t>1576483:eng</t>
  </si>
  <si>
    <t>488724</t>
  </si>
  <si>
    <t>991002854709702656</t>
  </si>
  <si>
    <t>2256214330002656</t>
  </si>
  <si>
    <t>32285000882778</t>
  </si>
  <si>
    <t>893710757</t>
  </si>
  <si>
    <t>DA60 .B4</t>
  </si>
  <si>
    <t>0                      DA 0060000B  4</t>
  </si>
  <si>
    <t>Warfare in England, 1066-1189.</t>
  </si>
  <si>
    <t>Beeler, John.</t>
  </si>
  <si>
    <t>Ithaca, N.Y., Cornell University Press [1966]</t>
  </si>
  <si>
    <t>2000-10-04</t>
  </si>
  <si>
    <t>1546939:eng</t>
  </si>
  <si>
    <t>398376</t>
  </si>
  <si>
    <t>991002681129702656</t>
  </si>
  <si>
    <t>2259743210002656</t>
  </si>
  <si>
    <t>32285002338019</t>
  </si>
  <si>
    <t>893523915</t>
  </si>
  <si>
    <t>DA68 .B6 1967</t>
  </si>
  <si>
    <t>0                      DA 0068000B  6           1967</t>
  </si>
  <si>
    <t>Victorian military campaigns.</t>
  </si>
  <si>
    <t>Bond, Brian compiler.</t>
  </si>
  <si>
    <t>New York, Praeger [1967]</t>
  </si>
  <si>
    <t>1967</t>
  </si>
  <si>
    <t>1998-02-27</t>
  </si>
  <si>
    <t>1763522:eng</t>
  </si>
  <si>
    <t>635077</t>
  </si>
  <si>
    <t>991003083339702656</t>
  </si>
  <si>
    <t>2255678090002656</t>
  </si>
  <si>
    <t>32285002338076</t>
  </si>
  <si>
    <t>893434625</t>
  </si>
  <si>
    <t>DA69.3.M56 A3</t>
  </si>
  <si>
    <t>0                      DA 0069300M  56                 A  3</t>
  </si>
  <si>
    <t>The memoirs of Field-Marshal the Viscount Montgomery of Alamein, K.G.</t>
  </si>
  <si>
    <t>Montgomery of Alamein, Bernard Law Montgomery, Viscount, 1887-1976.</t>
  </si>
  <si>
    <t>Cleveland ; New York : World Pub. Co., [1958]</t>
  </si>
  <si>
    <t>1958</t>
  </si>
  <si>
    <t>[1st ed.]</t>
  </si>
  <si>
    <t>ohu</t>
  </si>
  <si>
    <t>2004-10-12</t>
  </si>
  <si>
    <t>1995-05-18</t>
  </si>
  <si>
    <t>4160879179:eng</t>
  </si>
  <si>
    <t>375195</t>
  </si>
  <si>
    <t>991002581409702656</t>
  </si>
  <si>
    <t>2264178240002656</t>
  </si>
  <si>
    <t>32285002034733</t>
  </si>
  <si>
    <t>893809570</t>
  </si>
  <si>
    <t>DA69.3.M56 H35</t>
  </si>
  <si>
    <t>0                      DA 0069300M  56                 H  35</t>
  </si>
  <si>
    <t>Monty, the making of a general (1887-1942) / Nigel Hamilton.</t>
  </si>
  <si>
    <t>Hamilton, Nigel.</t>
  </si>
  <si>
    <t>New York : McGraw-Hill, c1981.</t>
  </si>
  <si>
    <t>1981</t>
  </si>
  <si>
    <t>2010-08-25</t>
  </si>
  <si>
    <t>2452654224:eng</t>
  </si>
  <si>
    <t>7577325</t>
  </si>
  <si>
    <t>991005136199702656</t>
  </si>
  <si>
    <t>2265610710002656</t>
  </si>
  <si>
    <t>9780070258051</t>
  </si>
  <si>
    <t>32285000325166</t>
  </si>
  <si>
    <t>893332452</t>
  </si>
  <si>
    <t>DA86.22.N65 K4</t>
  </si>
  <si>
    <t>0                      DA 0086220N  65                 K  4</t>
  </si>
  <si>
    <t>Elizabeth's admiral; the political career of Charles Howard, Earl of Nottingham, 1536-1624 [by] Robert W. Kenny.</t>
  </si>
  <si>
    <t>Kenny, Robert W., 1932-</t>
  </si>
  <si>
    <t>Baltimore, Johns Hopkins Press [1970]</t>
  </si>
  <si>
    <t>2008-02-25</t>
  </si>
  <si>
    <t>118260190:eng</t>
  </si>
  <si>
    <t>85972</t>
  </si>
  <si>
    <t>991000516599702656</t>
  </si>
  <si>
    <t>2267151340002656</t>
  </si>
  <si>
    <t>9780801811050</t>
  </si>
  <si>
    <t>32285002338571</t>
  </si>
  <si>
    <t>893339614</t>
  </si>
  <si>
    <t>DA86.22.R2 S86</t>
  </si>
  <si>
    <t>0                      DA 0086220R  2                  S  86</t>
  </si>
  <si>
    <t>Sir Walter Ralegh, a study in Elizabethan skepticism.</t>
  </si>
  <si>
    <t>Strathmann, Ernest A. (Ernest Albert), 1906-1991.</t>
  </si>
  <si>
    <t>New York, Columbia University Press, 1951.</t>
  </si>
  <si>
    <t>1951</t>
  </si>
  <si>
    <t>2005-11-10</t>
  </si>
  <si>
    <t>1597109:eng</t>
  </si>
  <si>
    <t>777516</t>
  </si>
  <si>
    <t>991003252819702656</t>
  </si>
  <si>
    <t>2268060600002656</t>
  </si>
  <si>
    <t>9780374976408</t>
  </si>
  <si>
    <t>32285002338639</t>
  </si>
  <si>
    <t>893604583</t>
  </si>
  <si>
    <t>DA86.22.R2 T88 2004</t>
  </si>
  <si>
    <t>0                      DA 0086220R  2                  T  88          2004</t>
  </si>
  <si>
    <t>Sir Walter Raleigh / Raleigh Trevelyan.</t>
  </si>
  <si>
    <t>Trevelyan, Raleigh.</t>
  </si>
  <si>
    <t>New York : H. Holt, 2004.</t>
  </si>
  <si>
    <t>2004</t>
  </si>
  <si>
    <t>1st American ed.</t>
  </si>
  <si>
    <t>2004-03-01</t>
  </si>
  <si>
    <t>783778:eng</t>
  </si>
  <si>
    <t>52348908</t>
  </si>
  <si>
    <t>991004237329702656</t>
  </si>
  <si>
    <t>2261896250002656</t>
  </si>
  <si>
    <t>9780805075021</t>
  </si>
  <si>
    <t>32285004891486</t>
  </si>
  <si>
    <t>893532168</t>
  </si>
  <si>
    <t>DA995.B5 B8 1973</t>
  </si>
  <si>
    <t>0                      DA 0995000B  5                  B  8           1973</t>
  </si>
  <si>
    <t>Belfast: approach to crisis; a study of Belfast politics, 1613-1970 [by] Ian Budge [and] Cornelius O'Leary.</t>
  </si>
  <si>
    <t>Budge, Ian.</t>
  </si>
  <si>
    <t>London, Macmillan; New York, St. Martin's Press, 1973.</t>
  </si>
  <si>
    <t>2008-04-21</t>
  </si>
  <si>
    <t>1996-10-22</t>
  </si>
  <si>
    <t>309496218:eng</t>
  </si>
  <si>
    <t>617969</t>
  </si>
  <si>
    <t>991003060659702656</t>
  </si>
  <si>
    <t>2270853740002656</t>
  </si>
  <si>
    <t>9780333017081</t>
  </si>
  <si>
    <t>32285002376100</t>
  </si>
  <si>
    <t>893445525</t>
  </si>
  <si>
    <t>DAW1047 .H37 1992</t>
  </si>
  <si>
    <t>0                      DAW1047000H  37          1992</t>
  </si>
  <si>
    <t>The Harvest of humanism in Central Europe : essays in honor of Lewis W. Spitz / edited by Manfred P. Fleischer.</t>
  </si>
  <si>
    <t>St. Louis, MO : Concordia Pub. House, c1992.</t>
  </si>
  <si>
    <t>mou</t>
  </si>
  <si>
    <t>DAW</t>
  </si>
  <si>
    <t>2009-08-13</t>
  </si>
  <si>
    <t>1994-06-20</t>
  </si>
  <si>
    <t>796472789:eng</t>
  </si>
  <si>
    <t>24108659</t>
  </si>
  <si>
    <t>991001909319702656</t>
  </si>
  <si>
    <t>2256599020002656</t>
  </si>
  <si>
    <t>9780570045601</t>
  </si>
  <si>
    <t>32285001924025</t>
  </si>
  <si>
    <t>893684745</t>
  </si>
  <si>
    <t>DAW1048 .S73 2001</t>
  </si>
  <si>
    <t>0                      DAW1048000S  73          2001</t>
  </si>
  <si>
    <t>Staging the past : the politics of commemoration in Habsburg Central Europe, 1848 to the present / edited by Maria Bucur and Nancy M. Wingfield.</t>
  </si>
  <si>
    <t>West Lafayette, IN : Purdue University Press, c2001.</t>
  </si>
  <si>
    <t>inu</t>
  </si>
  <si>
    <t>Central European studies</t>
  </si>
  <si>
    <t>2001-12-20</t>
  </si>
  <si>
    <t>955545903:eng</t>
  </si>
  <si>
    <t>45466266</t>
  </si>
  <si>
    <t>991003676349702656</t>
  </si>
  <si>
    <t>2255719140002656</t>
  </si>
  <si>
    <t>9781557531612</t>
  </si>
  <si>
    <t>32285004429881</t>
  </si>
  <si>
    <t>893887740</t>
  </si>
  <si>
    <t>Keep in Collection?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</si>
</sst>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49" fontId="0" fillId="0" borderId="0" xfId="0" applyNumberFormat="1" applyAlignment="1">
      <alignment horizontal="center" vertical="center"/>
    </xf>
    <xf numFmtId="3" fontId="0" fillId="0" borderId="0" xfId="0" applyNumberFormat="1" applyAlignment="1">
      <alignment horizontal="center" vertical="center"/>
    </xf>
    <xf numFmtId="164" fontId="0" fillId="0" borderId="0" xfId="0" applyNumberFormat="1" applyAlignment="1">
      <alignment horizontal="center" vertical="center"/>
    </xf>
    <xf numFmtId="0" fontId="2" fillId="0" borderId="0" xfId="0" applyFont="1" applyAlignment="1">
      <alignment horizontal="center" vertical="center" wrapText="1"/>
    </xf>
    <xf numFmtId="0" fontId="0" fillId="0" borderId="0" xfId="0" applyProtection="1">
      <protection locked="0"/>
    </xf>
    <xf numFmtId="0" fontId="1" fillId="2" borderId="0" xfId="0" applyFont="1" applyFill="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B907-17F2-47F7-9AB4-BAC08E125D4E}">
  <dimension ref="A1:BD79"/>
  <sheetViews>
    <sheetView tabSelected="1" workbookViewId="0">
      <pane ySplit="1" topLeftCell="A2" activePane="bottomLeft" state="frozen"/>
      <selection pane="bottomLeft" activeCell="D2" sqref="D2"/>
    </sheetView>
  </sheetViews>
  <sheetFormatPr defaultRowHeight="41.25" customHeight="1" x14ac:dyDescent="0.25"/>
  <cols>
    <col min="1" max="1" width="14.85546875" customWidth="1"/>
    <col min="2" max="2" width="15.140625" customWidth="1"/>
    <col min="3" max="3" width="0" hidden="1" customWidth="1"/>
    <col min="4" max="4" width="37.140625" customWidth="1"/>
    <col min="5" max="5" width="12.85546875" customWidth="1"/>
    <col min="6" max="10" width="0" hidden="1" customWidth="1"/>
    <col min="11" max="11" width="19" customWidth="1"/>
    <col min="12" max="12" width="19.5703125" customWidth="1"/>
    <col min="14" max="17" width="0" hidden="1" customWidth="1"/>
    <col min="20" max="26" width="0" hidden="1" customWidth="1"/>
    <col min="28" max="28" width="0" hidden="1" customWidth="1"/>
    <col min="30" max="30" width="0" hidden="1" customWidth="1"/>
    <col min="31" max="31" width="15.140625" customWidth="1"/>
    <col min="32" max="41" width="0" hidden="1" customWidth="1"/>
    <col min="42" max="42" width="11.5703125" customWidth="1"/>
    <col min="43" max="43" width="11.7109375" customWidth="1"/>
    <col min="44" max="44" width="11.140625" customWidth="1"/>
    <col min="47" max="56" width="0" hidden="1" customWidth="1"/>
  </cols>
  <sheetData>
    <row r="1" spans="1:56" ht="41.25" customHeight="1" x14ac:dyDescent="0.25">
      <c r="A1" s="8" t="s">
        <v>1047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ht="41.25" customHeight="1" x14ac:dyDescent="0.25">
      <c r="A2" s="7" t="s">
        <v>58</v>
      </c>
      <c r="B2" s="2" t="s">
        <v>55</v>
      </c>
      <c r="C2" s="2" t="s">
        <v>56</v>
      </c>
      <c r="D2" s="2" t="s">
        <v>57</v>
      </c>
      <c r="F2" s="3" t="s">
        <v>58</v>
      </c>
      <c r="G2" s="3" t="s">
        <v>59</v>
      </c>
      <c r="H2" s="3" t="s">
        <v>58</v>
      </c>
      <c r="I2" s="3" t="s">
        <v>60</v>
      </c>
      <c r="J2" s="3" t="s">
        <v>61</v>
      </c>
      <c r="K2" s="2" t="s">
        <v>62</v>
      </c>
      <c r="L2" s="2" t="s">
        <v>63</v>
      </c>
      <c r="M2" s="3" t="s">
        <v>64</v>
      </c>
      <c r="O2" s="3" t="s">
        <v>65</v>
      </c>
      <c r="P2" s="3" t="s">
        <v>66</v>
      </c>
      <c r="Q2" s="2" t="s">
        <v>67</v>
      </c>
      <c r="R2" s="3" t="s">
        <v>68</v>
      </c>
      <c r="S2" s="4">
        <v>2</v>
      </c>
      <c r="T2" s="4">
        <v>2</v>
      </c>
      <c r="U2" s="5" t="s">
        <v>69</v>
      </c>
      <c r="V2" s="5" t="s">
        <v>69</v>
      </c>
      <c r="W2" s="5" t="s">
        <v>70</v>
      </c>
      <c r="X2" s="5" t="s">
        <v>70</v>
      </c>
      <c r="Y2" s="4">
        <v>690</v>
      </c>
      <c r="Z2" s="4">
        <v>649</v>
      </c>
      <c r="AA2" s="4">
        <v>930</v>
      </c>
      <c r="AB2" s="4">
        <v>5</v>
      </c>
      <c r="AC2" s="4">
        <v>7</v>
      </c>
      <c r="AD2" s="4">
        <v>23</v>
      </c>
      <c r="AE2" s="4">
        <v>35</v>
      </c>
      <c r="AF2" s="4">
        <v>7</v>
      </c>
      <c r="AG2" s="4">
        <v>12</v>
      </c>
      <c r="AH2" s="4">
        <v>6</v>
      </c>
      <c r="AI2" s="4">
        <v>8</v>
      </c>
      <c r="AJ2" s="4">
        <v>11</v>
      </c>
      <c r="AK2" s="4">
        <v>17</v>
      </c>
      <c r="AL2" s="4">
        <v>4</v>
      </c>
      <c r="AM2" s="4">
        <v>6</v>
      </c>
      <c r="AN2" s="4">
        <v>0</v>
      </c>
      <c r="AO2" s="4">
        <v>0</v>
      </c>
      <c r="AP2" s="3" t="s">
        <v>58</v>
      </c>
      <c r="AQ2" s="3" t="s">
        <v>60</v>
      </c>
      <c r="AR2" s="6" t="str">
        <f>HYPERLINK("http://catalog.hathitrust.org/Record/000010949","HathiTrust Record")</f>
        <v>HathiTrust Record</v>
      </c>
      <c r="AS2" s="6" t="str">
        <f>HYPERLINK("https://creighton-primo.hosted.exlibrisgroup.com/primo-explore/search?tab=default_tab&amp;search_scope=EVERYTHING&amp;vid=01CRU&amp;lang=en_US&amp;offset=0&amp;query=any,contains,991004425149702656","Catalog Record")</f>
        <v>Catalog Record</v>
      </c>
      <c r="AT2" s="6" t="str">
        <f>HYPERLINK("http://www.worldcat.org/oclc/749572","WorldCat Record")</f>
        <v>WorldCat Record</v>
      </c>
      <c r="AU2" s="3" t="s">
        <v>71</v>
      </c>
      <c r="AV2" s="3" t="s">
        <v>72</v>
      </c>
      <c r="AW2" s="3" t="s">
        <v>73</v>
      </c>
      <c r="AX2" s="3" t="s">
        <v>73</v>
      </c>
      <c r="AY2" s="3" t="s">
        <v>74</v>
      </c>
      <c r="AZ2" s="3" t="s">
        <v>75</v>
      </c>
      <c r="BB2" s="3" t="s">
        <v>76</v>
      </c>
      <c r="BC2" s="3" t="s">
        <v>77</v>
      </c>
      <c r="BD2" s="3" t="s">
        <v>78</v>
      </c>
    </row>
    <row r="3" spans="1:56" ht="41.25" customHeight="1" x14ac:dyDescent="0.25">
      <c r="A3" s="7" t="s">
        <v>58</v>
      </c>
      <c r="B3" s="2" t="s">
        <v>79</v>
      </c>
      <c r="C3" s="2" t="s">
        <v>80</v>
      </c>
      <c r="D3" s="2" t="s">
        <v>81</v>
      </c>
      <c r="F3" s="3" t="s">
        <v>58</v>
      </c>
      <c r="G3" s="3" t="s">
        <v>59</v>
      </c>
      <c r="H3" s="3" t="s">
        <v>58</v>
      </c>
      <c r="I3" s="3" t="s">
        <v>58</v>
      </c>
      <c r="J3" s="3" t="s">
        <v>61</v>
      </c>
      <c r="K3" s="2" t="s">
        <v>82</v>
      </c>
      <c r="M3" s="3" t="s">
        <v>83</v>
      </c>
      <c r="O3" s="3" t="s">
        <v>65</v>
      </c>
      <c r="P3" s="3" t="s">
        <v>84</v>
      </c>
      <c r="Q3" s="2" t="s">
        <v>85</v>
      </c>
      <c r="R3" s="3" t="s">
        <v>68</v>
      </c>
      <c r="S3" s="4">
        <v>3</v>
      </c>
      <c r="T3" s="4">
        <v>3</v>
      </c>
      <c r="U3" s="5" t="s">
        <v>86</v>
      </c>
      <c r="V3" s="5" t="s">
        <v>86</v>
      </c>
      <c r="W3" s="5" t="s">
        <v>87</v>
      </c>
      <c r="X3" s="5" t="s">
        <v>87</v>
      </c>
      <c r="Y3" s="4">
        <v>68</v>
      </c>
      <c r="Z3" s="4">
        <v>59</v>
      </c>
      <c r="AA3" s="4">
        <v>77</v>
      </c>
      <c r="AB3" s="4">
        <v>4</v>
      </c>
      <c r="AC3" s="4">
        <v>4</v>
      </c>
      <c r="AD3" s="4">
        <v>3</v>
      </c>
      <c r="AE3" s="4">
        <v>4</v>
      </c>
      <c r="AF3" s="4">
        <v>0</v>
      </c>
      <c r="AG3" s="4">
        <v>0</v>
      </c>
      <c r="AH3" s="4">
        <v>1</v>
      </c>
      <c r="AI3" s="4">
        <v>2</v>
      </c>
      <c r="AJ3" s="4">
        <v>0</v>
      </c>
      <c r="AK3" s="4">
        <v>0</v>
      </c>
      <c r="AL3" s="4">
        <v>2</v>
      </c>
      <c r="AM3" s="4">
        <v>2</v>
      </c>
      <c r="AN3" s="4">
        <v>0</v>
      </c>
      <c r="AO3" s="4">
        <v>0</v>
      </c>
      <c r="AP3" s="3" t="s">
        <v>60</v>
      </c>
      <c r="AQ3" s="3" t="s">
        <v>58</v>
      </c>
      <c r="AR3" s="6" t="str">
        <f>HYPERLINK("http://catalog.hathitrust.org/Record/001666012","HathiTrust Record")</f>
        <v>HathiTrust Record</v>
      </c>
      <c r="AS3" s="6" t="str">
        <f>HYPERLINK("https://creighton-primo.hosted.exlibrisgroup.com/primo-explore/search?tab=default_tab&amp;search_scope=EVERYTHING&amp;vid=01CRU&amp;lang=en_US&amp;offset=0&amp;query=any,contains,991004054299702656","Catalog Record")</f>
        <v>Catalog Record</v>
      </c>
      <c r="AT3" s="6" t="str">
        <f>HYPERLINK("http://www.worldcat.org/oclc/2221689","WorldCat Record")</f>
        <v>WorldCat Record</v>
      </c>
      <c r="AU3" s="3" t="s">
        <v>88</v>
      </c>
      <c r="AV3" s="3" t="s">
        <v>89</v>
      </c>
      <c r="AW3" s="3" t="s">
        <v>90</v>
      </c>
      <c r="AX3" s="3" t="s">
        <v>90</v>
      </c>
      <c r="AY3" s="3" t="s">
        <v>91</v>
      </c>
      <c r="AZ3" s="3" t="s">
        <v>75</v>
      </c>
      <c r="BC3" s="3" t="s">
        <v>92</v>
      </c>
      <c r="BD3" s="3" t="s">
        <v>93</v>
      </c>
    </row>
    <row r="4" spans="1:56" ht="41.25" customHeight="1" x14ac:dyDescent="0.25">
      <c r="A4" s="7" t="s">
        <v>58</v>
      </c>
      <c r="B4" s="2" t="s">
        <v>94</v>
      </c>
      <c r="C4" s="2" t="s">
        <v>95</v>
      </c>
      <c r="D4" s="2" t="s">
        <v>96</v>
      </c>
      <c r="F4" s="3" t="s">
        <v>58</v>
      </c>
      <c r="G4" s="3" t="s">
        <v>59</v>
      </c>
      <c r="H4" s="3" t="s">
        <v>58</v>
      </c>
      <c r="I4" s="3" t="s">
        <v>58</v>
      </c>
      <c r="J4" s="3" t="s">
        <v>61</v>
      </c>
      <c r="K4" s="2" t="s">
        <v>97</v>
      </c>
      <c r="L4" s="2" t="s">
        <v>98</v>
      </c>
      <c r="M4" s="3" t="s">
        <v>99</v>
      </c>
      <c r="O4" s="3" t="s">
        <v>65</v>
      </c>
      <c r="P4" s="3" t="s">
        <v>100</v>
      </c>
      <c r="R4" s="3" t="s">
        <v>68</v>
      </c>
      <c r="S4" s="4">
        <v>0</v>
      </c>
      <c r="T4" s="4">
        <v>0</v>
      </c>
      <c r="U4" s="5" t="s">
        <v>101</v>
      </c>
      <c r="V4" s="5" t="s">
        <v>101</v>
      </c>
      <c r="W4" s="5" t="s">
        <v>102</v>
      </c>
      <c r="X4" s="5" t="s">
        <v>102</v>
      </c>
      <c r="Y4" s="4">
        <v>143</v>
      </c>
      <c r="Z4" s="4">
        <v>75</v>
      </c>
      <c r="AA4" s="4">
        <v>76</v>
      </c>
      <c r="AB4" s="4">
        <v>1</v>
      </c>
      <c r="AC4" s="4">
        <v>1</v>
      </c>
      <c r="AD4" s="4">
        <v>0</v>
      </c>
      <c r="AE4" s="4">
        <v>0</v>
      </c>
      <c r="AF4" s="4">
        <v>0</v>
      </c>
      <c r="AG4" s="4">
        <v>0</v>
      </c>
      <c r="AH4" s="4">
        <v>0</v>
      </c>
      <c r="AI4" s="4">
        <v>0</v>
      </c>
      <c r="AJ4" s="4">
        <v>0</v>
      </c>
      <c r="AK4" s="4">
        <v>0</v>
      </c>
      <c r="AL4" s="4">
        <v>0</v>
      </c>
      <c r="AM4" s="4">
        <v>0</v>
      </c>
      <c r="AN4" s="4">
        <v>0</v>
      </c>
      <c r="AO4" s="4">
        <v>0</v>
      </c>
      <c r="AP4" s="3" t="s">
        <v>58</v>
      </c>
      <c r="AQ4" s="3" t="s">
        <v>60</v>
      </c>
      <c r="AR4" s="6" t="str">
        <f>HYPERLINK("http://catalog.hathitrust.org/Record/000860052","HathiTrust Record")</f>
        <v>HathiTrust Record</v>
      </c>
      <c r="AS4" s="6" t="str">
        <f>HYPERLINK("https://creighton-primo.hosted.exlibrisgroup.com/primo-explore/search?tab=default_tab&amp;search_scope=EVERYTHING&amp;vid=01CRU&amp;lang=en_US&amp;offset=0&amp;query=any,contains,991001117839702656","Catalog Record")</f>
        <v>Catalog Record</v>
      </c>
      <c r="AT4" s="6" t="str">
        <f>HYPERLINK("http://www.worldcat.org/oclc/16533788","WorldCat Record")</f>
        <v>WorldCat Record</v>
      </c>
      <c r="AU4" s="3" t="s">
        <v>103</v>
      </c>
      <c r="AV4" s="3" t="s">
        <v>104</v>
      </c>
      <c r="AW4" s="3" t="s">
        <v>105</v>
      </c>
      <c r="AX4" s="3" t="s">
        <v>105</v>
      </c>
      <c r="AY4" s="3" t="s">
        <v>106</v>
      </c>
      <c r="AZ4" s="3" t="s">
        <v>75</v>
      </c>
      <c r="BB4" s="3" t="s">
        <v>107</v>
      </c>
      <c r="BC4" s="3" t="s">
        <v>108</v>
      </c>
      <c r="BD4" s="3" t="s">
        <v>109</v>
      </c>
    </row>
    <row r="5" spans="1:56" ht="41.25" customHeight="1" x14ac:dyDescent="0.25">
      <c r="A5" s="7" t="s">
        <v>58</v>
      </c>
      <c r="B5" s="2" t="s">
        <v>110</v>
      </c>
      <c r="C5" s="2" t="s">
        <v>111</v>
      </c>
      <c r="D5" s="2" t="s">
        <v>112</v>
      </c>
      <c r="F5" s="3" t="s">
        <v>58</v>
      </c>
      <c r="G5" s="3" t="s">
        <v>59</v>
      </c>
      <c r="H5" s="3" t="s">
        <v>58</v>
      </c>
      <c r="I5" s="3" t="s">
        <v>58</v>
      </c>
      <c r="J5" s="3" t="s">
        <v>61</v>
      </c>
      <c r="K5" s="2" t="s">
        <v>113</v>
      </c>
      <c r="L5" s="2" t="s">
        <v>114</v>
      </c>
      <c r="M5" s="3" t="s">
        <v>115</v>
      </c>
      <c r="O5" s="3" t="s">
        <v>65</v>
      </c>
      <c r="P5" s="3" t="s">
        <v>100</v>
      </c>
      <c r="R5" s="3" t="s">
        <v>68</v>
      </c>
      <c r="S5" s="4">
        <v>1</v>
      </c>
      <c r="T5" s="4">
        <v>1</v>
      </c>
      <c r="U5" s="5" t="s">
        <v>116</v>
      </c>
      <c r="V5" s="5" t="s">
        <v>116</v>
      </c>
      <c r="W5" s="5" t="s">
        <v>117</v>
      </c>
      <c r="X5" s="5" t="s">
        <v>117</v>
      </c>
      <c r="Y5" s="4">
        <v>619</v>
      </c>
      <c r="Z5" s="4">
        <v>427</v>
      </c>
      <c r="AA5" s="4">
        <v>435</v>
      </c>
      <c r="AB5" s="4">
        <v>4</v>
      </c>
      <c r="AC5" s="4">
        <v>4</v>
      </c>
      <c r="AD5" s="4">
        <v>19</v>
      </c>
      <c r="AE5" s="4">
        <v>19</v>
      </c>
      <c r="AF5" s="4">
        <v>3</v>
      </c>
      <c r="AG5" s="4">
        <v>3</v>
      </c>
      <c r="AH5" s="4">
        <v>2</v>
      </c>
      <c r="AI5" s="4">
        <v>2</v>
      </c>
      <c r="AJ5" s="4">
        <v>8</v>
      </c>
      <c r="AK5" s="4">
        <v>8</v>
      </c>
      <c r="AL5" s="4">
        <v>3</v>
      </c>
      <c r="AM5" s="4">
        <v>3</v>
      </c>
      <c r="AN5" s="4">
        <v>4</v>
      </c>
      <c r="AO5" s="4">
        <v>4</v>
      </c>
      <c r="AP5" s="3" t="s">
        <v>58</v>
      </c>
      <c r="AQ5" s="3" t="s">
        <v>60</v>
      </c>
      <c r="AR5" s="6" t="str">
        <f>HYPERLINK("http://catalog.hathitrust.org/Record/000274169","HathiTrust Record")</f>
        <v>HathiTrust Record</v>
      </c>
      <c r="AS5" s="6" t="str">
        <f>HYPERLINK("https://creighton-primo.hosted.exlibrisgroup.com/primo-explore/search?tab=default_tab&amp;search_scope=EVERYTHING&amp;vid=01CRU&amp;lang=en_US&amp;offset=0&amp;query=any,contains,991000078979702656","Catalog Record")</f>
        <v>Catalog Record</v>
      </c>
      <c r="AT5" s="6" t="str">
        <f>HYPERLINK("http://www.worldcat.org/oclc/30983","WorldCat Record")</f>
        <v>WorldCat Record</v>
      </c>
      <c r="AU5" s="3" t="s">
        <v>118</v>
      </c>
      <c r="AV5" s="3" t="s">
        <v>119</v>
      </c>
      <c r="AW5" s="3" t="s">
        <v>120</v>
      </c>
      <c r="AX5" s="3" t="s">
        <v>120</v>
      </c>
      <c r="AY5" s="3" t="s">
        <v>121</v>
      </c>
      <c r="AZ5" s="3" t="s">
        <v>75</v>
      </c>
      <c r="BB5" s="3" t="s">
        <v>122</v>
      </c>
      <c r="BC5" s="3" t="s">
        <v>123</v>
      </c>
      <c r="BD5" s="3" t="s">
        <v>124</v>
      </c>
    </row>
    <row r="6" spans="1:56" ht="41.25" customHeight="1" x14ac:dyDescent="0.25">
      <c r="A6" s="7" t="s">
        <v>58</v>
      </c>
      <c r="B6" s="2" t="s">
        <v>125</v>
      </c>
      <c r="C6" s="2" t="s">
        <v>126</v>
      </c>
      <c r="D6" s="2" t="s">
        <v>127</v>
      </c>
      <c r="F6" s="3" t="s">
        <v>58</v>
      </c>
      <c r="G6" s="3" t="s">
        <v>59</v>
      </c>
      <c r="H6" s="3" t="s">
        <v>58</v>
      </c>
      <c r="I6" s="3" t="s">
        <v>58</v>
      </c>
      <c r="J6" s="3" t="s">
        <v>61</v>
      </c>
      <c r="K6" s="2" t="s">
        <v>128</v>
      </c>
      <c r="L6" s="2" t="s">
        <v>129</v>
      </c>
      <c r="M6" s="3" t="s">
        <v>99</v>
      </c>
      <c r="O6" s="3" t="s">
        <v>65</v>
      </c>
      <c r="P6" s="3" t="s">
        <v>66</v>
      </c>
      <c r="R6" s="3" t="s">
        <v>68</v>
      </c>
      <c r="S6" s="4">
        <v>0</v>
      </c>
      <c r="T6" s="4">
        <v>0</v>
      </c>
      <c r="U6" s="5" t="s">
        <v>130</v>
      </c>
      <c r="V6" s="5" t="s">
        <v>130</v>
      </c>
      <c r="W6" s="5" t="s">
        <v>131</v>
      </c>
      <c r="X6" s="5" t="s">
        <v>131</v>
      </c>
      <c r="Y6" s="4">
        <v>1635</v>
      </c>
      <c r="Z6" s="4">
        <v>1559</v>
      </c>
      <c r="AA6" s="4">
        <v>1725</v>
      </c>
      <c r="AB6" s="4">
        <v>8</v>
      </c>
      <c r="AC6" s="4">
        <v>9</v>
      </c>
      <c r="AD6" s="4">
        <v>32</v>
      </c>
      <c r="AE6" s="4">
        <v>34</v>
      </c>
      <c r="AF6" s="4">
        <v>15</v>
      </c>
      <c r="AG6" s="4">
        <v>16</v>
      </c>
      <c r="AH6" s="4">
        <v>4</v>
      </c>
      <c r="AI6" s="4">
        <v>4</v>
      </c>
      <c r="AJ6" s="4">
        <v>16</v>
      </c>
      <c r="AK6" s="4">
        <v>16</v>
      </c>
      <c r="AL6" s="4">
        <v>3</v>
      </c>
      <c r="AM6" s="4">
        <v>4</v>
      </c>
      <c r="AN6" s="4">
        <v>0</v>
      </c>
      <c r="AO6" s="4">
        <v>0</v>
      </c>
      <c r="AP6" s="3" t="s">
        <v>58</v>
      </c>
      <c r="AQ6" s="3" t="s">
        <v>58</v>
      </c>
      <c r="AS6" s="6" t="str">
        <f>HYPERLINK("https://creighton-primo.hosted.exlibrisgroup.com/primo-explore/search?tab=default_tab&amp;search_scope=EVERYTHING&amp;vid=01CRU&amp;lang=en_US&amp;offset=0&amp;query=any,contains,991000915309702656","Catalog Record")</f>
        <v>Catalog Record</v>
      </c>
      <c r="AT6" s="6" t="str">
        <f>HYPERLINK("http://www.worldcat.org/oclc/14167364","WorldCat Record")</f>
        <v>WorldCat Record</v>
      </c>
      <c r="AU6" s="3" t="s">
        <v>132</v>
      </c>
      <c r="AV6" s="3" t="s">
        <v>133</v>
      </c>
      <c r="AW6" s="3" t="s">
        <v>134</v>
      </c>
      <c r="AX6" s="3" t="s">
        <v>134</v>
      </c>
      <c r="AY6" s="3" t="s">
        <v>135</v>
      </c>
      <c r="AZ6" s="3" t="s">
        <v>75</v>
      </c>
      <c r="BB6" s="3" t="s">
        <v>136</v>
      </c>
      <c r="BC6" s="3" t="s">
        <v>137</v>
      </c>
      <c r="BD6" s="3" t="s">
        <v>138</v>
      </c>
    </row>
    <row r="7" spans="1:56" ht="41.25" customHeight="1" x14ac:dyDescent="0.25">
      <c r="A7" s="7" t="s">
        <v>58</v>
      </c>
      <c r="B7" s="2" t="s">
        <v>139</v>
      </c>
      <c r="C7" s="2" t="s">
        <v>140</v>
      </c>
      <c r="D7" s="2" t="s">
        <v>141</v>
      </c>
      <c r="F7" s="3" t="s">
        <v>58</v>
      </c>
      <c r="G7" s="3" t="s">
        <v>59</v>
      </c>
      <c r="H7" s="3" t="s">
        <v>58</v>
      </c>
      <c r="I7" s="3" t="s">
        <v>58</v>
      </c>
      <c r="J7" s="3" t="s">
        <v>61</v>
      </c>
      <c r="K7" s="2" t="s">
        <v>142</v>
      </c>
      <c r="L7" s="2" t="s">
        <v>143</v>
      </c>
      <c r="M7" s="3" t="s">
        <v>64</v>
      </c>
      <c r="O7" s="3" t="s">
        <v>65</v>
      </c>
      <c r="P7" s="3" t="s">
        <v>100</v>
      </c>
      <c r="Q7" s="2" t="s">
        <v>144</v>
      </c>
      <c r="R7" s="3" t="s">
        <v>68</v>
      </c>
      <c r="S7" s="4">
        <v>0</v>
      </c>
      <c r="T7" s="4">
        <v>0</v>
      </c>
      <c r="U7" s="5" t="s">
        <v>145</v>
      </c>
      <c r="V7" s="5" t="s">
        <v>145</v>
      </c>
      <c r="W7" s="5" t="s">
        <v>117</v>
      </c>
      <c r="X7" s="5" t="s">
        <v>117</v>
      </c>
      <c r="Y7" s="4">
        <v>253</v>
      </c>
      <c r="Z7" s="4">
        <v>121</v>
      </c>
      <c r="AA7" s="4">
        <v>123</v>
      </c>
      <c r="AB7" s="4">
        <v>2</v>
      </c>
      <c r="AC7" s="4">
        <v>2</v>
      </c>
      <c r="AD7" s="4">
        <v>5</v>
      </c>
      <c r="AE7" s="4">
        <v>5</v>
      </c>
      <c r="AF7" s="4">
        <v>1</v>
      </c>
      <c r="AG7" s="4">
        <v>1</v>
      </c>
      <c r="AH7" s="4">
        <v>1</v>
      </c>
      <c r="AI7" s="4">
        <v>1</v>
      </c>
      <c r="AJ7" s="4">
        <v>4</v>
      </c>
      <c r="AK7" s="4">
        <v>4</v>
      </c>
      <c r="AL7" s="4">
        <v>1</v>
      </c>
      <c r="AM7" s="4">
        <v>1</v>
      </c>
      <c r="AN7" s="4">
        <v>0</v>
      </c>
      <c r="AO7" s="4">
        <v>0</v>
      </c>
      <c r="AP7" s="3" t="s">
        <v>58</v>
      </c>
      <c r="AQ7" s="3" t="s">
        <v>60</v>
      </c>
      <c r="AR7" s="6" t="str">
        <f>HYPERLINK("http://catalog.hathitrust.org/Record/000308729","HathiTrust Record")</f>
        <v>HathiTrust Record</v>
      </c>
      <c r="AS7" s="6" t="str">
        <f>HYPERLINK("https://creighton-primo.hosted.exlibrisgroup.com/primo-explore/search?tab=default_tab&amp;search_scope=EVERYTHING&amp;vid=01CRU&amp;lang=en_US&amp;offset=0&amp;query=any,contains,991003265089702656","Catalog Record")</f>
        <v>Catalog Record</v>
      </c>
      <c r="AT7" s="6" t="str">
        <f>HYPERLINK("http://www.worldcat.org/oclc/790640","WorldCat Record")</f>
        <v>WorldCat Record</v>
      </c>
      <c r="AU7" s="3" t="s">
        <v>146</v>
      </c>
      <c r="AV7" s="3" t="s">
        <v>147</v>
      </c>
      <c r="AW7" s="3" t="s">
        <v>148</v>
      </c>
      <c r="AX7" s="3" t="s">
        <v>148</v>
      </c>
      <c r="AY7" s="3" t="s">
        <v>149</v>
      </c>
      <c r="AZ7" s="3" t="s">
        <v>75</v>
      </c>
      <c r="BB7" s="3" t="s">
        <v>150</v>
      </c>
      <c r="BC7" s="3" t="s">
        <v>151</v>
      </c>
      <c r="BD7" s="3" t="s">
        <v>152</v>
      </c>
    </row>
    <row r="8" spans="1:56" ht="41.25" customHeight="1" x14ac:dyDescent="0.25">
      <c r="A8" s="7" t="s">
        <v>58</v>
      </c>
      <c r="B8" s="2" t="s">
        <v>153</v>
      </c>
      <c r="C8" s="2" t="s">
        <v>154</v>
      </c>
      <c r="D8" s="2" t="s">
        <v>155</v>
      </c>
      <c r="F8" s="3" t="s">
        <v>58</v>
      </c>
      <c r="G8" s="3" t="s">
        <v>59</v>
      </c>
      <c r="H8" s="3" t="s">
        <v>58</v>
      </c>
      <c r="I8" s="3" t="s">
        <v>58</v>
      </c>
      <c r="J8" s="3" t="s">
        <v>61</v>
      </c>
      <c r="K8" s="2" t="s">
        <v>156</v>
      </c>
      <c r="L8" s="2" t="s">
        <v>157</v>
      </c>
      <c r="M8" s="3" t="s">
        <v>158</v>
      </c>
      <c r="N8" s="2" t="s">
        <v>159</v>
      </c>
      <c r="O8" s="3" t="s">
        <v>65</v>
      </c>
      <c r="P8" s="3" t="s">
        <v>100</v>
      </c>
      <c r="Q8" s="2" t="s">
        <v>160</v>
      </c>
      <c r="R8" s="3" t="s">
        <v>68</v>
      </c>
      <c r="S8" s="4">
        <v>5</v>
      </c>
      <c r="T8" s="4">
        <v>5</v>
      </c>
      <c r="U8" s="5" t="s">
        <v>161</v>
      </c>
      <c r="V8" s="5" t="s">
        <v>161</v>
      </c>
      <c r="W8" s="5" t="s">
        <v>162</v>
      </c>
      <c r="X8" s="5" t="s">
        <v>162</v>
      </c>
      <c r="Y8" s="4">
        <v>1146</v>
      </c>
      <c r="Z8" s="4">
        <v>936</v>
      </c>
      <c r="AA8" s="4">
        <v>1246</v>
      </c>
      <c r="AB8" s="4">
        <v>7</v>
      </c>
      <c r="AC8" s="4">
        <v>10</v>
      </c>
      <c r="AD8" s="4">
        <v>42</v>
      </c>
      <c r="AE8" s="4">
        <v>57</v>
      </c>
      <c r="AF8" s="4">
        <v>18</v>
      </c>
      <c r="AG8" s="4">
        <v>22</v>
      </c>
      <c r="AH8" s="4">
        <v>8</v>
      </c>
      <c r="AI8" s="4">
        <v>10</v>
      </c>
      <c r="AJ8" s="4">
        <v>17</v>
      </c>
      <c r="AK8" s="4">
        <v>25</v>
      </c>
      <c r="AL8" s="4">
        <v>6</v>
      </c>
      <c r="AM8" s="4">
        <v>9</v>
      </c>
      <c r="AN8" s="4">
        <v>3</v>
      </c>
      <c r="AO8" s="4">
        <v>3</v>
      </c>
      <c r="AP8" s="3" t="s">
        <v>58</v>
      </c>
      <c r="AQ8" s="3" t="s">
        <v>60</v>
      </c>
      <c r="AR8" s="6" t="str">
        <f>HYPERLINK("http://catalog.hathitrust.org/Record/002951843","HathiTrust Record")</f>
        <v>HathiTrust Record</v>
      </c>
      <c r="AS8" s="6" t="str">
        <f>HYPERLINK("https://creighton-primo.hosted.exlibrisgroup.com/primo-explore/search?tab=default_tab&amp;search_scope=EVERYTHING&amp;vid=01CRU&amp;lang=en_US&amp;offset=0&amp;query=any,contains,991002682099702656","Catalog Record")</f>
        <v>Catalog Record</v>
      </c>
      <c r="AT8" s="6" t="str">
        <f>HYPERLINK("http://www.worldcat.org/oclc/398748","WorldCat Record")</f>
        <v>WorldCat Record</v>
      </c>
      <c r="AU8" s="3" t="s">
        <v>163</v>
      </c>
      <c r="AV8" s="3" t="s">
        <v>164</v>
      </c>
      <c r="AW8" s="3" t="s">
        <v>165</v>
      </c>
      <c r="AX8" s="3" t="s">
        <v>165</v>
      </c>
      <c r="AY8" s="3" t="s">
        <v>166</v>
      </c>
      <c r="AZ8" s="3" t="s">
        <v>75</v>
      </c>
      <c r="BC8" s="3" t="s">
        <v>167</v>
      </c>
      <c r="BD8" s="3" t="s">
        <v>168</v>
      </c>
    </row>
    <row r="9" spans="1:56" ht="41.25" customHeight="1" x14ac:dyDescent="0.25">
      <c r="A9" s="7" t="s">
        <v>58</v>
      </c>
      <c r="B9" s="2" t="s">
        <v>169</v>
      </c>
      <c r="C9" s="2" t="s">
        <v>170</v>
      </c>
      <c r="D9" s="2" t="s">
        <v>171</v>
      </c>
      <c r="F9" s="3" t="s">
        <v>58</v>
      </c>
      <c r="G9" s="3" t="s">
        <v>59</v>
      </c>
      <c r="H9" s="3" t="s">
        <v>58</v>
      </c>
      <c r="I9" s="3" t="s">
        <v>58</v>
      </c>
      <c r="J9" s="3" t="s">
        <v>61</v>
      </c>
      <c r="K9" s="2" t="s">
        <v>172</v>
      </c>
      <c r="L9" s="2" t="s">
        <v>173</v>
      </c>
      <c r="M9" s="3" t="s">
        <v>174</v>
      </c>
      <c r="O9" s="3" t="s">
        <v>65</v>
      </c>
      <c r="P9" s="3" t="s">
        <v>100</v>
      </c>
      <c r="R9" s="3" t="s">
        <v>68</v>
      </c>
      <c r="S9" s="4">
        <v>2</v>
      </c>
      <c r="T9" s="4">
        <v>2</v>
      </c>
      <c r="U9" s="5" t="s">
        <v>175</v>
      </c>
      <c r="V9" s="5" t="s">
        <v>175</v>
      </c>
      <c r="W9" s="5" t="s">
        <v>117</v>
      </c>
      <c r="X9" s="5" t="s">
        <v>117</v>
      </c>
      <c r="Y9" s="4">
        <v>297</v>
      </c>
      <c r="Z9" s="4">
        <v>235</v>
      </c>
      <c r="AA9" s="4">
        <v>252</v>
      </c>
      <c r="AB9" s="4">
        <v>3</v>
      </c>
      <c r="AC9" s="4">
        <v>3</v>
      </c>
      <c r="AD9" s="4">
        <v>14</v>
      </c>
      <c r="AE9" s="4">
        <v>15</v>
      </c>
      <c r="AF9" s="4">
        <v>3</v>
      </c>
      <c r="AG9" s="4">
        <v>3</v>
      </c>
      <c r="AH9" s="4">
        <v>3</v>
      </c>
      <c r="AI9" s="4">
        <v>3</v>
      </c>
      <c r="AJ9" s="4">
        <v>9</v>
      </c>
      <c r="AK9" s="4">
        <v>10</v>
      </c>
      <c r="AL9" s="4">
        <v>2</v>
      </c>
      <c r="AM9" s="4">
        <v>2</v>
      </c>
      <c r="AN9" s="4">
        <v>0</v>
      </c>
      <c r="AO9" s="4">
        <v>0</v>
      </c>
      <c r="AP9" s="3" t="s">
        <v>60</v>
      </c>
      <c r="AQ9" s="3" t="s">
        <v>58</v>
      </c>
      <c r="AR9" s="6" t="str">
        <f>HYPERLINK("http://catalog.hathitrust.org/Record/000269631","HathiTrust Record")</f>
        <v>HathiTrust Record</v>
      </c>
      <c r="AS9" s="6" t="str">
        <f>HYPERLINK("https://creighton-primo.hosted.exlibrisgroup.com/primo-explore/search?tab=default_tab&amp;search_scope=EVERYTHING&amp;vid=01CRU&amp;lang=en_US&amp;offset=0&amp;query=any,contains,991003723739702656","Catalog Record")</f>
        <v>Catalog Record</v>
      </c>
      <c r="AT9" s="6" t="str">
        <f>HYPERLINK("http://www.worldcat.org/oclc/1368953","WorldCat Record")</f>
        <v>WorldCat Record</v>
      </c>
      <c r="AU9" s="3" t="s">
        <v>176</v>
      </c>
      <c r="AV9" s="3" t="s">
        <v>177</v>
      </c>
      <c r="AW9" s="3" t="s">
        <v>178</v>
      </c>
      <c r="AX9" s="3" t="s">
        <v>178</v>
      </c>
      <c r="AY9" s="3" t="s">
        <v>179</v>
      </c>
      <c r="AZ9" s="3" t="s">
        <v>75</v>
      </c>
      <c r="BC9" s="3" t="s">
        <v>180</v>
      </c>
      <c r="BD9" s="3" t="s">
        <v>181</v>
      </c>
    </row>
    <row r="10" spans="1:56" ht="41.25" customHeight="1" x14ac:dyDescent="0.25">
      <c r="A10" s="7" t="s">
        <v>58</v>
      </c>
      <c r="B10" s="2" t="s">
        <v>182</v>
      </c>
      <c r="C10" s="2" t="s">
        <v>183</v>
      </c>
      <c r="D10" s="2" t="s">
        <v>184</v>
      </c>
      <c r="F10" s="3" t="s">
        <v>58</v>
      </c>
      <c r="G10" s="3" t="s">
        <v>59</v>
      </c>
      <c r="H10" s="3" t="s">
        <v>58</v>
      </c>
      <c r="I10" s="3" t="s">
        <v>58</v>
      </c>
      <c r="J10" s="3" t="s">
        <v>61</v>
      </c>
      <c r="K10" s="2" t="s">
        <v>185</v>
      </c>
      <c r="L10" s="2" t="s">
        <v>186</v>
      </c>
      <c r="M10" s="3" t="s">
        <v>187</v>
      </c>
      <c r="O10" s="3" t="s">
        <v>65</v>
      </c>
      <c r="P10" s="3" t="s">
        <v>100</v>
      </c>
      <c r="R10" s="3" t="s">
        <v>68</v>
      </c>
      <c r="S10" s="4">
        <v>7</v>
      </c>
      <c r="T10" s="4">
        <v>7</v>
      </c>
      <c r="U10" s="5" t="s">
        <v>175</v>
      </c>
      <c r="V10" s="5" t="s">
        <v>175</v>
      </c>
      <c r="W10" s="5" t="s">
        <v>131</v>
      </c>
      <c r="X10" s="5" t="s">
        <v>131</v>
      </c>
      <c r="Y10" s="4">
        <v>1248</v>
      </c>
      <c r="Z10" s="4">
        <v>1031</v>
      </c>
      <c r="AA10" s="4">
        <v>1093</v>
      </c>
      <c r="AB10" s="4">
        <v>12</v>
      </c>
      <c r="AC10" s="4">
        <v>12</v>
      </c>
      <c r="AD10" s="4">
        <v>38</v>
      </c>
      <c r="AE10" s="4">
        <v>39</v>
      </c>
      <c r="AF10" s="4">
        <v>13</v>
      </c>
      <c r="AG10" s="4">
        <v>14</v>
      </c>
      <c r="AH10" s="4">
        <v>8</v>
      </c>
      <c r="AI10" s="4">
        <v>8</v>
      </c>
      <c r="AJ10" s="4">
        <v>17</v>
      </c>
      <c r="AK10" s="4">
        <v>17</v>
      </c>
      <c r="AL10" s="4">
        <v>8</v>
      </c>
      <c r="AM10" s="4">
        <v>8</v>
      </c>
      <c r="AN10" s="4">
        <v>1</v>
      </c>
      <c r="AO10" s="4">
        <v>1</v>
      </c>
      <c r="AP10" s="3" t="s">
        <v>58</v>
      </c>
      <c r="AQ10" s="3" t="s">
        <v>58</v>
      </c>
      <c r="AS10" s="6" t="str">
        <f>HYPERLINK("https://creighton-primo.hosted.exlibrisgroup.com/primo-explore/search?tab=default_tab&amp;search_scope=EVERYTHING&amp;vid=01CRU&amp;lang=en_US&amp;offset=0&amp;query=any,contains,991004706709702656","Catalog Record")</f>
        <v>Catalog Record</v>
      </c>
      <c r="AT10" s="6" t="str">
        <f>HYPERLINK("http://www.worldcat.org/oclc/4720505","WorldCat Record")</f>
        <v>WorldCat Record</v>
      </c>
      <c r="AU10" s="3" t="s">
        <v>188</v>
      </c>
      <c r="AV10" s="3" t="s">
        <v>189</v>
      </c>
      <c r="AW10" s="3" t="s">
        <v>190</v>
      </c>
      <c r="AX10" s="3" t="s">
        <v>190</v>
      </c>
      <c r="AY10" s="3" t="s">
        <v>191</v>
      </c>
      <c r="AZ10" s="3" t="s">
        <v>75</v>
      </c>
      <c r="BB10" s="3" t="s">
        <v>192</v>
      </c>
      <c r="BC10" s="3" t="s">
        <v>193</v>
      </c>
      <c r="BD10" s="3" t="s">
        <v>194</v>
      </c>
    </row>
    <row r="11" spans="1:56" ht="41.25" customHeight="1" x14ac:dyDescent="0.25">
      <c r="A11" s="7" t="s">
        <v>58</v>
      </c>
      <c r="B11" s="2" t="s">
        <v>195</v>
      </c>
      <c r="C11" s="2" t="s">
        <v>196</v>
      </c>
      <c r="D11" s="2" t="s">
        <v>197</v>
      </c>
      <c r="F11" s="3" t="s">
        <v>58</v>
      </c>
      <c r="G11" s="3" t="s">
        <v>59</v>
      </c>
      <c r="H11" s="3" t="s">
        <v>58</v>
      </c>
      <c r="I11" s="3" t="s">
        <v>58</v>
      </c>
      <c r="J11" s="3" t="s">
        <v>61</v>
      </c>
      <c r="K11" s="2" t="s">
        <v>198</v>
      </c>
      <c r="L11" s="2" t="s">
        <v>199</v>
      </c>
      <c r="M11" s="3" t="s">
        <v>200</v>
      </c>
      <c r="O11" s="3" t="s">
        <v>65</v>
      </c>
      <c r="P11" s="3" t="s">
        <v>100</v>
      </c>
      <c r="R11" s="3" t="s">
        <v>68</v>
      </c>
      <c r="S11" s="4">
        <v>3</v>
      </c>
      <c r="T11" s="4">
        <v>3</v>
      </c>
      <c r="U11" s="5" t="s">
        <v>201</v>
      </c>
      <c r="V11" s="5" t="s">
        <v>201</v>
      </c>
      <c r="W11" s="5" t="s">
        <v>102</v>
      </c>
      <c r="X11" s="5" t="s">
        <v>102</v>
      </c>
      <c r="Y11" s="4">
        <v>460</v>
      </c>
      <c r="Z11" s="4">
        <v>289</v>
      </c>
      <c r="AA11" s="4">
        <v>295</v>
      </c>
      <c r="AB11" s="4">
        <v>3</v>
      </c>
      <c r="AC11" s="4">
        <v>3</v>
      </c>
      <c r="AD11" s="4">
        <v>16</v>
      </c>
      <c r="AE11" s="4">
        <v>16</v>
      </c>
      <c r="AF11" s="4">
        <v>4</v>
      </c>
      <c r="AG11" s="4">
        <v>4</v>
      </c>
      <c r="AH11" s="4">
        <v>5</v>
      </c>
      <c r="AI11" s="4">
        <v>5</v>
      </c>
      <c r="AJ11" s="4">
        <v>9</v>
      </c>
      <c r="AK11" s="4">
        <v>9</v>
      </c>
      <c r="AL11" s="4">
        <v>2</v>
      </c>
      <c r="AM11" s="4">
        <v>2</v>
      </c>
      <c r="AN11" s="4">
        <v>0</v>
      </c>
      <c r="AO11" s="4">
        <v>0</v>
      </c>
      <c r="AP11" s="3" t="s">
        <v>58</v>
      </c>
      <c r="AQ11" s="3" t="s">
        <v>60</v>
      </c>
      <c r="AR11" s="6" t="str">
        <f>HYPERLINK("http://catalog.hathitrust.org/Record/000028898","HathiTrust Record")</f>
        <v>HathiTrust Record</v>
      </c>
      <c r="AS11" s="6" t="str">
        <f>HYPERLINK("https://creighton-primo.hosted.exlibrisgroup.com/primo-explore/search?tab=default_tab&amp;search_scope=EVERYTHING&amp;vid=01CRU&amp;lang=en_US&amp;offset=0&amp;query=any,contains,991004548409702656","Catalog Record")</f>
        <v>Catalog Record</v>
      </c>
      <c r="AT11" s="6" t="str">
        <f>HYPERLINK("http://www.worldcat.org/oclc/3924093","WorldCat Record")</f>
        <v>WorldCat Record</v>
      </c>
      <c r="AU11" s="3" t="s">
        <v>202</v>
      </c>
      <c r="AV11" s="3" t="s">
        <v>203</v>
      </c>
      <c r="AW11" s="3" t="s">
        <v>204</v>
      </c>
      <c r="AX11" s="3" t="s">
        <v>204</v>
      </c>
      <c r="AY11" s="3" t="s">
        <v>205</v>
      </c>
      <c r="AZ11" s="3" t="s">
        <v>75</v>
      </c>
      <c r="BB11" s="3" t="s">
        <v>206</v>
      </c>
      <c r="BC11" s="3" t="s">
        <v>207</v>
      </c>
      <c r="BD11" s="3" t="s">
        <v>208</v>
      </c>
    </row>
    <row r="12" spans="1:56" ht="41.25" customHeight="1" x14ac:dyDescent="0.25">
      <c r="A12" s="7" t="s">
        <v>58</v>
      </c>
      <c r="B12" s="2" t="s">
        <v>209</v>
      </c>
      <c r="C12" s="2" t="s">
        <v>210</v>
      </c>
      <c r="D12" s="2" t="s">
        <v>211</v>
      </c>
      <c r="F12" s="3" t="s">
        <v>58</v>
      </c>
      <c r="G12" s="3" t="s">
        <v>59</v>
      </c>
      <c r="H12" s="3" t="s">
        <v>58</v>
      </c>
      <c r="I12" s="3" t="s">
        <v>60</v>
      </c>
      <c r="J12" s="3" t="s">
        <v>61</v>
      </c>
      <c r="K12" s="2" t="s">
        <v>212</v>
      </c>
      <c r="L12" s="2" t="s">
        <v>213</v>
      </c>
      <c r="M12" s="3" t="s">
        <v>214</v>
      </c>
      <c r="O12" s="3" t="s">
        <v>65</v>
      </c>
      <c r="P12" s="3" t="s">
        <v>100</v>
      </c>
      <c r="Q12" s="2" t="s">
        <v>215</v>
      </c>
      <c r="R12" s="3" t="s">
        <v>68</v>
      </c>
      <c r="S12" s="4">
        <v>6</v>
      </c>
      <c r="T12" s="4">
        <v>6</v>
      </c>
      <c r="U12" s="5" t="s">
        <v>216</v>
      </c>
      <c r="V12" s="5" t="s">
        <v>216</v>
      </c>
      <c r="W12" s="5" t="s">
        <v>217</v>
      </c>
      <c r="X12" s="5" t="s">
        <v>217</v>
      </c>
      <c r="Y12" s="4">
        <v>326</v>
      </c>
      <c r="Z12" s="4">
        <v>266</v>
      </c>
      <c r="AA12" s="4">
        <v>1654</v>
      </c>
      <c r="AB12" s="4">
        <v>3</v>
      </c>
      <c r="AC12" s="4">
        <v>21</v>
      </c>
      <c r="AD12" s="4">
        <v>18</v>
      </c>
      <c r="AE12" s="4">
        <v>55</v>
      </c>
      <c r="AF12" s="4">
        <v>7</v>
      </c>
      <c r="AG12" s="4">
        <v>21</v>
      </c>
      <c r="AH12" s="4">
        <v>5</v>
      </c>
      <c r="AI12" s="4">
        <v>10</v>
      </c>
      <c r="AJ12" s="4">
        <v>12</v>
      </c>
      <c r="AK12" s="4">
        <v>22</v>
      </c>
      <c r="AL12" s="4">
        <v>2</v>
      </c>
      <c r="AM12" s="4">
        <v>14</v>
      </c>
      <c r="AN12" s="4">
        <v>0</v>
      </c>
      <c r="AO12" s="4">
        <v>0</v>
      </c>
      <c r="AP12" s="3" t="s">
        <v>60</v>
      </c>
      <c r="AQ12" s="3" t="s">
        <v>58</v>
      </c>
      <c r="AR12" s="6" t="str">
        <f>HYPERLINK("http://catalog.hathitrust.org/Record/000199593","HathiTrust Record")</f>
        <v>HathiTrust Record</v>
      </c>
      <c r="AS12" s="6" t="str">
        <f>HYPERLINK("https://creighton-primo.hosted.exlibrisgroup.com/primo-explore/search?tab=default_tab&amp;search_scope=EVERYTHING&amp;vid=01CRU&amp;lang=en_US&amp;offset=0&amp;query=any,contains,991003096109702656","Catalog Record")</f>
        <v>Catalog Record</v>
      </c>
      <c r="AT12" s="6" t="str">
        <f>HYPERLINK("http://www.worldcat.org/oclc/645704","WorldCat Record")</f>
        <v>WorldCat Record</v>
      </c>
      <c r="AU12" s="3" t="s">
        <v>218</v>
      </c>
      <c r="AV12" s="3" t="s">
        <v>219</v>
      </c>
      <c r="AW12" s="3" t="s">
        <v>220</v>
      </c>
      <c r="AX12" s="3" t="s">
        <v>220</v>
      </c>
      <c r="AY12" s="3" t="s">
        <v>221</v>
      </c>
      <c r="AZ12" s="3" t="s">
        <v>75</v>
      </c>
      <c r="BC12" s="3" t="s">
        <v>222</v>
      </c>
      <c r="BD12" s="3" t="s">
        <v>223</v>
      </c>
    </row>
    <row r="13" spans="1:56" ht="41.25" customHeight="1" x14ac:dyDescent="0.25">
      <c r="A13" s="7" t="s">
        <v>58</v>
      </c>
      <c r="B13" s="2" t="s">
        <v>224</v>
      </c>
      <c r="C13" s="2" t="s">
        <v>225</v>
      </c>
      <c r="D13" s="2" t="s">
        <v>226</v>
      </c>
      <c r="F13" s="3" t="s">
        <v>58</v>
      </c>
      <c r="G13" s="3" t="s">
        <v>59</v>
      </c>
      <c r="H13" s="3" t="s">
        <v>58</v>
      </c>
      <c r="I13" s="3" t="s">
        <v>58</v>
      </c>
      <c r="J13" s="3" t="s">
        <v>61</v>
      </c>
      <c r="K13" s="2" t="s">
        <v>227</v>
      </c>
      <c r="L13" s="2" t="s">
        <v>228</v>
      </c>
      <c r="M13" s="3" t="s">
        <v>229</v>
      </c>
      <c r="O13" s="3" t="s">
        <v>65</v>
      </c>
      <c r="P13" s="3" t="s">
        <v>100</v>
      </c>
      <c r="Q13" s="2" t="s">
        <v>230</v>
      </c>
      <c r="R13" s="3" t="s">
        <v>68</v>
      </c>
      <c r="S13" s="4">
        <v>14</v>
      </c>
      <c r="T13" s="4">
        <v>14</v>
      </c>
      <c r="U13" s="5" t="s">
        <v>231</v>
      </c>
      <c r="V13" s="5" t="s">
        <v>231</v>
      </c>
      <c r="W13" s="5" t="s">
        <v>232</v>
      </c>
      <c r="X13" s="5" t="s">
        <v>232</v>
      </c>
      <c r="Y13" s="4">
        <v>219</v>
      </c>
      <c r="Z13" s="4">
        <v>164</v>
      </c>
      <c r="AA13" s="4">
        <v>316</v>
      </c>
      <c r="AB13" s="4">
        <v>1</v>
      </c>
      <c r="AC13" s="4">
        <v>3</v>
      </c>
      <c r="AD13" s="4">
        <v>11</v>
      </c>
      <c r="AE13" s="4">
        <v>19</v>
      </c>
      <c r="AF13" s="4">
        <v>6</v>
      </c>
      <c r="AG13" s="4">
        <v>7</v>
      </c>
      <c r="AH13" s="4">
        <v>2</v>
      </c>
      <c r="AI13" s="4">
        <v>4</v>
      </c>
      <c r="AJ13" s="4">
        <v>7</v>
      </c>
      <c r="AK13" s="4">
        <v>12</v>
      </c>
      <c r="AL13" s="4">
        <v>0</v>
      </c>
      <c r="AM13" s="4">
        <v>2</v>
      </c>
      <c r="AN13" s="4">
        <v>0</v>
      </c>
      <c r="AO13" s="4">
        <v>0</v>
      </c>
      <c r="AP13" s="3" t="s">
        <v>60</v>
      </c>
      <c r="AQ13" s="3" t="s">
        <v>58</v>
      </c>
      <c r="AR13" s="6" t="str">
        <f>HYPERLINK("http://catalog.hathitrust.org/Record/000309568","HathiTrust Record")</f>
        <v>HathiTrust Record</v>
      </c>
      <c r="AS13" s="6" t="str">
        <f>HYPERLINK("https://creighton-primo.hosted.exlibrisgroup.com/primo-explore/search?tab=default_tab&amp;search_scope=EVERYTHING&amp;vid=01CRU&amp;lang=en_US&amp;offset=0&amp;query=any,contains,991003904699702656","Catalog Record")</f>
        <v>Catalog Record</v>
      </c>
      <c r="AT13" s="6" t="str">
        <f>HYPERLINK("http://www.worldcat.org/oclc/1834236","WorldCat Record")</f>
        <v>WorldCat Record</v>
      </c>
      <c r="AU13" s="3" t="s">
        <v>233</v>
      </c>
      <c r="AV13" s="3" t="s">
        <v>234</v>
      </c>
      <c r="AW13" s="3" t="s">
        <v>235</v>
      </c>
      <c r="AX13" s="3" t="s">
        <v>235</v>
      </c>
      <c r="AY13" s="3" t="s">
        <v>236</v>
      </c>
      <c r="AZ13" s="3" t="s">
        <v>75</v>
      </c>
      <c r="BC13" s="3" t="s">
        <v>237</v>
      </c>
      <c r="BD13" s="3" t="s">
        <v>238</v>
      </c>
    </row>
    <row r="14" spans="1:56" ht="41.25" customHeight="1" x14ac:dyDescent="0.25">
      <c r="A14" s="7" t="s">
        <v>58</v>
      </c>
      <c r="B14" s="2" t="s">
        <v>239</v>
      </c>
      <c r="C14" s="2" t="s">
        <v>240</v>
      </c>
      <c r="D14" s="2" t="s">
        <v>241</v>
      </c>
      <c r="F14" s="3" t="s">
        <v>58</v>
      </c>
      <c r="G14" s="3" t="s">
        <v>59</v>
      </c>
      <c r="H14" s="3" t="s">
        <v>58</v>
      </c>
      <c r="I14" s="3" t="s">
        <v>58</v>
      </c>
      <c r="J14" s="3" t="s">
        <v>61</v>
      </c>
      <c r="K14" s="2" t="s">
        <v>242</v>
      </c>
      <c r="L14" s="2" t="s">
        <v>243</v>
      </c>
      <c r="M14" s="3" t="s">
        <v>64</v>
      </c>
      <c r="O14" s="3" t="s">
        <v>65</v>
      </c>
      <c r="P14" s="3" t="s">
        <v>100</v>
      </c>
      <c r="Q14" s="2" t="s">
        <v>244</v>
      </c>
      <c r="R14" s="3" t="s">
        <v>68</v>
      </c>
      <c r="S14" s="4">
        <v>6</v>
      </c>
      <c r="T14" s="4">
        <v>6</v>
      </c>
      <c r="U14" s="5" t="s">
        <v>245</v>
      </c>
      <c r="V14" s="5" t="s">
        <v>245</v>
      </c>
      <c r="W14" s="5" t="s">
        <v>246</v>
      </c>
      <c r="X14" s="5" t="s">
        <v>246</v>
      </c>
      <c r="Y14" s="4">
        <v>644</v>
      </c>
      <c r="Z14" s="4">
        <v>425</v>
      </c>
      <c r="AA14" s="4">
        <v>632</v>
      </c>
      <c r="AB14" s="4">
        <v>3</v>
      </c>
      <c r="AC14" s="4">
        <v>5</v>
      </c>
      <c r="AD14" s="4">
        <v>20</v>
      </c>
      <c r="AE14" s="4">
        <v>27</v>
      </c>
      <c r="AF14" s="4">
        <v>9</v>
      </c>
      <c r="AG14" s="4">
        <v>13</v>
      </c>
      <c r="AH14" s="4">
        <v>3</v>
      </c>
      <c r="AI14" s="4">
        <v>4</v>
      </c>
      <c r="AJ14" s="4">
        <v>12</v>
      </c>
      <c r="AK14" s="4">
        <v>15</v>
      </c>
      <c r="AL14" s="4">
        <v>2</v>
      </c>
      <c r="AM14" s="4">
        <v>4</v>
      </c>
      <c r="AN14" s="4">
        <v>0</v>
      </c>
      <c r="AO14" s="4">
        <v>0</v>
      </c>
      <c r="AP14" s="3" t="s">
        <v>58</v>
      </c>
      <c r="AQ14" s="3" t="s">
        <v>60</v>
      </c>
      <c r="AR14" s="6" t="str">
        <f>HYPERLINK("http://catalog.hathitrust.org/Record/000234561","HathiTrust Record")</f>
        <v>HathiTrust Record</v>
      </c>
      <c r="AS14" s="6" t="str">
        <f>HYPERLINK("https://creighton-primo.hosted.exlibrisgroup.com/primo-explore/search?tab=default_tab&amp;search_scope=EVERYTHING&amp;vid=01CRU&amp;lang=en_US&amp;offset=0&amp;query=any,contains,991003336339702656","Catalog Record")</f>
        <v>Catalog Record</v>
      </c>
      <c r="AT14" s="6" t="str">
        <f>HYPERLINK("http://www.worldcat.org/oclc/867270","WorldCat Record")</f>
        <v>WorldCat Record</v>
      </c>
      <c r="AU14" s="3" t="s">
        <v>247</v>
      </c>
      <c r="AV14" s="3" t="s">
        <v>248</v>
      </c>
      <c r="AW14" s="3" t="s">
        <v>249</v>
      </c>
      <c r="AX14" s="3" t="s">
        <v>249</v>
      </c>
      <c r="AY14" s="3" t="s">
        <v>250</v>
      </c>
      <c r="AZ14" s="3" t="s">
        <v>75</v>
      </c>
      <c r="BB14" s="3" t="s">
        <v>251</v>
      </c>
      <c r="BC14" s="3" t="s">
        <v>252</v>
      </c>
      <c r="BD14" s="3" t="s">
        <v>253</v>
      </c>
    </row>
    <row r="15" spans="1:56" ht="41.25" customHeight="1" x14ac:dyDescent="0.25">
      <c r="A15" s="7" t="s">
        <v>58</v>
      </c>
      <c r="B15" s="2" t="s">
        <v>254</v>
      </c>
      <c r="C15" s="2" t="s">
        <v>255</v>
      </c>
      <c r="D15" s="2" t="s">
        <v>256</v>
      </c>
      <c r="F15" s="3" t="s">
        <v>58</v>
      </c>
      <c r="G15" s="3" t="s">
        <v>59</v>
      </c>
      <c r="H15" s="3" t="s">
        <v>58</v>
      </c>
      <c r="I15" s="3" t="s">
        <v>58</v>
      </c>
      <c r="J15" s="3" t="s">
        <v>61</v>
      </c>
      <c r="K15" s="2" t="s">
        <v>257</v>
      </c>
      <c r="L15" s="2" t="s">
        <v>258</v>
      </c>
      <c r="M15" s="3" t="s">
        <v>259</v>
      </c>
      <c r="O15" s="3" t="s">
        <v>65</v>
      </c>
      <c r="P15" s="3" t="s">
        <v>66</v>
      </c>
      <c r="R15" s="3" t="s">
        <v>68</v>
      </c>
      <c r="S15" s="4">
        <v>4</v>
      </c>
      <c r="T15" s="4">
        <v>4</v>
      </c>
      <c r="U15" s="5" t="s">
        <v>175</v>
      </c>
      <c r="V15" s="5" t="s">
        <v>175</v>
      </c>
      <c r="W15" s="5" t="s">
        <v>260</v>
      </c>
      <c r="X15" s="5" t="s">
        <v>260</v>
      </c>
      <c r="Y15" s="4">
        <v>180</v>
      </c>
      <c r="Z15" s="4">
        <v>174</v>
      </c>
      <c r="AA15" s="4">
        <v>372</v>
      </c>
      <c r="AB15" s="4">
        <v>1</v>
      </c>
      <c r="AC15" s="4">
        <v>2</v>
      </c>
      <c r="AD15" s="4">
        <v>6</v>
      </c>
      <c r="AE15" s="4">
        <v>14</v>
      </c>
      <c r="AF15" s="4">
        <v>2</v>
      </c>
      <c r="AG15" s="4">
        <v>4</v>
      </c>
      <c r="AH15" s="4">
        <v>1</v>
      </c>
      <c r="AI15" s="4">
        <v>4</v>
      </c>
      <c r="AJ15" s="4">
        <v>5</v>
      </c>
      <c r="AK15" s="4">
        <v>9</v>
      </c>
      <c r="AL15" s="4">
        <v>0</v>
      </c>
      <c r="AM15" s="4">
        <v>1</v>
      </c>
      <c r="AN15" s="4">
        <v>0</v>
      </c>
      <c r="AO15" s="4">
        <v>0</v>
      </c>
      <c r="AP15" s="3" t="s">
        <v>60</v>
      </c>
      <c r="AQ15" s="3" t="s">
        <v>58</v>
      </c>
      <c r="AR15" s="6" t="str">
        <f>HYPERLINK("http://catalog.hathitrust.org/Record/000234882","HathiTrust Record")</f>
        <v>HathiTrust Record</v>
      </c>
      <c r="AS15" s="6" t="str">
        <f>HYPERLINK("https://creighton-primo.hosted.exlibrisgroup.com/primo-explore/search?tab=default_tab&amp;search_scope=EVERYTHING&amp;vid=01CRU&amp;lang=en_US&amp;offset=0&amp;query=any,contains,991003522669702656","Catalog Record")</f>
        <v>Catalog Record</v>
      </c>
      <c r="AT15" s="6" t="str">
        <f>HYPERLINK("http://www.worldcat.org/oclc/1084995","WorldCat Record")</f>
        <v>WorldCat Record</v>
      </c>
      <c r="AU15" s="3" t="s">
        <v>261</v>
      </c>
      <c r="AV15" s="3" t="s">
        <v>262</v>
      </c>
      <c r="AW15" s="3" t="s">
        <v>263</v>
      </c>
      <c r="AX15" s="3" t="s">
        <v>263</v>
      </c>
      <c r="AY15" s="3" t="s">
        <v>264</v>
      </c>
      <c r="AZ15" s="3" t="s">
        <v>75</v>
      </c>
      <c r="BC15" s="3" t="s">
        <v>265</v>
      </c>
      <c r="BD15" s="3" t="s">
        <v>266</v>
      </c>
    </row>
    <row r="16" spans="1:56" ht="41.25" customHeight="1" x14ac:dyDescent="0.25">
      <c r="A16" s="7" t="s">
        <v>58</v>
      </c>
      <c r="B16" s="2" t="s">
        <v>267</v>
      </c>
      <c r="C16" s="2" t="s">
        <v>268</v>
      </c>
      <c r="D16" s="2" t="s">
        <v>269</v>
      </c>
      <c r="F16" s="3" t="s">
        <v>58</v>
      </c>
      <c r="G16" s="3" t="s">
        <v>59</v>
      </c>
      <c r="H16" s="3" t="s">
        <v>58</v>
      </c>
      <c r="I16" s="3" t="s">
        <v>58</v>
      </c>
      <c r="J16" s="3" t="s">
        <v>61</v>
      </c>
      <c r="K16" s="2" t="s">
        <v>257</v>
      </c>
      <c r="L16" s="2" t="s">
        <v>270</v>
      </c>
      <c r="M16" s="3" t="s">
        <v>271</v>
      </c>
      <c r="O16" s="3" t="s">
        <v>65</v>
      </c>
      <c r="P16" s="3" t="s">
        <v>66</v>
      </c>
      <c r="Q16" s="2" t="s">
        <v>272</v>
      </c>
      <c r="R16" s="3" t="s">
        <v>68</v>
      </c>
      <c r="S16" s="4">
        <v>4</v>
      </c>
      <c r="T16" s="4">
        <v>4</v>
      </c>
      <c r="U16" s="5" t="s">
        <v>273</v>
      </c>
      <c r="V16" s="5" t="s">
        <v>273</v>
      </c>
      <c r="W16" s="5" t="s">
        <v>117</v>
      </c>
      <c r="X16" s="5" t="s">
        <v>117</v>
      </c>
      <c r="Y16" s="4">
        <v>21</v>
      </c>
      <c r="Z16" s="4">
        <v>21</v>
      </c>
      <c r="AA16" s="4">
        <v>363</v>
      </c>
      <c r="AB16" s="4">
        <v>3</v>
      </c>
      <c r="AC16" s="4">
        <v>3</v>
      </c>
      <c r="AD16" s="4">
        <v>2</v>
      </c>
      <c r="AE16" s="4">
        <v>17</v>
      </c>
      <c r="AF16" s="4">
        <v>0</v>
      </c>
      <c r="AG16" s="4">
        <v>4</v>
      </c>
      <c r="AH16" s="4">
        <v>0</v>
      </c>
      <c r="AI16" s="4">
        <v>5</v>
      </c>
      <c r="AJ16" s="4">
        <v>0</v>
      </c>
      <c r="AK16" s="4">
        <v>9</v>
      </c>
      <c r="AL16" s="4">
        <v>2</v>
      </c>
      <c r="AM16" s="4">
        <v>2</v>
      </c>
      <c r="AN16" s="4">
        <v>0</v>
      </c>
      <c r="AO16" s="4">
        <v>0</v>
      </c>
      <c r="AP16" s="3" t="s">
        <v>60</v>
      </c>
      <c r="AQ16" s="3" t="s">
        <v>58</v>
      </c>
      <c r="AR16" s="6" t="str">
        <f>HYPERLINK("http://catalog.hathitrust.org/Record/100528079","HathiTrust Record")</f>
        <v>HathiTrust Record</v>
      </c>
      <c r="AS16" s="6" t="str">
        <f>HYPERLINK("https://creighton-primo.hosted.exlibrisgroup.com/primo-explore/search?tab=default_tab&amp;search_scope=EVERYTHING&amp;vid=01CRU&amp;lang=en_US&amp;offset=0&amp;query=any,contains,991000081319702656","Catalog Record")</f>
        <v>Catalog Record</v>
      </c>
      <c r="AT16" s="6" t="str">
        <f>HYPERLINK("http://www.worldcat.org/oclc/8835358","WorldCat Record")</f>
        <v>WorldCat Record</v>
      </c>
      <c r="AU16" s="3" t="s">
        <v>274</v>
      </c>
      <c r="AV16" s="3" t="s">
        <v>275</v>
      </c>
      <c r="AW16" s="3" t="s">
        <v>276</v>
      </c>
      <c r="AX16" s="3" t="s">
        <v>276</v>
      </c>
      <c r="AY16" s="3" t="s">
        <v>277</v>
      </c>
      <c r="AZ16" s="3" t="s">
        <v>75</v>
      </c>
      <c r="BC16" s="3" t="s">
        <v>278</v>
      </c>
      <c r="BD16" s="3" t="s">
        <v>279</v>
      </c>
    </row>
    <row r="17" spans="1:56" ht="41.25" customHeight="1" x14ac:dyDescent="0.25">
      <c r="A17" s="7" t="s">
        <v>58</v>
      </c>
      <c r="B17" s="2" t="s">
        <v>280</v>
      </c>
      <c r="C17" s="2" t="s">
        <v>281</v>
      </c>
      <c r="D17" s="2" t="s">
        <v>282</v>
      </c>
      <c r="F17" s="3" t="s">
        <v>58</v>
      </c>
      <c r="G17" s="3" t="s">
        <v>59</v>
      </c>
      <c r="H17" s="3" t="s">
        <v>58</v>
      </c>
      <c r="I17" s="3" t="s">
        <v>58</v>
      </c>
      <c r="J17" s="3" t="s">
        <v>61</v>
      </c>
      <c r="K17" s="2" t="s">
        <v>283</v>
      </c>
      <c r="L17" s="2" t="s">
        <v>284</v>
      </c>
      <c r="M17" s="3" t="s">
        <v>285</v>
      </c>
      <c r="O17" s="3" t="s">
        <v>65</v>
      </c>
      <c r="P17" s="3" t="s">
        <v>66</v>
      </c>
      <c r="Q17" s="2" t="s">
        <v>286</v>
      </c>
      <c r="R17" s="3" t="s">
        <v>68</v>
      </c>
      <c r="S17" s="4">
        <v>1</v>
      </c>
      <c r="T17" s="4">
        <v>1</v>
      </c>
      <c r="U17" s="5" t="s">
        <v>287</v>
      </c>
      <c r="V17" s="5" t="s">
        <v>287</v>
      </c>
      <c r="W17" s="5" t="s">
        <v>117</v>
      </c>
      <c r="X17" s="5" t="s">
        <v>117</v>
      </c>
      <c r="Y17" s="4">
        <v>491</v>
      </c>
      <c r="Z17" s="4">
        <v>468</v>
      </c>
      <c r="AA17" s="4">
        <v>561</v>
      </c>
      <c r="AB17" s="4">
        <v>5</v>
      </c>
      <c r="AC17" s="4">
        <v>5</v>
      </c>
      <c r="AD17" s="4">
        <v>22</v>
      </c>
      <c r="AE17" s="4">
        <v>26</v>
      </c>
      <c r="AF17" s="4">
        <v>6</v>
      </c>
      <c r="AG17" s="4">
        <v>7</v>
      </c>
      <c r="AH17" s="4">
        <v>6</v>
      </c>
      <c r="AI17" s="4">
        <v>6</v>
      </c>
      <c r="AJ17" s="4">
        <v>9</v>
      </c>
      <c r="AK17" s="4">
        <v>13</v>
      </c>
      <c r="AL17" s="4">
        <v>4</v>
      </c>
      <c r="AM17" s="4">
        <v>4</v>
      </c>
      <c r="AN17" s="4">
        <v>1</v>
      </c>
      <c r="AO17" s="4">
        <v>1</v>
      </c>
      <c r="AP17" s="3" t="s">
        <v>58</v>
      </c>
      <c r="AQ17" s="3" t="s">
        <v>60</v>
      </c>
      <c r="AR17" s="6" t="str">
        <f>HYPERLINK("http://catalog.hathitrust.org/Record/009512783","HathiTrust Record")</f>
        <v>HathiTrust Record</v>
      </c>
      <c r="AS17" s="6" t="str">
        <f>HYPERLINK("https://creighton-primo.hosted.exlibrisgroup.com/primo-explore/search?tab=default_tab&amp;search_scope=EVERYTHING&amp;vid=01CRU&amp;lang=en_US&amp;offset=0&amp;query=any,contains,991002684649702656","Catalog Record")</f>
        <v>Catalog Record</v>
      </c>
      <c r="AT17" s="6" t="str">
        <f>HYPERLINK("http://www.worldcat.org/oclc/399516","WorldCat Record")</f>
        <v>WorldCat Record</v>
      </c>
      <c r="AU17" s="3" t="s">
        <v>288</v>
      </c>
      <c r="AV17" s="3" t="s">
        <v>289</v>
      </c>
      <c r="AW17" s="3" t="s">
        <v>290</v>
      </c>
      <c r="AX17" s="3" t="s">
        <v>290</v>
      </c>
      <c r="AY17" s="3" t="s">
        <v>291</v>
      </c>
      <c r="AZ17" s="3" t="s">
        <v>75</v>
      </c>
      <c r="BC17" s="3" t="s">
        <v>292</v>
      </c>
      <c r="BD17" s="3" t="s">
        <v>293</v>
      </c>
    </row>
    <row r="18" spans="1:56" ht="41.25" customHeight="1" x14ac:dyDescent="0.25">
      <c r="A18" s="7" t="s">
        <v>58</v>
      </c>
      <c r="B18" s="2" t="s">
        <v>294</v>
      </c>
      <c r="C18" s="2" t="s">
        <v>295</v>
      </c>
      <c r="D18" s="2" t="s">
        <v>296</v>
      </c>
      <c r="F18" s="3" t="s">
        <v>58</v>
      </c>
      <c r="G18" s="3" t="s">
        <v>59</v>
      </c>
      <c r="H18" s="3" t="s">
        <v>58</v>
      </c>
      <c r="I18" s="3" t="s">
        <v>58</v>
      </c>
      <c r="J18" s="3" t="s">
        <v>61</v>
      </c>
      <c r="K18" s="2" t="s">
        <v>297</v>
      </c>
      <c r="L18" s="2" t="s">
        <v>298</v>
      </c>
      <c r="M18" s="3" t="s">
        <v>299</v>
      </c>
      <c r="O18" s="3" t="s">
        <v>65</v>
      </c>
      <c r="P18" s="3" t="s">
        <v>300</v>
      </c>
      <c r="R18" s="3" t="s">
        <v>68</v>
      </c>
      <c r="S18" s="4">
        <v>1</v>
      </c>
      <c r="T18" s="4">
        <v>1</v>
      </c>
      <c r="U18" s="5" t="s">
        <v>301</v>
      </c>
      <c r="V18" s="5" t="s">
        <v>301</v>
      </c>
      <c r="W18" s="5" t="s">
        <v>301</v>
      </c>
      <c r="X18" s="5" t="s">
        <v>301</v>
      </c>
      <c r="Y18" s="4">
        <v>394</v>
      </c>
      <c r="Z18" s="4">
        <v>322</v>
      </c>
      <c r="AA18" s="4">
        <v>511</v>
      </c>
      <c r="AB18" s="4">
        <v>3</v>
      </c>
      <c r="AC18" s="4">
        <v>3</v>
      </c>
      <c r="AD18" s="4">
        <v>17</v>
      </c>
      <c r="AE18" s="4">
        <v>27</v>
      </c>
      <c r="AF18" s="4">
        <v>8</v>
      </c>
      <c r="AG18" s="4">
        <v>14</v>
      </c>
      <c r="AH18" s="4">
        <v>5</v>
      </c>
      <c r="AI18" s="4">
        <v>7</v>
      </c>
      <c r="AJ18" s="4">
        <v>7</v>
      </c>
      <c r="AK18" s="4">
        <v>13</v>
      </c>
      <c r="AL18" s="4">
        <v>2</v>
      </c>
      <c r="AM18" s="4">
        <v>2</v>
      </c>
      <c r="AN18" s="4">
        <v>0</v>
      </c>
      <c r="AO18" s="4">
        <v>0</v>
      </c>
      <c r="AP18" s="3" t="s">
        <v>58</v>
      </c>
      <c r="AQ18" s="3" t="s">
        <v>58</v>
      </c>
      <c r="AS18" s="6" t="str">
        <f>HYPERLINK("https://creighton-primo.hosted.exlibrisgroup.com/primo-explore/search?tab=default_tab&amp;search_scope=EVERYTHING&amp;vid=01CRU&amp;lang=en_US&amp;offset=0&amp;query=any,contains,991005193149702656","Catalog Record")</f>
        <v>Catalog Record</v>
      </c>
      <c r="AT18" s="6" t="str">
        <f>HYPERLINK("http://www.worldcat.org/oclc/123377401","WorldCat Record")</f>
        <v>WorldCat Record</v>
      </c>
      <c r="AU18" s="3" t="s">
        <v>302</v>
      </c>
      <c r="AV18" s="3" t="s">
        <v>303</v>
      </c>
      <c r="AW18" s="3" t="s">
        <v>304</v>
      </c>
      <c r="AX18" s="3" t="s">
        <v>304</v>
      </c>
      <c r="AY18" s="3" t="s">
        <v>305</v>
      </c>
      <c r="AZ18" s="3" t="s">
        <v>75</v>
      </c>
      <c r="BB18" s="3" t="s">
        <v>306</v>
      </c>
      <c r="BC18" s="3" t="s">
        <v>307</v>
      </c>
      <c r="BD18" s="3" t="s">
        <v>308</v>
      </c>
    </row>
    <row r="19" spans="1:56" ht="41.25" customHeight="1" x14ac:dyDescent="0.25">
      <c r="A19" s="7" t="s">
        <v>58</v>
      </c>
      <c r="B19" s="2" t="s">
        <v>309</v>
      </c>
      <c r="C19" s="2" t="s">
        <v>310</v>
      </c>
      <c r="D19" s="2" t="s">
        <v>311</v>
      </c>
      <c r="F19" s="3" t="s">
        <v>58</v>
      </c>
      <c r="G19" s="3" t="s">
        <v>59</v>
      </c>
      <c r="H19" s="3" t="s">
        <v>58</v>
      </c>
      <c r="I19" s="3" t="s">
        <v>58</v>
      </c>
      <c r="J19" s="3" t="s">
        <v>61</v>
      </c>
      <c r="K19" s="2" t="s">
        <v>312</v>
      </c>
      <c r="L19" s="2" t="s">
        <v>313</v>
      </c>
      <c r="M19" s="3" t="s">
        <v>187</v>
      </c>
      <c r="O19" s="3" t="s">
        <v>65</v>
      </c>
      <c r="P19" s="3" t="s">
        <v>314</v>
      </c>
      <c r="R19" s="3" t="s">
        <v>68</v>
      </c>
      <c r="S19" s="4">
        <v>0</v>
      </c>
      <c r="T19" s="4">
        <v>0</v>
      </c>
      <c r="U19" s="5" t="s">
        <v>315</v>
      </c>
      <c r="V19" s="5" t="s">
        <v>315</v>
      </c>
      <c r="W19" s="5" t="s">
        <v>102</v>
      </c>
      <c r="X19" s="5" t="s">
        <v>102</v>
      </c>
      <c r="Y19" s="4">
        <v>558</v>
      </c>
      <c r="Z19" s="4">
        <v>481</v>
      </c>
      <c r="AA19" s="4">
        <v>1055</v>
      </c>
      <c r="AB19" s="4">
        <v>4</v>
      </c>
      <c r="AC19" s="4">
        <v>29</v>
      </c>
      <c r="AD19" s="4">
        <v>26</v>
      </c>
      <c r="AE19" s="4">
        <v>46</v>
      </c>
      <c r="AF19" s="4">
        <v>7</v>
      </c>
      <c r="AG19" s="4">
        <v>12</v>
      </c>
      <c r="AH19" s="4">
        <v>8</v>
      </c>
      <c r="AI19" s="4">
        <v>10</v>
      </c>
      <c r="AJ19" s="4">
        <v>14</v>
      </c>
      <c r="AK19" s="4">
        <v>16</v>
      </c>
      <c r="AL19" s="4">
        <v>3</v>
      </c>
      <c r="AM19" s="4">
        <v>13</v>
      </c>
      <c r="AN19" s="4">
        <v>2</v>
      </c>
      <c r="AO19" s="4">
        <v>3</v>
      </c>
      <c r="AP19" s="3" t="s">
        <v>58</v>
      </c>
      <c r="AQ19" s="3" t="s">
        <v>60</v>
      </c>
      <c r="AR19" s="6" t="str">
        <f>HYPERLINK("http://catalog.hathitrust.org/Record/000029083","HathiTrust Record")</f>
        <v>HathiTrust Record</v>
      </c>
      <c r="AS19" s="6" t="str">
        <f>HYPERLINK("https://creighton-primo.hosted.exlibrisgroup.com/primo-explore/search?tab=default_tab&amp;search_scope=EVERYTHING&amp;vid=01CRU&amp;lang=en_US&amp;offset=0&amp;query=any,contains,991004720879702656","Catalog Record")</f>
        <v>Catalog Record</v>
      </c>
      <c r="AT19" s="6" t="str">
        <f>HYPERLINK("http://www.worldcat.org/oclc/4804504","WorldCat Record")</f>
        <v>WorldCat Record</v>
      </c>
      <c r="AU19" s="3" t="s">
        <v>316</v>
      </c>
      <c r="AV19" s="3" t="s">
        <v>317</v>
      </c>
      <c r="AW19" s="3" t="s">
        <v>318</v>
      </c>
      <c r="AX19" s="3" t="s">
        <v>318</v>
      </c>
      <c r="AY19" s="3" t="s">
        <v>319</v>
      </c>
      <c r="AZ19" s="3" t="s">
        <v>75</v>
      </c>
      <c r="BB19" s="3" t="s">
        <v>320</v>
      </c>
      <c r="BC19" s="3" t="s">
        <v>321</v>
      </c>
      <c r="BD19" s="3" t="s">
        <v>322</v>
      </c>
    </row>
    <row r="20" spans="1:56" ht="41.25" customHeight="1" x14ac:dyDescent="0.25">
      <c r="A20" s="7" t="s">
        <v>58</v>
      </c>
      <c r="B20" s="2" t="s">
        <v>323</v>
      </c>
      <c r="C20" s="2" t="s">
        <v>324</v>
      </c>
      <c r="D20" s="2" t="s">
        <v>325</v>
      </c>
      <c r="F20" s="3" t="s">
        <v>58</v>
      </c>
      <c r="G20" s="3" t="s">
        <v>59</v>
      </c>
      <c r="H20" s="3" t="s">
        <v>58</v>
      </c>
      <c r="I20" s="3" t="s">
        <v>58</v>
      </c>
      <c r="J20" s="3" t="s">
        <v>61</v>
      </c>
      <c r="K20" s="2" t="s">
        <v>326</v>
      </c>
      <c r="L20" s="2" t="s">
        <v>327</v>
      </c>
      <c r="M20" s="3" t="s">
        <v>328</v>
      </c>
      <c r="O20" s="3" t="s">
        <v>65</v>
      </c>
      <c r="P20" s="3" t="s">
        <v>66</v>
      </c>
      <c r="Q20" s="2" t="s">
        <v>329</v>
      </c>
      <c r="R20" s="3" t="s">
        <v>68</v>
      </c>
      <c r="S20" s="4">
        <v>6</v>
      </c>
      <c r="T20" s="4">
        <v>6</v>
      </c>
      <c r="U20" s="5" t="s">
        <v>330</v>
      </c>
      <c r="V20" s="5" t="s">
        <v>330</v>
      </c>
      <c r="W20" s="5" t="s">
        <v>331</v>
      </c>
      <c r="X20" s="5" t="s">
        <v>331</v>
      </c>
      <c r="Y20" s="4">
        <v>77</v>
      </c>
      <c r="Z20" s="4">
        <v>73</v>
      </c>
      <c r="AA20" s="4">
        <v>872</v>
      </c>
      <c r="AB20" s="4">
        <v>2</v>
      </c>
      <c r="AC20" s="4">
        <v>7</v>
      </c>
      <c r="AD20" s="4">
        <v>1</v>
      </c>
      <c r="AE20" s="4">
        <v>35</v>
      </c>
      <c r="AF20" s="4">
        <v>0</v>
      </c>
      <c r="AG20" s="4">
        <v>14</v>
      </c>
      <c r="AH20" s="4">
        <v>0</v>
      </c>
      <c r="AI20" s="4">
        <v>7</v>
      </c>
      <c r="AJ20" s="4">
        <v>0</v>
      </c>
      <c r="AK20" s="4">
        <v>18</v>
      </c>
      <c r="AL20" s="4">
        <v>1</v>
      </c>
      <c r="AM20" s="4">
        <v>6</v>
      </c>
      <c r="AN20" s="4">
        <v>0</v>
      </c>
      <c r="AO20" s="4">
        <v>0</v>
      </c>
      <c r="AP20" s="3" t="s">
        <v>58</v>
      </c>
      <c r="AQ20" s="3" t="s">
        <v>58</v>
      </c>
      <c r="AR20" s="6" t="str">
        <f>HYPERLINK("http://catalog.hathitrust.org/Record/006065834","HathiTrust Record")</f>
        <v>HathiTrust Record</v>
      </c>
      <c r="AS20" s="6" t="str">
        <f>HYPERLINK("https://creighton-primo.hosted.exlibrisgroup.com/primo-explore/search?tab=default_tab&amp;search_scope=EVERYTHING&amp;vid=01CRU&amp;lang=en_US&amp;offset=0&amp;query=any,contains,991002681419702656","Catalog Record")</f>
        <v>Catalog Record</v>
      </c>
      <c r="AT20" s="6" t="str">
        <f>HYPERLINK("http://www.worldcat.org/oclc/398516","WorldCat Record")</f>
        <v>WorldCat Record</v>
      </c>
      <c r="AU20" s="3" t="s">
        <v>332</v>
      </c>
      <c r="AV20" s="3" t="s">
        <v>333</v>
      </c>
      <c r="AW20" s="3" t="s">
        <v>334</v>
      </c>
      <c r="AX20" s="3" t="s">
        <v>334</v>
      </c>
      <c r="AY20" s="3" t="s">
        <v>335</v>
      </c>
      <c r="AZ20" s="3" t="s">
        <v>75</v>
      </c>
      <c r="BC20" s="3" t="s">
        <v>336</v>
      </c>
      <c r="BD20" s="3" t="s">
        <v>337</v>
      </c>
    </row>
    <row r="21" spans="1:56" ht="41.25" customHeight="1" x14ac:dyDescent="0.25">
      <c r="A21" s="7" t="s">
        <v>58</v>
      </c>
      <c r="B21" s="2" t="s">
        <v>338</v>
      </c>
      <c r="C21" s="2" t="s">
        <v>339</v>
      </c>
      <c r="D21" s="2" t="s">
        <v>340</v>
      </c>
      <c r="F21" s="3" t="s">
        <v>58</v>
      </c>
      <c r="G21" s="3" t="s">
        <v>59</v>
      </c>
      <c r="H21" s="3" t="s">
        <v>58</v>
      </c>
      <c r="I21" s="3" t="s">
        <v>58</v>
      </c>
      <c r="J21" s="3" t="s">
        <v>61</v>
      </c>
      <c r="K21" s="2" t="s">
        <v>341</v>
      </c>
      <c r="L21" s="2" t="s">
        <v>342</v>
      </c>
      <c r="M21" s="3" t="s">
        <v>343</v>
      </c>
      <c r="O21" s="3" t="s">
        <v>65</v>
      </c>
      <c r="P21" s="3" t="s">
        <v>344</v>
      </c>
      <c r="Q21" s="2" t="s">
        <v>345</v>
      </c>
      <c r="R21" s="3" t="s">
        <v>68</v>
      </c>
      <c r="S21" s="4">
        <v>1</v>
      </c>
      <c r="T21" s="4">
        <v>1</v>
      </c>
      <c r="U21" s="5" t="s">
        <v>346</v>
      </c>
      <c r="V21" s="5" t="s">
        <v>346</v>
      </c>
      <c r="W21" s="5" t="s">
        <v>347</v>
      </c>
      <c r="X21" s="5" t="s">
        <v>347</v>
      </c>
      <c r="Y21" s="4">
        <v>422</v>
      </c>
      <c r="Z21" s="4">
        <v>385</v>
      </c>
      <c r="AA21" s="4">
        <v>438</v>
      </c>
      <c r="AB21" s="4">
        <v>5</v>
      </c>
      <c r="AC21" s="4">
        <v>7</v>
      </c>
      <c r="AD21" s="4">
        <v>24</v>
      </c>
      <c r="AE21" s="4">
        <v>30</v>
      </c>
      <c r="AF21" s="4">
        <v>7</v>
      </c>
      <c r="AG21" s="4">
        <v>7</v>
      </c>
      <c r="AH21" s="4">
        <v>7</v>
      </c>
      <c r="AI21" s="4">
        <v>8</v>
      </c>
      <c r="AJ21" s="4">
        <v>12</v>
      </c>
      <c r="AK21" s="4">
        <v>16</v>
      </c>
      <c r="AL21" s="4">
        <v>4</v>
      </c>
      <c r="AM21" s="4">
        <v>6</v>
      </c>
      <c r="AN21" s="4">
        <v>0</v>
      </c>
      <c r="AO21" s="4">
        <v>0</v>
      </c>
      <c r="AP21" s="3" t="s">
        <v>58</v>
      </c>
      <c r="AQ21" s="3" t="s">
        <v>60</v>
      </c>
      <c r="AR21" s="6" t="str">
        <f>HYPERLINK("http://catalog.hathitrust.org/Record/000233134","HathiTrust Record")</f>
        <v>HathiTrust Record</v>
      </c>
      <c r="AS21" s="6" t="str">
        <f>HYPERLINK("https://creighton-primo.hosted.exlibrisgroup.com/primo-explore/search?tab=default_tab&amp;search_scope=EVERYTHING&amp;vid=01CRU&amp;lang=en_US&amp;offset=0&amp;query=any,contains,991002679619702656","Catalog Record")</f>
        <v>Catalog Record</v>
      </c>
      <c r="AT21" s="6" t="str">
        <f>HYPERLINK("http://www.worldcat.org/oclc/398050","WorldCat Record")</f>
        <v>WorldCat Record</v>
      </c>
      <c r="AU21" s="3" t="s">
        <v>348</v>
      </c>
      <c r="AV21" s="3" t="s">
        <v>349</v>
      </c>
      <c r="AW21" s="3" t="s">
        <v>350</v>
      </c>
      <c r="AX21" s="3" t="s">
        <v>350</v>
      </c>
      <c r="AY21" s="3" t="s">
        <v>351</v>
      </c>
      <c r="AZ21" s="3" t="s">
        <v>75</v>
      </c>
      <c r="BC21" s="3" t="s">
        <v>352</v>
      </c>
      <c r="BD21" s="3" t="s">
        <v>353</v>
      </c>
    </row>
    <row r="22" spans="1:56" ht="41.25" customHeight="1" x14ac:dyDescent="0.25">
      <c r="A22" s="7" t="s">
        <v>58</v>
      </c>
      <c r="B22" s="2" t="s">
        <v>354</v>
      </c>
      <c r="C22" s="2" t="s">
        <v>355</v>
      </c>
      <c r="D22" s="2" t="s">
        <v>356</v>
      </c>
      <c r="F22" s="3" t="s">
        <v>58</v>
      </c>
      <c r="G22" s="3" t="s">
        <v>59</v>
      </c>
      <c r="H22" s="3" t="s">
        <v>58</v>
      </c>
      <c r="I22" s="3" t="s">
        <v>58</v>
      </c>
      <c r="J22" s="3" t="s">
        <v>61</v>
      </c>
      <c r="K22" s="2" t="s">
        <v>357</v>
      </c>
      <c r="L22" s="2" t="s">
        <v>358</v>
      </c>
      <c r="M22" s="3" t="s">
        <v>359</v>
      </c>
      <c r="O22" s="3" t="s">
        <v>65</v>
      </c>
      <c r="P22" s="3" t="s">
        <v>100</v>
      </c>
      <c r="R22" s="3" t="s">
        <v>68</v>
      </c>
      <c r="S22" s="4">
        <v>1</v>
      </c>
      <c r="T22" s="4">
        <v>1</v>
      </c>
      <c r="U22" s="5" t="s">
        <v>360</v>
      </c>
      <c r="V22" s="5" t="s">
        <v>360</v>
      </c>
      <c r="W22" s="5" t="s">
        <v>361</v>
      </c>
      <c r="X22" s="5" t="s">
        <v>361</v>
      </c>
      <c r="Y22" s="4">
        <v>380</v>
      </c>
      <c r="Z22" s="4">
        <v>257</v>
      </c>
      <c r="AA22" s="4">
        <v>264</v>
      </c>
      <c r="AB22" s="4">
        <v>3</v>
      </c>
      <c r="AC22" s="4">
        <v>3</v>
      </c>
      <c r="AD22" s="4">
        <v>13</v>
      </c>
      <c r="AE22" s="4">
        <v>13</v>
      </c>
      <c r="AF22" s="4">
        <v>5</v>
      </c>
      <c r="AG22" s="4">
        <v>5</v>
      </c>
      <c r="AH22" s="4">
        <v>5</v>
      </c>
      <c r="AI22" s="4">
        <v>5</v>
      </c>
      <c r="AJ22" s="4">
        <v>7</v>
      </c>
      <c r="AK22" s="4">
        <v>7</v>
      </c>
      <c r="AL22" s="4">
        <v>2</v>
      </c>
      <c r="AM22" s="4">
        <v>2</v>
      </c>
      <c r="AN22" s="4">
        <v>0</v>
      </c>
      <c r="AO22" s="4">
        <v>0</v>
      </c>
      <c r="AP22" s="3" t="s">
        <v>58</v>
      </c>
      <c r="AQ22" s="3" t="s">
        <v>58</v>
      </c>
      <c r="AS22" s="6" t="str">
        <f>HYPERLINK("https://creighton-primo.hosted.exlibrisgroup.com/primo-explore/search?tab=default_tab&amp;search_scope=EVERYTHING&amp;vid=01CRU&amp;lang=en_US&amp;offset=0&amp;query=any,contains,991001898109702656","Catalog Record")</f>
        <v>Catalog Record</v>
      </c>
      <c r="AT22" s="6" t="str">
        <f>HYPERLINK("http://www.worldcat.org/oclc/23974419","WorldCat Record")</f>
        <v>WorldCat Record</v>
      </c>
      <c r="AU22" s="3" t="s">
        <v>362</v>
      </c>
      <c r="AV22" s="3" t="s">
        <v>363</v>
      </c>
      <c r="AW22" s="3" t="s">
        <v>364</v>
      </c>
      <c r="AX22" s="3" t="s">
        <v>364</v>
      </c>
      <c r="AY22" s="3" t="s">
        <v>365</v>
      </c>
      <c r="AZ22" s="3" t="s">
        <v>75</v>
      </c>
      <c r="BB22" s="3" t="s">
        <v>366</v>
      </c>
      <c r="BC22" s="3" t="s">
        <v>367</v>
      </c>
      <c r="BD22" s="3" t="s">
        <v>368</v>
      </c>
    </row>
    <row r="23" spans="1:56" ht="41.25" customHeight="1" x14ac:dyDescent="0.25">
      <c r="A23" s="7" t="s">
        <v>58</v>
      </c>
      <c r="B23" s="2" t="s">
        <v>369</v>
      </c>
      <c r="C23" s="2" t="s">
        <v>370</v>
      </c>
      <c r="D23" s="2" t="s">
        <v>371</v>
      </c>
      <c r="F23" s="3" t="s">
        <v>58</v>
      </c>
      <c r="G23" s="3" t="s">
        <v>59</v>
      </c>
      <c r="H23" s="3" t="s">
        <v>60</v>
      </c>
      <c r="I23" s="3" t="s">
        <v>58</v>
      </c>
      <c r="J23" s="3" t="s">
        <v>61</v>
      </c>
      <c r="K23" s="2" t="s">
        <v>372</v>
      </c>
      <c r="L23" s="2" t="s">
        <v>373</v>
      </c>
      <c r="M23" s="3" t="s">
        <v>374</v>
      </c>
      <c r="N23" s="2" t="s">
        <v>159</v>
      </c>
      <c r="O23" s="3" t="s">
        <v>65</v>
      </c>
      <c r="P23" s="3" t="s">
        <v>100</v>
      </c>
      <c r="Q23" s="2" t="s">
        <v>375</v>
      </c>
      <c r="R23" s="3" t="s">
        <v>68</v>
      </c>
      <c r="S23" s="4">
        <v>2</v>
      </c>
      <c r="T23" s="4">
        <v>3</v>
      </c>
      <c r="U23" s="5" t="s">
        <v>376</v>
      </c>
      <c r="V23" s="5" t="s">
        <v>377</v>
      </c>
      <c r="W23" s="5" t="s">
        <v>117</v>
      </c>
      <c r="X23" s="5" t="s">
        <v>117</v>
      </c>
      <c r="Y23" s="4">
        <v>1239</v>
      </c>
      <c r="Z23" s="4">
        <v>1002</v>
      </c>
      <c r="AA23" s="4">
        <v>1570</v>
      </c>
      <c r="AB23" s="4">
        <v>9</v>
      </c>
      <c r="AC23" s="4">
        <v>11</v>
      </c>
      <c r="AD23" s="4">
        <v>42</v>
      </c>
      <c r="AE23" s="4">
        <v>62</v>
      </c>
      <c r="AF23" s="4">
        <v>18</v>
      </c>
      <c r="AG23" s="4">
        <v>24</v>
      </c>
      <c r="AH23" s="4">
        <v>6</v>
      </c>
      <c r="AI23" s="4">
        <v>8</v>
      </c>
      <c r="AJ23" s="4">
        <v>16</v>
      </c>
      <c r="AK23" s="4">
        <v>26</v>
      </c>
      <c r="AL23" s="4">
        <v>7</v>
      </c>
      <c r="AM23" s="4">
        <v>9</v>
      </c>
      <c r="AN23" s="4">
        <v>3</v>
      </c>
      <c r="AO23" s="4">
        <v>7</v>
      </c>
      <c r="AP23" s="3" t="s">
        <v>58</v>
      </c>
      <c r="AQ23" s="3" t="s">
        <v>58</v>
      </c>
      <c r="AS23" s="6" t="str">
        <f>HYPERLINK("https://creighton-primo.hosted.exlibrisgroup.com/primo-explore/search?tab=default_tab&amp;search_scope=EVERYTHING&amp;vid=01CRU&amp;lang=en_US&amp;offset=0&amp;query=any,contains,991001634409702656","Catalog Record")</f>
        <v>Catalog Record</v>
      </c>
      <c r="AT23" s="6" t="str">
        <f>HYPERLINK("http://www.worldcat.org/oclc/398750","WorldCat Record")</f>
        <v>WorldCat Record</v>
      </c>
      <c r="AU23" s="3" t="s">
        <v>378</v>
      </c>
      <c r="AV23" s="3" t="s">
        <v>379</v>
      </c>
      <c r="AW23" s="3" t="s">
        <v>380</v>
      </c>
      <c r="AX23" s="3" t="s">
        <v>380</v>
      </c>
      <c r="AY23" s="3" t="s">
        <v>381</v>
      </c>
      <c r="AZ23" s="3" t="s">
        <v>75</v>
      </c>
      <c r="BC23" s="3" t="s">
        <v>382</v>
      </c>
      <c r="BD23" s="3" t="s">
        <v>383</v>
      </c>
    </row>
    <row r="24" spans="1:56" ht="41.25" customHeight="1" x14ac:dyDescent="0.25">
      <c r="A24" s="7" t="s">
        <v>58</v>
      </c>
      <c r="B24" s="2" t="s">
        <v>384</v>
      </c>
      <c r="C24" s="2" t="s">
        <v>385</v>
      </c>
      <c r="D24" s="2" t="s">
        <v>386</v>
      </c>
      <c r="F24" s="3" t="s">
        <v>58</v>
      </c>
      <c r="G24" s="3" t="s">
        <v>59</v>
      </c>
      <c r="H24" s="3" t="s">
        <v>58</v>
      </c>
      <c r="I24" s="3" t="s">
        <v>58</v>
      </c>
      <c r="J24" s="3" t="s">
        <v>61</v>
      </c>
      <c r="K24" s="2" t="s">
        <v>387</v>
      </c>
      <c r="L24" s="2" t="s">
        <v>388</v>
      </c>
      <c r="M24" s="3" t="s">
        <v>115</v>
      </c>
      <c r="O24" s="3" t="s">
        <v>65</v>
      </c>
      <c r="P24" s="3" t="s">
        <v>66</v>
      </c>
      <c r="Q24" s="2" t="s">
        <v>389</v>
      </c>
      <c r="R24" s="3" t="s">
        <v>68</v>
      </c>
      <c r="S24" s="4">
        <v>2</v>
      </c>
      <c r="T24" s="4">
        <v>2</v>
      </c>
      <c r="U24" s="5" t="s">
        <v>390</v>
      </c>
      <c r="V24" s="5" t="s">
        <v>390</v>
      </c>
      <c r="W24" s="5" t="s">
        <v>391</v>
      </c>
      <c r="X24" s="5" t="s">
        <v>391</v>
      </c>
      <c r="Y24" s="4">
        <v>1003</v>
      </c>
      <c r="Z24" s="4">
        <v>923</v>
      </c>
      <c r="AA24" s="4">
        <v>972</v>
      </c>
      <c r="AB24" s="4">
        <v>10</v>
      </c>
      <c r="AC24" s="4">
        <v>10</v>
      </c>
      <c r="AD24" s="4">
        <v>40</v>
      </c>
      <c r="AE24" s="4">
        <v>44</v>
      </c>
      <c r="AF24" s="4">
        <v>14</v>
      </c>
      <c r="AG24" s="4">
        <v>16</v>
      </c>
      <c r="AH24" s="4">
        <v>8</v>
      </c>
      <c r="AI24" s="4">
        <v>10</v>
      </c>
      <c r="AJ24" s="4">
        <v>18</v>
      </c>
      <c r="AK24" s="4">
        <v>20</v>
      </c>
      <c r="AL24" s="4">
        <v>9</v>
      </c>
      <c r="AM24" s="4">
        <v>9</v>
      </c>
      <c r="AN24" s="4">
        <v>0</v>
      </c>
      <c r="AO24" s="4">
        <v>0</v>
      </c>
      <c r="AP24" s="3" t="s">
        <v>58</v>
      </c>
      <c r="AQ24" s="3" t="s">
        <v>60</v>
      </c>
      <c r="AR24" s="6" t="str">
        <f>HYPERLINK("http://catalog.hathitrust.org/Record/000767550","HathiTrust Record")</f>
        <v>HathiTrust Record</v>
      </c>
      <c r="AS24" s="6" t="str">
        <f>HYPERLINK("https://creighton-primo.hosted.exlibrisgroup.com/primo-explore/search?tab=default_tab&amp;search_scope=EVERYTHING&amp;vid=01CRU&amp;lang=en_US&amp;offset=0&amp;query=any,contains,991000057879702656","Catalog Record")</f>
        <v>Catalog Record</v>
      </c>
      <c r="AT24" s="6" t="str">
        <f>HYPERLINK("http://www.worldcat.org/oclc/23819","WorldCat Record")</f>
        <v>WorldCat Record</v>
      </c>
      <c r="AU24" s="3" t="s">
        <v>392</v>
      </c>
      <c r="AV24" s="3" t="s">
        <v>393</v>
      </c>
      <c r="AW24" s="3" t="s">
        <v>394</v>
      </c>
      <c r="AX24" s="3" t="s">
        <v>394</v>
      </c>
      <c r="AY24" s="3" t="s">
        <v>395</v>
      </c>
      <c r="AZ24" s="3" t="s">
        <v>75</v>
      </c>
      <c r="BC24" s="3" t="s">
        <v>396</v>
      </c>
      <c r="BD24" s="3" t="s">
        <v>397</v>
      </c>
    </row>
    <row r="25" spans="1:56" ht="41.25" customHeight="1" x14ac:dyDescent="0.25">
      <c r="A25" s="7" t="s">
        <v>58</v>
      </c>
      <c r="B25" s="2" t="s">
        <v>398</v>
      </c>
      <c r="C25" s="2" t="s">
        <v>399</v>
      </c>
      <c r="D25" s="2" t="s">
        <v>400</v>
      </c>
      <c r="F25" s="3" t="s">
        <v>58</v>
      </c>
      <c r="G25" s="3" t="s">
        <v>59</v>
      </c>
      <c r="H25" s="3" t="s">
        <v>58</v>
      </c>
      <c r="I25" s="3" t="s">
        <v>58</v>
      </c>
      <c r="J25" s="3" t="s">
        <v>61</v>
      </c>
      <c r="K25" s="2" t="s">
        <v>401</v>
      </c>
      <c r="L25" s="2" t="s">
        <v>402</v>
      </c>
      <c r="M25" s="3" t="s">
        <v>403</v>
      </c>
      <c r="O25" s="3" t="s">
        <v>65</v>
      </c>
      <c r="P25" s="3" t="s">
        <v>66</v>
      </c>
      <c r="R25" s="3" t="s">
        <v>68</v>
      </c>
      <c r="S25" s="4">
        <v>2</v>
      </c>
      <c r="T25" s="4">
        <v>2</v>
      </c>
      <c r="U25" s="5" t="s">
        <v>346</v>
      </c>
      <c r="V25" s="5" t="s">
        <v>346</v>
      </c>
      <c r="W25" s="5" t="s">
        <v>404</v>
      </c>
      <c r="X25" s="5" t="s">
        <v>404</v>
      </c>
      <c r="Y25" s="4">
        <v>421</v>
      </c>
      <c r="Z25" s="4">
        <v>383</v>
      </c>
      <c r="AA25" s="4">
        <v>395</v>
      </c>
      <c r="AB25" s="4">
        <v>7</v>
      </c>
      <c r="AC25" s="4">
        <v>7</v>
      </c>
      <c r="AD25" s="4">
        <v>24</v>
      </c>
      <c r="AE25" s="4">
        <v>24</v>
      </c>
      <c r="AF25" s="4">
        <v>7</v>
      </c>
      <c r="AG25" s="4">
        <v>7</v>
      </c>
      <c r="AH25" s="4">
        <v>5</v>
      </c>
      <c r="AI25" s="4">
        <v>5</v>
      </c>
      <c r="AJ25" s="4">
        <v>12</v>
      </c>
      <c r="AK25" s="4">
        <v>12</v>
      </c>
      <c r="AL25" s="4">
        <v>6</v>
      </c>
      <c r="AM25" s="4">
        <v>6</v>
      </c>
      <c r="AN25" s="4">
        <v>0</v>
      </c>
      <c r="AO25" s="4">
        <v>0</v>
      </c>
      <c r="AP25" s="3" t="s">
        <v>58</v>
      </c>
      <c r="AQ25" s="3" t="s">
        <v>60</v>
      </c>
      <c r="AR25" s="6" t="str">
        <f>HYPERLINK("http://catalog.hathitrust.org/Record/000268145","HathiTrust Record")</f>
        <v>HathiTrust Record</v>
      </c>
      <c r="AS25" s="6" t="str">
        <f>HYPERLINK("https://creighton-primo.hosted.exlibrisgroup.com/primo-explore/search?tab=default_tab&amp;search_scope=EVERYTHING&amp;vid=01CRU&amp;lang=en_US&amp;offset=0&amp;query=any,contains,991002524789702656","Catalog Record")</f>
        <v>Catalog Record</v>
      </c>
      <c r="AT25" s="6" t="str">
        <f>HYPERLINK("http://www.worldcat.org/oclc/366631","WorldCat Record")</f>
        <v>WorldCat Record</v>
      </c>
      <c r="AU25" s="3" t="s">
        <v>405</v>
      </c>
      <c r="AV25" s="3" t="s">
        <v>406</v>
      </c>
      <c r="AW25" s="3" t="s">
        <v>407</v>
      </c>
      <c r="AX25" s="3" t="s">
        <v>407</v>
      </c>
      <c r="AY25" s="3" t="s">
        <v>408</v>
      </c>
      <c r="AZ25" s="3" t="s">
        <v>75</v>
      </c>
      <c r="BC25" s="3" t="s">
        <v>409</v>
      </c>
      <c r="BD25" s="3" t="s">
        <v>410</v>
      </c>
    </row>
    <row r="26" spans="1:56" ht="41.25" customHeight="1" x14ac:dyDescent="0.25">
      <c r="A26" s="7" t="s">
        <v>58</v>
      </c>
      <c r="B26" s="2" t="s">
        <v>411</v>
      </c>
      <c r="C26" s="2" t="s">
        <v>412</v>
      </c>
      <c r="D26" s="2" t="s">
        <v>413</v>
      </c>
      <c r="F26" s="3" t="s">
        <v>58</v>
      </c>
      <c r="G26" s="3" t="s">
        <v>59</v>
      </c>
      <c r="H26" s="3" t="s">
        <v>58</v>
      </c>
      <c r="I26" s="3" t="s">
        <v>58</v>
      </c>
      <c r="J26" s="3" t="s">
        <v>61</v>
      </c>
      <c r="K26" s="2" t="s">
        <v>414</v>
      </c>
      <c r="L26" s="2" t="s">
        <v>415</v>
      </c>
      <c r="M26" s="3" t="s">
        <v>174</v>
      </c>
      <c r="O26" s="3" t="s">
        <v>65</v>
      </c>
      <c r="P26" s="3" t="s">
        <v>100</v>
      </c>
      <c r="R26" s="3" t="s">
        <v>68</v>
      </c>
      <c r="S26" s="4">
        <v>3</v>
      </c>
      <c r="T26" s="4">
        <v>3</v>
      </c>
      <c r="U26" s="5" t="s">
        <v>416</v>
      </c>
      <c r="V26" s="5" t="s">
        <v>416</v>
      </c>
      <c r="W26" s="5" t="s">
        <v>117</v>
      </c>
      <c r="X26" s="5" t="s">
        <v>117</v>
      </c>
      <c r="Y26" s="4">
        <v>411</v>
      </c>
      <c r="Z26" s="4">
        <v>358</v>
      </c>
      <c r="AA26" s="4">
        <v>505</v>
      </c>
      <c r="AB26" s="4">
        <v>4</v>
      </c>
      <c r="AC26" s="4">
        <v>4</v>
      </c>
      <c r="AD26" s="4">
        <v>24</v>
      </c>
      <c r="AE26" s="4">
        <v>33</v>
      </c>
      <c r="AF26" s="4">
        <v>9</v>
      </c>
      <c r="AG26" s="4">
        <v>10</v>
      </c>
      <c r="AH26" s="4">
        <v>5</v>
      </c>
      <c r="AI26" s="4">
        <v>6</v>
      </c>
      <c r="AJ26" s="4">
        <v>12</v>
      </c>
      <c r="AK26" s="4">
        <v>15</v>
      </c>
      <c r="AL26" s="4">
        <v>3</v>
      </c>
      <c r="AM26" s="4">
        <v>3</v>
      </c>
      <c r="AN26" s="4">
        <v>0</v>
      </c>
      <c r="AO26" s="4">
        <v>4</v>
      </c>
      <c r="AP26" s="3" t="s">
        <v>60</v>
      </c>
      <c r="AQ26" s="3" t="s">
        <v>58</v>
      </c>
      <c r="AR26" s="6" t="str">
        <f>HYPERLINK("http://catalog.hathitrust.org/Record/000199670","HathiTrust Record")</f>
        <v>HathiTrust Record</v>
      </c>
      <c r="AS26" s="6" t="str">
        <f>HYPERLINK("https://creighton-primo.hosted.exlibrisgroup.com/primo-explore/search?tab=default_tab&amp;search_scope=EVERYTHING&amp;vid=01CRU&amp;lang=en_US&amp;offset=0&amp;query=any,contains,991003072469702656","Catalog Record")</f>
        <v>Catalog Record</v>
      </c>
      <c r="AT26" s="6" t="str">
        <f>HYPERLINK("http://www.worldcat.org/oclc/626750","WorldCat Record")</f>
        <v>WorldCat Record</v>
      </c>
      <c r="AU26" s="3" t="s">
        <v>417</v>
      </c>
      <c r="AV26" s="3" t="s">
        <v>418</v>
      </c>
      <c r="AW26" s="3" t="s">
        <v>419</v>
      </c>
      <c r="AX26" s="3" t="s">
        <v>419</v>
      </c>
      <c r="AY26" s="3" t="s">
        <v>420</v>
      </c>
      <c r="AZ26" s="3" t="s">
        <v>75</v>
      </c>
      <c r="BC26" s="3" t="s">
        <v>421</v>
      </c>
      <c r="BD26" s="3" t="s">
        <v>422</v>
      </c>
    </row>
    <row r="27" spans="1:56" ht="41.25" customHeight="1" x14ac:dyDescent="0.25">
      <c r="A27" s="7" t="s">
        <v>58</v>
      </c>
      <c r="B27" s="2" t="s">
        <v>423</v>
      </c>
      <c r="C27" s="2" t="s">
        <v>424</v>
      </c>
      <c r="D27" s="2" t="s">
        <v>425</v>
      </c>
      <c r="F27" s="3" t="s">
        <v>58</v>
      </c>
      <c r="G27" s="3" t="s">
        <v>59</v>
      </c>
      <c r="H27" s="3" t="s">
        <v>58</v>
      </c>
      <c r="I27" s="3" t="s">
        <v>58</v>
      </c>
      <c r="J27" s="3" t="s">
        <v>61</v>
      </c>
      <c r="K27" s="2" t="s">
        <v>426</v>
      </c>
      <c r="L27" s="2" t="s">
        <v>427</v>
      </c>
      <c r="M27" s="3" t="s">
        <v>428</v>
      </c>
      <c r="O27" s="3" t="s">
        <v>65</v>
      </c>
      <c r="P27" s="3" t="s">
        <v>66</v>
      </c>
      <c r="R27" s="3" t="s">
        <v>68</v>
      </c>
      <c r="S27" s="4">
        <v>1</v>
      </c>
      <c r="T27" s="4">
        <v>1</v>
      </c>
      <c r="U27" s="5" t="s">
        <v>429</v>
      </c>
      <c r="V27" s="5" t="s">
        <v>429</v>
      </c>
      <c r="W27" s="5" t="s">
        <v>117</v>
      </c>
      <c r="X27" s="5" t="s">
        <v>117</v>
      </c>
      <c r="Y27" s="4">
        <v>589</v>
      </c>
      <c r="Z27" s="4">
        <v>552</v>
      </c>
      <c r="AA27" s="4">
        <v>1694</v>
      </c>
      <c r="AB27" s="4">
        <v>2</v>
      </c>
      <c r="AC27" s="4">
        <v>12</v>
      </c>
      <c r="AD27" s="4">
        <v>14</v>
      </c>
      <c r="AE27" s="4">
        <v>57</v>
      </c>
      <c r="AF27" s="4">
        <v>7</v>
      </c>
      <c r="AG27" s="4">
        <v>23</v>
      </c>
      <c r="AH27" s="4">
        <v>2</v>
      </c>
      <c r="AI27" s="4">
        <v>10</v>
      </c>
      <c r="AJ27" s="4">
        <v>8</v>
      </c>
      <c r="AK27" s="4">
        <v>26</v>
      </c>
      <c r="AL27" s="4">
        <v>1</v>
      </c>
      <c r="AM27" s="4">
        <v>11</v>
      </c>
      <c r="AN27" s="4">
        <v>0</v>
      </c>
      <c r="AO27" s="4">
        <v>0</v>
      </c>
      <c r="AP27" s="3" t="s">
        <v>58</v>
      </c>
      <c r="AQ27" s="3" t="s">
        <v>60</v>
      </c>
      <c r="AR27" s="6" t="str">
        <f>HYPERLINK("http://catalog.hathitrust.org/Record/007961287","HathiTrust Record")</f>
        <v>HathiTrust Record</v>
      </c>
      <c r="AS27" s="6" t="str">
        <f>HYPERLINK("https://creighton-primo.hosted.exlibrisgroup.com/primo-explore/search?tab=default_tab&amp;search_scope=EVERYTHING&amp;vid=01CRU&amp;lang=en_US&amp;offset=0&amp;query=any,contains,991003105989702656","Catalog Record")</f>
        <v>Catalog Record</v>
      </c>
      <c r="AT27" s="6" t="str">
        <f>HYPERLINK("http://www.worldcat.org/oclc/654187","WorldCat Record")</f>
        <v>WorldCat Record</v>
      </c>
      <c r="AU27" s="3" t="s">
        <v>430</v>
      </c>
      <c r="AV27" s="3" t="s">
        <v>431</v>
      </c>
      <c r="AW27" s="3" t="s">
        <v>432</v>
      </c>
      <c r="AX27" s="3" t="s">
        <v>432</v>
      </c>
      <c r="AY27" s="3" t="s">
        <v>433</v>
      </c>
      <c r="AZ27" s="3" t="s">
        <v>75</v>
      </c>
      <c r="BC27" s="3" t="s">
        <v>434</v>
      </c>
      <c r="BD27" s="3" t="s">
        <v>435</v>
      </c>
    </row>
    <row r="28" spans="1:56" ht="41.25" customHeight="1" x14ac:dyDescent="0.25">
      <c r="A28" s="7" t="s">
        <v>58</v>
      </c>
      <c r="B28" s="2" t="s">
        <v>436</v>
      </c>
      <c r="C28" s="2" t="s">
        <v>437</v>
      </c>
      <c r="D28" s="2" t="s">
        <v>438</v>
      </c>
      <c r="F28" s="3" t="s">
        <v>58</v>
      </c>
      <c r="G28" s="3" t="s">
        <v>59</v>
      </c>
      <c r="H28" s="3" t="s">
        <v>58</v>
      </c>
      <c r="I28" s="3" t="s">
        <v>58</v>
      </c>
      <c r="J28" s="3" t="s">
        <v>61</v>
      </c>
      <c r="K28" s="2" t="s">
        <v>439</v>
      </c>
      <c r="L28" s="2" t="s">
        <v>440</v>
      </c>
      <c r="M28" s="3" t="s">
        <v>441</v>
      </c>
      <c r="O28" s="3" t="s">
        <v>65</v>
      </c>
      <c r="P28" s="3" t="s">
        <v>100</v>
      </c>
      <c r="Q28" s="2" t="s">
        <v>442</v>
      </c>
      <c r="R28" s="3" t="s">
        <v>68</v>
      </c>
      <c r="S28" s="4">
        <v>2</v>
      </c>
      <c r="T28" s="4">
        <v>2</v>
      </c>
      <c r="U28" s="5" t="s">
        <v>443</v>
      </c>
      <c r="V28" s="5" t="s">
        <v>443</v>
      </c>
      <c r="W28" s="5" t="s">
        <v>102</v>
      </c>
      <c r="X28" s="5" t="s">
        <v>102</v>
      </c>
      <c r="Y28" s="4">
        <v>577</v>
      </c>
      <c r="Z28" s="4">
        <v>428</v>
      </c>
      <c r="AA28" s="4">
        <v>428</v>
      </c>
      <c r="AB28" s="4">
        <v>3</v>
      </c>
      <c r="AC28" s="4">
        <v>3</v>
      </c>
      <c r="AD28" s="4">
        <v>26</v>
      </c>
      <c r="AE28" s="4">
        <v>26</v>
      </c>
      <c r="AF28" s="4">
        <v>9</v>
      </c>
      <c r="AG28" s="4">
        <v>9</v>
      </c>
      <c r="AH28" s="4">
        <v>7</v>
      </c>
      <c r="AI28" s="4">
        <v>7</v>
      </c>
      <c r="AJ28" s="4">
        <v>16</v>
      </c>
      <c r="AK28" s="4">
        <v>16</v>
      </c>
      <c r="AL28" s="4">
        <v>2</v>
      </c>
      <c r="AM28" s="4">
        <v>2</v>
      </c>
      <c r="AN28" s="4">
        <v>0</v>
      </c>
      <c r="AO28" s="4">
        <v>0</v>
      </c>
      <c r="AP28" s="3" t="s">
        <v>58</v>
      </c>
      <c r="AQ28" s="3" t="s">
        <v>58</v>
      </c>
      <c r="AS28" s="6" t="str">
        <f>HYPERLINK("https://creighton-primo.hosted.exlibrisgroup.com/primo-explore/search?tab=default_tab&amp;search_scope=EVERYTHING&amp;vid=01CRU&amp;lang=en_US&amp;offset=0&amp;query=any,contains,991001153339702656","Catalog Record")</f>
        <v>Catalog Record</v>
      </c>
      <c r="AT28" s="6" t="str">
        <f>HYPERLINK("http://www.worldcat.org/oclc/16831929","WorldCat Record")</f>
        <v>WorldCat Record</v>
      </c>
      <c r="AU28" s="3" t="s">
        <v>444</v>
      </c>
      <c r="AV28" s="3" t="s">
        <v>445</v>
      </c>
      <c r="AW28" s="3" t="s">
        <v>446</v>
      </c>
      <c r="AX28" s="3" t="s">
        <v>446</v>
      </c>
      <c r="AY28" s="3" t="s">
        <v>447</v>
      </c>
      <c r="AZ28" s="3" t="s">
        <v>75</v>
      </c>
      <c r="BB28" s="3" t="s">
        <v>448</v>
      </c>
      <c r="BC28" s="3" t="s">
        <v>449</v>
      </c>
      <c r="BD28" s="3" t="s">
        <v>450</v>
      </c>
    </row>
    <row r="29" spans="1:56" ht="41.25" customHeight="1" x14ac:dyDescent="0.25">
      <c r="A29" s="7" t="s">
        <v>58</v>
      </c>
      <c r="B29" s="2" t="s">
        <v>451</v>
      </c>
      <c r="C29" s="2" t="s">
        <v>452</v>
      </c>
      <c r="D29" s="2" t="s">
        <v>453</v>
      </c>
      <c r="F29" s="3" t="s">
        <v>60</v>
      </c>
      <c r="G29" s="3" t="s">
        <v>59</v>
      </c>
      <c r="H29" s="3" t="s">
        <v>58</v>
      </c>
      <c r="I29" s="3" t="s">
        <v>58</v>
      </c>
      <c r="J29" s="3" t="s">
        <v>61</v>
      </c>
      <c r="K29" s="2" t="s">
        <v>454</v>
      </c>
      <c r="L29" s="2" t="s">
        <v>455</v>
      </c>
      <c r="M29" s="3" t="s">
        <v>456</v>
      </c>
      <c r="O29" s="3" t="s">
        <v>65</v>
      </c>
      <c r="P29" s="3" t="s">
        <v>66</v>
      </c>
      <c r="R29" s="3" t="s">
        <v>68</v>
      </c>
      <c r="S29" s="4">
        <v>8</v>
      </c>
      <c r="T29" s="4">
        <v>8</v>
      </c>
      <c r="U29" s="5" t="s">
        <v>457</v>
      </c>
      <c r="V29" s="5" t="s">
        <v>457</v>
      </c>
      <c r="W29" s="5" t="s">
        <v>458</v>
      </c>
      <c r="X29" s="5" t="s">
        <v>458</v>
      </c>
      <c r="Y29" s="4">
        <v>204</v>
      </c>
      <c r="Z29" s="4">
        <v>185</v>
      </c>
      <c r="AA29" s="4">
        <v>189</v>
      </c>
      <c r="AB29" s="4">
        <v>3</v>
      </c>
      <c r="AC29" s="4">
        <v>3</v>
      </c>
      <c r="AD29" s="4">
        <v>10</v>
      </c>
      <c r="AE29" s="4">
        <v>10</v>
      </c>
      <c r="AF29" s="4">
        <v>2</v>
      </c>
      <c r="AG29" s="4">
        <v>2</v>
      </c>
      <c r="AH29" s="4">
        <v>4</v>
      </c>
      <c r="AI29" s="4">
        <v>4</v>
      </c>
      <c r="AJ29" s="4">
        <v>4</v>
      </c>
      <c r="AK29" s="4">
        <v>4</v>
      </c>
      <c r="AL29" s="4">
        <v>2</v>
      </c>
      <c r="AM29" s="4">
        <v>2</v>
      </c>
      <c r="AN29" s="4">
        <v>0</v>
      </c>
      <c r="AO29" s="4">
        <v>0</v>
      </c>
      <c r="AP29" s="3" t="s">
        <v>58</v>
      </c>
      <c r="AQ29" s="3" t="s">
        <v>58</v>
      </c>
      <c r="AS29" s="6" t="str">
        <f>HYPERLINK("https://creighton-primo.hosted.exlibrisgroup.com/primo-explore/search?tab=default_tab&amp;search_scope=EVERYTHING&amp;vid=01CRU&amp;lang=en_US&amp;offset=0&amp;query=any,contains,991000639609702656","Catalog Record")</f>
        <v>Catalog Record</v>
      </c>
      <c r="AT29" s="6" t="str">
        <f>HYPERLINK("http://www.worldcat.org/oclc/108908","WorldCat Record")</f>
        <v>WorldCat Record</v>
      </c>
      <c r="AU29" s="3" t="s">
        <v>459</v>
      </c>
      <c r="AV29" s="3" t="s">
        <v>460</v>
      </c>
      <c r="AW29" s="3" t="s">
        <v>461</v>
      </c>
      <c r="AX29" s="3" t="s">
        <v>461</v>
      </c>
      <c r="AY29" s="3" t="s">
        <v>462</v>
      </c>
      <c r="AZ29" s="3" t="s">
        <v>75</v>
      </c>
      <c r="BB29" s="3" t="s">
        <v>463</v>
      </c>
      <c r="BC29" s="3" t="s">
        <v>464</v>
      </c>
      <c r="BD29" s="3" t="s">
        <v>465</v>
      </c>
    </row>
    <row r="30" spans="1:56" ht="41.25" customHeight="1" x14ac:dyDescent="0.25">
      <c r="A30" s="7" t="s">
        <v>58</v>
      </c>
      <c r="B30" s="2" t="s">
        <v>466</v>
      </c>
      <c r="C30" s="2" t="s">
        <v>467</v>
      </c>
      <c r="D30" s="2" t="s">
        <v>468</v>
      </c>
      <c r="E30" s="3" t="s">
        <v>469</v>
      </c>
      <c r="F30" s="3" t="s">
        <v>60</v>
      </c>
      <c r="G30" s="3" t="s">
        <v>59</v>
      </c>
      <c r="H30" s="3" t="s">
        <v>58</v>
      </c>
      <c r="I30" s="3" t="s">
        <v>58</v>
      </c>
      <c r="J30" s="3" t="s">
        <v>61</v>
      </c>
      <c r="K30" s="2" t="s">
        <v>470</v>
      </c>
      <c r="L30" s="2" t="s">
        <v>471</v>
      </c>
      <c r="M30" s="3" t="s">
        <v>472</v>
      </c>
      <c r="O30" s="3" t="s">
        <v>65</v>
      </c>
      <c r="P30" s="3" t="s">
        <v>473</v>
      </c>
      <c r="R30" s="3" t="s">
        <v>68</v>
      </c>
      <c r="S30" s="4">
        <v>5</v>
      </c>
      <c r="T30" s="4">
        <v>5</v>
      </c>
      <c r="U30" s="5" t="s">
        <v>474</v>
      </c>
      <c r="V30" s="5" t="s">
        <v>474</v>
      </c>
      <c r="W30" s="5" t="s">
        <v>458</v>
      </c>
      <c r="X30" s="5" t="s">
        <v>458</v>
      </c>
      <c r="Y30" s="4">
        <v>304</v>
      </c>
      <c r="Z30" s="4">
        <v>238</v>
      </c>
      <c r="AA30" s="4">
        <v>250</v>
      </c>
      <c r="AB30" s="4">
        <v>2</v>
      </c>
      <c r="AC30" s="4">
        <v>2</v>
      </c>
      <c r="AD30" s="4">
        <v>23</v>
      </c>
      <c r="AE30" s="4">
        <v>23</v>
      </c>
      <c r="AF30" s="4">
        <v>4</v>
      </c>
      <c r="AG30" s="4">
        <v>4</v>
      </c>
      <c r="AH30" s="4">
        <v>4</v>
      </c>
      <c r="AI30" s="4">
        <v>4</v>
      </c>
      <c r="AJ30" s="4">
        <v>15</v>
      </c>
      <c r="AK30" s="4">
        <v>15</v>
      </c>
      <c r="AL30" s="4">
        <v>1</v>
      </c>
      <c r="AM30" s="4">
        <v>1</v>
      </c>
      <c r="AN30" s="4">
        <v>4</v>
      </c>
      <c r="AO30" s="4">
        <v>4</v>
      </c>
      <c r="AP30" s="3" t="s">
        <v>60</v>
      </c>
      <c r="AQ30" s="3" t="s">
        <v>60</v>
      </c>
      <c r="AR30" s="6" t="str">
        <f>HYPERLINK("http://catalog.hathitrust.org/Record/000275436","HathiTrust Record")</f>
        <v>HathiTrust Record</v>
      </c>
      <c r="AS30" s="6" t="str">
        <f>HYPERLINK("https://creighton-primo.hosted.exlibrisgroup.com/primo-explore/search?tab=default_tab&amp;search_scope=EVERYTHING&amp;vid=01CRU&amp;lang=en_US&amp;offset=0&amp;query=any,contains,991003115799702656","Catalog Record")</f>
        <v>Catalog Record</v>
      </c>
      <c r="AT30" s="6" t="str">
        <f>HYPERLINK("http://www.worldcat.org/oclc/661506","WorldCat Record")</f>
        <v>WorldCat Record</v>
      </c>
      <c r="AU30" s="3" t="s">
        <v>475</v>
      </c>
      <c r="AV30" s="3" t="s">
        <v>476</v>
      </c>
      <c r="AW30" s="3" t="s">
        <v>477</v>
      </c>
      <c r="AX30" s="3" t="s">
        <v>477</v>
      </c>
      <c r="AY30" s="3" t="s">
        <v>478</v>
      </c>
      <c r="AZ30" s="3" t="s">
        <v>75</v>
      </c>
      <c r="BC30" s="3" t="s">
        <v>479</v>
      </c>
      <c r="BD30" s="3" t="s">
        <v>480</v>
      </c>
    </row>
    <row r="31" spans="1:56" ht="41.25" customHeight="1" x14ac:dyDescent="0.25">
      <c r="A31" s="7" t="s">
        <v>58</v>
      </c>
      <c r="B31" s="2" t="s">
        <v>481</v>
      </c>
      <c r="C31" s="2" t="s">
        <v>482</v>
      </c>
      <c r="D31" s="2" t="s">
        <v>483</v>
      </c>
      <c r="F31" s="3" t="s">
        <v>58</v>
      </c>
      <c r="G31" s="3" t="s">
        <v>59</v>
      </c>
      <c r="H31" s="3" t="s">
        <v>58</v>
      </c>
      <c r="I31" s="3" t="s">
        <v>58</v>
      </c>
      <c r="J31" s="3" t="s">
        <v>61</v>
      </c>
      <c r="K31" s="2" t="s">
        <v>484</v>
      </c>
      <c r="L31" s="2" t="s">
        <v>485</v>
      </c>
      <c r="M31" s="3" t="s">
        <v>486</v>
      </c>
      <c r="O31" s="3" t="s">
        <v>65</v>
      </c>
      <c r="P31" s="3" t="s">
        <v>473</v>
      </c>
      <c r="Q31" s="2" t="s">
        <v>230</v>
      </c>
      <c r="R31" s="3" t="s">
        <v>68</v>
      </c>
      <c r="S31" s="4">
        <v>2</v>
      </c>
      <c r="T31" s="4">
        <v>2</v>
      </c>
      <c r="U31" s="5" t="s">
        <v>487</v>
      </c>
      <c r="V31" s="5" t="s">
        <v>487</v>
      </c>
      <c r="W31" s="5" t="s">
        <v>488</v>
      </c>
      <c r="X31" s="5" t="s">
        <v>488</v>
      </c>
      <c r="Y31" s="4">
        <v>249</v>
      </c>
      <c r="Z31" s="4">
        <v>201</v>
      </c>
      <c r="AA31" s="4">
        <v>347</v>
      </c>
      <c r="AB31" s="4">
        <v>3</v>
      </c>
      <c r="AC31" s="4">
        <v>4</v>
      </c>
      <c r="AD31" s="4">
        <v>13</v>
      </c>
      <c r="AE31" s="4">
        <v>20</v>
      </c>
      <c r="AF31" s="4">
        <v>4</v>
      </c>
      <c r="AG31" s="4">
        <v>4</v>
      </c>
      <c r="AH31" s="4">
        <v>2</v>
      </c>
      <c r="AI31" s="4">
        <v>6</v>
      </c>
      <c r="AJ31" s="4">
        <v>9</v>
      </c>
      <c r="AK31" s="4">
        <v>12</v>
      </c>
      <c r="AL31" s="4">
        <v>2</v>
      </c>
      <c r="AM31" s="4">
        <v>3</v>
      </c>
      <c r="AN31" s="4">
        <v>0</v>
      </c>
      <c r="AO31" s="4">
        <v>0</v>
      </c>
      <c r="AP31" s="3" t="s">
        <v>60</v>
      </c>
      <c r="AQ31" s="3" t="s">
        <v>58</v>
      </c>
      <c r="AR31" s="6" t="str">
        <f>HYPERLINK("http://catalog.hathitrust.org/Record/000310624","HathiTrust Record")</f>
        <v>HathiTrust Record</v>
      </c>
      <c r="AS31" s="6" t="str">
        <f>HYPERLINK("https://creighton-primo.hosted.exlibrisgroup.com/primo-explore/search?tab=default_tab&amp;search_scope=EVERYTHING&amp;vid=01CRU&amp;lang=en_US&amp;offset=0&amp;query=any,contains,991003194139702656","Catalog Record")</f>
        <v>Catalog Record</v>
      </c>
      <c r="AT31" s="6" t="str">
        <f>HYPERLINK("http://www.worldcat.org/oclc/16745036","WorldCat Record")</f>
        <v>WorldCat Record</v>
      </c>
      <c r="AU31" s="3" t="s">
        <v>489</v>
      </c>
      <c r="AV31" s="3" t="s">
        <v>490</v>
      </c>
      <c r="AW31" s="3" t="s">
        <v>491</v>
      </c>
      <c r="AX31" s="3" t="s">
        <v>491</v>
      </c>
      <c r="AY31" s="3" t="s">
        <v>492</v>
      </c>
      <c r="AZ31" s="3" t="s">
        <v>75</v>
      </c>
      <c r="BC31" s="3" t="s">
        <v>493</v>
      </c>
      <c r="BD31" s="3" t="s">
        <v>494</v>
      </c>
    </row>
    <row r="32" spans="1:56" ht="41.25" customHeight="1" x14ac:dyDescent="0.25">
      <c r="A32" s="7" t="s">
        <v>58</v>
      </c>
      <c r="B32" s="2" t="s">
        <v>495</v>
      </c>
      <c r="C32" s="2" t="s">
        <v>496</v>
      </c>
      <c r="D32" s="2" t="s">
        <v>497</v>
      </c>
      <c r="F32" s="3" t="s">
        <v>58</v>
      </c>
      <c r="G32" s="3" t="s">
        <v>59</v>
      </c>
      <c r="H32" s="3" t="s">
        <v>58</v>
      </c>
      <c r="I32" s="3" t="s">
        <v>58</v>
      </c>
      <c r="J32" s="3" t="s">
        <v>61</v>
      </c>
      <c r="K32" s="2" t="s">
        <v>498</v>
      </c>
      <c r="L32" s="2" t="s">
        <v>499</v>
      </c>
      <c r="M32" s="3" t="s">
        <v>500</v>
      </c>
      <c r="O32" s="3" t="s">
        <v>65</v>
      </c>
      <c r="P32" s="3" t="s">
        <v>100</v>
      </c>
      <c r="R32" s="3" t="s">
        <v>68</v>
      </c>
      <c r="S32" s="4">
        <v>4</v>
      </c>
      <c r="T32" s="4">
        <v>4</v>
      </c>
      <c r="U32" s="5" t="s">
        <v>501</v>
      </c>
      <c r="V32" s="5" t="s">
        <v>501</v>
      </c>
      <c r="W32" s="5" t="s">
        <v>102</v>
      </c>
      <c r="X32" s="5" t="s">
        <v>102</v>
      </c>
      <c r="Y32" s="4">
        <v>428</v>
      </c>
      <c r="Z32" s="4">
        <v>305</v>
      </c>
      <c r="AA32" s="4">
        <v>437</v>
      </c>
      <c r="AB32" s="4">
        <v>4</v>
      </c>
      <c r="AC32" s="4">
        <v>4</v>
      </c>
      <c r="AD32" s="4">
        <v>19</v>
      </c>
      <c r="AE32" s="4">
        <v>26</v>
      </c>
      <c r="AF32" s="4">
        <v>7</v>
      </c>
      <c r="AG32" s="4">
        <v>8</v>
      </c>
      <c r="AH32" s="4">
        <v>2</v>
      </c>
      <c r="AI32" s="4">
        <v>4</v>
      </c>
      <c r="AJ32" s="4">
        <v>10</v>
      </c>
      <c r="AK32" s="4">
        <v>10</v>
      </c>
      <c r="AL32" s="4">
        <v>3</v>
      </c>
      <c r="AM32" s="4">
        <v>3</v>
      </c>
      <c r="AN32" s="4">
        <v>2</v>
      </c>
      <c r="AO32" s="4">
        <v>7</v>
      </c>
      <c r="AP32" s="3" t="s">
        <v>58</v>
      </c>
      <c r="AQ32" s="3" t="s">
        <v>60</v>
      </c>
      <c r="AR32" s="6" t="str">
        <f>HYPERLINK("http://catalog.hathitrust.org/Record/000309236","HathiTrust Record")</f>
        <v>HathiTrust Record</v>
      </c>
      <c r="AS32" s="6" t="str">
        <f>HYPERLINK("https://creighton-primo.hosted.exlibrisgroup.com/primo-explore/search?tab=default_tab&amp;search_scope=EVERYTHING&amp;vid=01CRU&amp;lang=en_US&amp;offset=0&amp;query=any,contains,991004733709702656","Catalog Record")</f>
        <v>Catalog Record</v>
      </c>
      <c r="AT32" s="6" t="str">
        <f>HYPERLINK("http://www.worldcat.org/oclc/4843577","WorldCat Record")</f>
        <v>WorldCat Record</v>
      </c>
      <c r="AU32" s="3" t="s">
        <v>502</v>
      </c>
      <c r="AV32" s="3" t="s">
        <v>503</v>
      </c>
      <c r="AW32" s="3" t="s">
        <v>504</v>
      </c>
      <c r="AX32" s="3" t="s">
        <v>504</v>
      </c>
      <c r="AY32" s="3" t="s">
        <v>505</v>
      </c>
      <c r="AZ32" s="3" t="s">
        <v>75</v>
      </c>
      <c r="BC32" s="3" t="s">
        <v>506</v>
      </c>
      <c r="BD32" s="3" t="s">
        <v>507</v>
      </c>
    </row>
    <row r="33" spans="1:56" ht="41.25" customHeight="1" x14ac:dyDescent="0.25">
      <c r="A33" s="7" t="s">
        <v>58</v>
      </c>
      <c r="B33" s="2" t="s">
        <v>508</v>
      </c>
      <c r="C33" s="2" t="s">
        <v>509</v>
      </c>
      <c r="D33" s="2" t="s">
        <v>510</v>
      </c>
      <c r="F33" s="3" t="s">
        <v>58</v>
      </c>
      <c r="G33" s="3" t="s">
        <v>59</v>
      </c>
      <c r="H33" s="3" t="s">
        <v>58</v>
      </c>
      <c r="I33" s="3" t="s">
        <v>58</v>
      </c>
      <c r="J33" s="3" t="s">
        <v>61</v>
      </c>
      <c r="K33" s="2" t="s">
        <v>511</v>
      </c>
      <c r="L33" s="2" t="s">
        <v>512</v>
      </c>
      <c r="M33" s="3" t="s">
        <v>500</v>
      </c>
      <c r="O33" s="3" t="s">
        <v>65</v>
      </c>
      <c r="P33" s="3" t="s">
        <v>513</v>
      </c>
      <c r="R33" s="3" t="s">
        <v>68</v>
      </c>
      <c r="S33" s="4">
        <v>2</v>
      </c>
      <c r="T33" s="4">
        <v>2</v>
      </c>
      <c r="U33" s="5" t="s">
        <v>514</v>
      </c>
      <c r="V33" s="5" t="s">
        <v>514</v>
      </c>
      <c r="W33" s="5" t="s">
        <v>102</v>
      </c>
      <c r="X33" s="5" t="s">
        <v>102</v>
      </c>
      <c r="Y33" s="4">
        <v>714</v>
      </c>
      <c r="Z33" s="4">
        <v>535</v>
      </c>
      <c r="AA33" s="4">
        <v>565</v>
      </c>
      <c r="AB33" s="4">
        <v>2</v>
      </c>
      <c r="AC33" s="4">
        <v>2</v>
      </c>
      <c r="AD33" s="4">
        <v>33</v>
      </c>
      <c r="AE33" s="4">
        <v>36</v>
      </c>
      <c r="AF33" s="4">
        <v>12</v>
      </c>
      <c r="AG33" s="4">
        <v>12</v>
      </c>
      <c r="AH33" s="4">
        <v>8</v>
      </c>
      <c r="AI33" s="4">
        <v>8</v>
      </c>
      <c r="AJ33" s="4">
        <v>20</v>
      </c>
      <c r="AK33" s="4">
        <v>20</v>
      </c>
      <c r="AL33" s="4">
        <v>1</v>
      </c>
      <c r="AM33" s="4">
        <v>1</v>
      </c>
      <c r="AN33" s="4">
        <v>3</v>
      </c>
      <c r="AO33" s="4">
        <v>6</v>
      </c>
      <c r="AP33" s="3" t="s">
        <v>58</v>
      </c>
      <c r="AQ33" s="3" t="s">
        <v>60</v>
      </c>
      <c r="AR33" s="6" t="str">
        <f>HYPERLINK("http://catalog.hathitrust.org/Record/000309243","HathiTrust Record")</f>
        <v>HathiTrust Record</v>
      </c>
      <c r="AS33" s="6" t="str">
        <f>HYPERLINK("https://creighton-primo.hosted.exlibrisgroup.com/primo-explore/search?tab=default_tab&amp;search_scope=EVERYTHING&amp;vid=01CRU&amp;lang=en_US&amp;offset=0&amp;query=any,contains,991002683359702656","Catalog Record")</f>
        <v>Catalog Record</v>
      </c>
      <c r="AT33" s="6" t="str">
        <f>HYPERLINK("http://www.worldcat.org/oclc/399075","WorldCat Record")</f>
        <v>WorldCat Record</v>
      </c>
      <c r="AU33" s="3" t="s">
        <v>515</v>
      </c>
      <c r="AV33" s="3" t="s">
        <v>516</v>
      </c>
      <c r="AW33" s="3" t="s">
        <v>517</v>
      </c>
      <c r="AX33" s="3" t="s">
        <v>517</v>
      </c>
      <c r="AY33" s="3" t="s">
        <v>518</v>
      </c>
      <c r="AZ33" s="3" t="s">
        <v>75</v>
      </c>
      <c r="BC33" s="3" t="s">
        <v>519</v>
      </c>
      <c r="BD33" s="3" t="s">
        <v>520</v>
      </c>
    </row>
    <row r="34" spans="1:56" ht="41.25" customHeight="1" x14ac:dyDescent="0.25">
      <c r="A34" s="7" t="s">
        <v>58</v>
      </c>
      <c r="B34" s="2" t="s">
        <v>521</v>
      </c>
      <c r="C34" s="2" t="s">
        <v>522</v>
      </c>
      <c r="D34" s="2" t="s">
        <v>523</v>
      </c>
      <c r="F34" s="3" t="s">
        <v>58</v>
      </c>
      <c r="G34" s="3" t="s">
        <v>59</v>
      </c>
      <c r="H34" s="3" t="s">
        <v>58</v>
      </c>
      <c r="I34" s="3" t="s">
        <v>58</v>
      </c>
      <c r="J34" s="3" t="s">
        <v>61</v>
      </c>
      <c r="K34" s="2" t="s">
        <v>524</v>
      </c>
      <c r="L34" s="2" t="s">
        <v>525</v>
      </c>
      <c r="M34" s="3" t="s">
        <v>64</v>
      </c>
      <c r="O34" s="3" t="s">
        <v>65</v>
      </c>
      <c r="P34" s="3" t="s">
        <v>526</v>
      </c>
      <c r="R34" s="3" t="s">
        <v>68</v>
      </c>
      <c r="S34" s="4">
        <v>3</v>
      </c>
      <c r="T34" s="4">
        <v>3</v>
      </c>
      <c r="U34" s="5" t="s">
        <v>527</v>
      </c>
      <c r="V34" s="5" t="s">
        <v>527</v>
      </c>
      <c r="W34" s="5" t="s">
        <v>528</v>
      </c>
      <c r="X34" s="5" t="s">
        <v>528</v>
      </c>
      <c r="Y34" s="4">
        <v>1256</v>
      </c>
      <c r="Z34" s="4">
        <v>1176</v>
      </c>
      <c r="AA34" s="4">
        <v>1385</v>
      </c>
      <c r="AB34" s="4">
        <v>8</v>
      </c>
      <c r="AC34" s="4">
        <v>10</v>
      </c>
      <c r="AD34" s="4">
        <v>53</v>
      </c>
      <c r="AE34" s="4">
        <v>58</v>
      </c>
      <c r="AF34" s="4">
        <v>21</v>
      </c>
      <c r="AG34" s="4">
        <v>24</v>
      </c>
      <c r="AH34" s="4">
        <v>10</v>
      </c>
      <c r="AI34" s="4">
        <v>11</v>
      </c>
      <c r="AJ34" s="4">
        <v>25</v>
      </c>
      <c r="AK34" s="4">
        <v>25</v>
      </c>
      <c r="AL34" s="4">
        <v>5</v>
      </c>
      <c r="AM34" s="4">
        <v>7</v>
      </c>
      <c r="AN34" s="4">
        <v>4</v>
      </c>
      <c r="AO34" s="4">
        <v>4</v>
      </c>
      <c r="AP34" s="3" t="s">
        <v>58</v>
      </c>
      <c r="AQ34" s="3" t="s">
        <v>58</v>
      </c>
      <c r="AS34" s="6" t="str">
        <f>HYPERLINK("https://creighton-primo.hosted.exlibrisgroup.com/primo-explore/search?tab=default_tab&amp;search_scope=EVERYTHING&amp;vid=01CRU&amp;lang=en_US&amp;offset=0&amp;query=any,contains,991003199289702656","Catalog Record")</f>
        <v>Catalog Record</v>
      </c>
      <c r="AT34" s="6" t="str">
        <f>HYPERLINK("http://www.worldcat.org/oclc/724021","WorldCat Record")</f>
        <v>WorldCat Record</v>
      </c>
      <c r="AU34" s="3" t="s">
        <v>529</v>
      </c>
      <c r="AV34" s="3" t="s">
        <v>530</v>
      </c>
      <c r="AW34" s="3" t="s">
        <v>531</v>
      </c>
      <c r="AX34" s="3" t="s">
        <v>531</v>
      </c>
      <c r="AY34" s="3" t="s">
        <v>532</v>
      </c>
      <c r="AZ34" s="3" t="s">
        <v>75</v>
      </c>
      <c r="BB34" s="3" t="s">
        <v>533</v>
      </c>
      <c r="BC34" s="3" t="s">
        <v>534</v>
      </c>
      <c r="BD34" s="3" t="s">
        <v>535</v>
      </c>
    </row>
    <row r="35" spans="1:56" ht="41.25" customHeight="1" x14ac:dyDescent="0.25">
      <c r="A35" s="7" t="s">
        <v>58</v>
      </c>
      <c r="B35" s="2" t="s">
        <v>536</v>
      </c>
      <c r="C35" s="2" t="s">
        <v>537</v>
      </c>
      <c r="D35" s="2" t="s">
        <v>538</v>
      </c>
      <c r="F35" s="3" t="s">
        <v>58</v>
      </c>
      <c r="G35" s="3" t="s">
        <v>59</v>
      </c>
      <c r="H35" s="3" t="s">
        <v>58</v>
      </c>
      <c r="I35" s="3" t="s">
        <v>58</v>
      </c>
      <c r="J35" s="3" t="s">
        <v>61</v>
      </c>
      <c r="K35" s="2" t="s">
        <v>539</v>
      </c>
      <c r="L35" s="2" t="s">
        <v>540</v>
      </c>
      <c r="M35" s="3" t="s">
        <v>541</v>
      </c>
      <c r="O35" s="3" t="s">
        <v>65</v>
      </c>
      <c r="P35" s="3" t="s">
        <v>344</v>
      </c>
      <c r="R35" s="3" t="s">
        <v>68</v>
      </c>
      <c r="S35" s="4">
        <v>3</v>
      </c>
      <c r="T35" s="4">
        <v>3</v>
      </c>
      <c r="U35" s="5" t="s">
        <v>542</v>
      </c>
      <c r="V35" s="5" t="s">
        <v>542</v>
      </c>
      <c r="W35" s="5" t="s">
        <v>543</v>
      </c>
      <c r="X35" s="5" t="s">
        <v>543</v>
      </c>
      <c r="Y35" s="4">
        <v>1087</v>
      </c>
      <c r="Z35" s="4">
        <v>944</v>
      </c>
      <c r="AA35" s="4">
        <v>1099</v>
      </c>
      <c r="AB35" s="4">
        <v>8</v>
      </c>
      <c r="AC35" s="4">
        <v>9</v>
      </c>
      <c r="AD35" s="4">
        <v>49</v>
      </c>
      <c r="AE35" s="4">
        <v>55</v>
      </c>
      <c r="AF35" s="4">
        <v>22</v>
      </c>
      <c r="AG35" s="4">
        <v>22</v>
      </c>
      <c r="AH35" s="4">
        <v>8</v>
      </c>
      <c r="AI35" s="4">
        <v>9</v>
      </c>
      <c r="AJ35" s="4">
        <v>21</v>
      </c>
      <c r="AK35" s="4">
        <v>23</v>
      </c>
      <c r="AL35" s="4">
        <v>7</v>
      </c>
      <c r="AM35" s="4">
        <v>8</v>
      </c>
      <c r="AN35" s="4">
        <v>1</v>
      </c>
      <c r="AO35" s="4">
        <v>3</v>
      </c>
      <c r="AP35" s="3" t="s">
        <v>58</v>
      </c>
      <c r="AQ35" s="3" t="s">
        <v>60</v>
      </c>
      <c r="AR35" s="6" t="str">
        <f>HYPERLINK("http://catalog.hathitrust.org/Record/000311612","HathiTrust Record")</f>
        <v>HathiTrust Record</v>
      </c>
      <c r="AS35" s="6" t="str">
        <f>HYPERLINK("https://creighton-primo.hosted.exlibrisgroup.com/primo-explore/search?tab=default_tab&amp;search_scope=EVERYTHING&amp;vid=01CRU&amp;lang=en_US&amp;offset=0&amp;query=any,contains,991003744589702656","Catalog Record")</f>
        <v>Catalog Record</v>
      </c>
      <c r="AT35" s="6" t="str">
        <f>HYPERLINK("http://www.worldcat.org/oclc/1413413","WorldCat Record")</f>
        <v>WorldCat Record</v>
      </c>
      <c r="AU35" s="3" t="s">
        <v>544</v>
      </c>
      <c r="AV35" s="3" t="s">
        <v>545</v>
      </c>
      <c r="AW35" s="3" t="s">
        <v>546</v>
      </c>
      <c r="AX35" s="3" t="s">
        <v>546</v>
      </c>
      <c r="AY35" s="3" t="s">
        <v>547</v>
      </c>
      <c r="AZ35" s="3" t="s">
        <v>75</v>
      </c>
      <c r="BC35" s="3" t="s">
        <v>548</v>
      </c>
      <c r="BD35" s="3" t="s">
        <v>549</v>
      </c>
    </row>
    <row r="36" spans="1:56" ht="41.25" customHeight="1" x14ac:dyDescent="0.25">
      <c r="A36" s="7" t="s">
        <v>58</v>
      </c>
      <c r="B36" s="2" t="s">
        <v>550</v>
      </c>
      <c r="C36" s="2" t="s">
        <v>551</v>
      </c>
      <c r="D36" s="2" t="s">
        <v>552</v>
      </c>
      <c r="F36" s="3" t="s">
        <v>58</v>
      </c>
      <c r="G36" s="3" t="s">
        <v>59</v>
      </c>
      <c r="H36" s="3" t="s">
        <v>58</v>
      </c>
      <c r="I36" s="3" t="s">
        <v>58</v>
      </c>
      <c r="J36" s="3" t="s">
        <v>61</v>
      </c>
      <c r="K36" s="2" t="s">
        <v>553</v>
      </c>
      <c r="L36" s="2" t="s">
        <v>554</v>
      </c>
      <c r="M36" s="3" t="s">
        <v>555</v>
      </c>
      <c r="O36" s="3" t="s">
        <v>65</v>
      </c>
      <c r="P36" s="3" t="s">
        <v>66</v>
      </c>
      <c r="R36" s="3" t="s">
        <v>68</v>
      </c>
      <c r="S36" s="4">
        <v>2</v>
      </c>
      <c r="T36" s="4">
        <v>2</v>
      </c>
      <c r="U36" s="5" t="s">
        <v>556</v>
      </c>
      <c r="V36" s="5" t="s">
        <v>556</v>
      </c>
      <c r="W36" s="5" t="s">
        <v>557</v>
      </c>
      <c r="X36" s="5" t="s">
        <v>557</v>
      </c>
      <c r="Y36" s="4">
        <v>95</v>
      </c>
      <c r="Z36" s="4">
        <v>88</v>
      </c>
      <c r="AA36" s="4">
        <v>103</v>
      </c>
      <c r="AB36" s="4">
        <v>1</v>
      </c>
      <c r="AC36" s="4">
        <v>2</v>
      </c>
      <c r="AD36" s="4">
        <v>6</v>
      </c>
      <c r="AE36" s="4">
        <v>8</v>
      </c>
      <c r="AF36" s="4">
        <v>0</v>
      </c>
      <c r="AG36" s="4">
        <v>0</v>
      </c>
      <c r="AH36" s="4">
        <v>1</v>
      </c>
      <c r="AI36" s="4">
        <v>2</v>
      </c>
      <c r="AJ36" s="4">
        <v>5</v>
      </c>
      <c r="AK36" s="4">
        <v>5</v>
      </c>
      <c r="AL36" s="4">
        <v>0</v>
      </c>
      <c r="AM36" s="4">
        <v>1</v>
      </c>
      <c r="AN36" s="4">
        <v>0</v>
      </c>
      <c r="AO36" s="4">
        <v>0</v>
      </c>
      <c r="AP36" s="3" t="s">
        <v>60</v>
      </c>
      <c r="AQ36" s="3" t="s">
        <v>58</v>
      </c>
      <c r="AR36" s="6" t="str">
        <f>HYPERLINK("http://catalog.hathitrust.org/Record/008731501","HathiTrust Record")</f>
        <v>HathiTrust Record</v>
      </c>
      <c r="AS36" s="6" t="str">
        <f>HYPERLINK("https://creighton-primo.hosted.exlibrisgroup.com/primo-explore/search?tab=default_tab&amp;search_scope=EVERYTHING&amp;vid=01CRU&amp;lang=en_US&amp;offset=0&amp;query=any,contains,991004348209702656","Catalog Record")</f>
        <v>Catalog Record</v>
      </c>
      <c r="AT36" s="6" t="str">
        <f>HYPERLINK("http://www.worldcat.org/oclc/3106537","WorldCat Record")</f>
        <v>WorldCat Record</v>
      </c>
      <c r="AU36" s="3" t="s">
        <v>558</v>
      </c>
      <c r="AV36" s="3" t="s">
        <v>559</v>
      </c>
      <c r="AW36" s="3" t="s">
        <v>560</v>
      </c>
      <c r="AX36" s="3" t="s">
        <v>560</v>
      </c>
      <c r="AY36" s="3" t="s">
        <v>561</v>
      </c>
      <c r="AZ36" s="3" t="s">
        <v>75</v>
      </c>
      <c r="BC36" s="3" t="s">
        <v>562</v>
      </c>
      <c r="BD36" s="3" t="s">
        <v>563</v>
      </c>
    </row>
    <row r="37" spans="1:56" ht="41.25" customHeight="1" x14ac:dyDescent="0.25">
      <c r="A37" s="7" t="s">
        <v>58</v>
      </c>
      <c r="B37" s="2" t="s">
        <v>564</v>
      </c>
      <c r="C37" s="2" t="s">
        <v>565</v>
      </c>
      <c r="D37" s="2" t="s">
        <v>566</v>
      </c>
      <c r="E37" s="3" t="s">
        <v>567</v>
      </c>
      <c r="F37" s="3" t="s">
        <v>60</v>
      </c>
      <c r="G37" s="3" t="s">
        <v>59</v>
      </c>
      <c r="H37" s="3" t="s">
        <v>58</v>
      </c>
      <c r="I37" s="3" t="s">
        <v>58</v>
      </c>
      <c r="J37" s="3" t="s">
        <v>61</v>
      </c>
      <c r="K37" s="2" t="s">
        <v>568</v>
      </c>
      <c r="L37" s="2" t="s">
        <v>569</v>
      </c>
      <c r="M37" s="3" t="s">
        <v>570</v>
      </c>
      <c r="O37" s="3" t="s">
        <v>65</v>
      </c>
      <c r="P37" s="3" t="s">
        <v>100</v>
      </c>
      <c r="Q37" s="2" t="s">
        <v>230</v>
      </c>
      <c r="R37" s="3" t="s">
        <v>68</v>
      </c>
      <c r="S37" s="4">
        <v>2</v>
      </c>
      <c r="T37" s="4">
        <v>3</v>
      </c>
      <c r="U37" s="5" t="s">
        <v>571</v>
      </c>
      <c r="V37" s="5" t="s">
        <v>571</v>
      </c>
      <c r="W37" s="5" t="s">
        <v>458</v>
      </c>
      <c r="X37" s="5" t="s">
        <v>458</v>
      </c>
      <c r="Y37" s="4">
        <v>231</v>
      </c>
      <c r="Z37" s="4">
        <v>178</v>
      </c>
      <c r="AA37" s="4">
        <v>655</v>
      </c>
      <c r="AB37" s="4">
        <v>2</v>
      </c>
      <c r="AC37" s="4">
        <v>4</v>
      </c>
      <c r="AD37" s="4">
        <v>15</v>
      </c>
      <c r="AE37" s="4">
        <v>41</v>
      </c>
      <c r="AF37" s="4">
        <v>4</v>
      </c>
      <c r="AG37" s="4">
        <v>16</v>
      </c>
      <c r="AH37" s="4">
        <v>3</v>
      </c>
      <c r="AI37" s="4">
        <v>10</v>
      </c>
      <c r="AJ37" s="4">
        <v>11</v>
      </c>
      <c r="AK37" s="4">
        <v>22</v>
      </c>
      <c r="AL37" s="4">
        <v>1</v>
      </c>
      <c r="AM37" s="4">
        <v>3</v>
      </c>
      <c r="AN37" s="4">
        <v>0</v>
      </c>
      <c r="AO37" s="4">
        <v>1</v>
      </c>
      <c r="AP37" s="3" t="s">
        <v>60</v>
      </c>
      <c r="AQ37" s="3" t="s">
        <v>58</v>
      </c>
      <c r="AR37" s="6" t="str">
        <f>HYPERLINK("http://catalog.hathitrust.org/Record/000238799","HathiTrust Record")</f>
        <v>HathiTrust Record</v>
      </c>
      <c r="AS37" s="6" t="str">
        <f>HYPERLINK("https://creighton-primo.hosted.exlibrisgroup.com/primo-explore/search?tab=default_tab&amp;search_scope=EVERYTHING&amp;vid=01CRU&amp;lang=en_US&amp;offset=0&amp;query=any,contains,991003318769702656","Catalog Record")</f>
        <v>Catalog Record</v>
      </c>
      <c r="AT37" s="6" t="str">
        <f>HYPERLINK("http://www.worldcat.org/oclc/845281","WorldCat Record")</f>
        <v>WorldCat Record</v>
      </c>
      <c r="AU37" s="3" t="s">
        <v>572</v>
      </c>
      <c r="AV37" s="3" t="s">
        <v>573</v>
      </c>
      <c r="AW37" s="3" t="s">
        <v>574</v>
      </c>
      <c r="AX37" s="3" t="s">
        <v>574</v>
      </c>
      <c r="AY37" s="3" t="s">
        <v>575</v>
      </c>
      <c r="AZ37" s="3" t="s">
        <v>75</v>
      </c>
      <c r="BC37" s="3" t="s">
        <v>576</v>
      </c>
      <c r="BD37" s="3" t="s">
        <v>577</v>
      </c>
    </row>
    <row r="38" spans="1:56" ht="41.25" customHeight="1" x14ac:dyDescent="0.25">
      <c r="A38" s="7" t="s">
        <v>58</v>
      </c>
      <c r="B38" s="2" t="s">
        <v>564</v>
      </c>
      <c r="C38" s="2" t="s">
        <v>565</v>
      </c>
      <c r="D38" s="2" t="s">
        <v>566</v>
      </c>
      <c r="E38" s="3" t="s">
        <v>578</v>
      </c>
      <c r="F38" s="3" t="s">
        <v>60</v>
      </c>
      <c r="G38" s="3" t="s">
        <v>59</v>
      </c>
      <c r="H38" s="3" t="s">
        <v>58</v>
      </c>
      <c r="I38" s="3" t="s">
        <v>58</v>
      </c>
      <c r="J38" s="3" t="s">
        <v>61</v>
      </c>
      <c r="K38" s="2" t="s">
        <v>568</v>
      </c>
      <c r="L38" s="2" t="s">
        <v>569</v>
      </c>
      <c r="M38" s="3" t="s">
        <v>570</v>
      </c>
      <c r="O38" s="3" t="s">
        <v>65</v>
      </c>
      <c r="P38" s="3" t="s">
        <v>100</v>
      </c>
      <c r="Q38" s="2" t="s">
        <v>230</v>
      </c>
      <c r="R38" s="3" t="s">
        <v>68</v>
      </c>
      <c r="S38" s="4">
        <v>1</v>
      </c>
      <c r="T38" s="4">
        <v>3</v>
      </c>
      <c r="U38" s="5" t="s">
        <v>571</v>
      </c>
      <c r="V38" s="5" t="s">
        <v>571</v>
      </c>
      <c r="W38" s="5" t="s">
        <v>458</v>
      </c>
      <c r="X38" s="5" t="s">
        <v>458</v>
      </c>
      <c r="Y38" s="4">
        <v>231</v>
      </c>
      <c r="Z38" s="4">
        <v>178</v>
      </c>
      <c r="AA38" s="4">
        <v>655</v>
      </c>
      <c r="AB38" s="4">
        <v>2</v>
      </c>
      <c r="AC38" s="4">
        <v>4</v>
      </c>
      <c r="AD38" s="4">
        <v>15</v>
      </c>
      <c r="AE38" s="4">
        <v>41</v>
      </c>
      <c r="AF38" s="4">
        <v>4</v>
      </c>
      <c r="AG38" s="4">
        <v>16</v>
      </c>
      <c r="AH38" s="4">
        <v>3</v>
      </c>
      <c r="AI38" s="4">
        <v>10</v>
      </c>
      <c r="AJ38" s="4">
        <v>11</v>
      </c>
      <c r="AK38" s="4">
        <v>22</v>
      </c>
      <c r="AL38" s="4">
        <v>1</v>
      </c>
      <c r="AM38" s="4">
        <v>3</v>
      </c>
      <c r="AN38" s="4">
        <v>0</v>
      </c>
      <c r="AO38" s="4">
        <v>1</v>
      </c>
      <c r="AP38" s="3" t="s">
        <v>60</v>
      </c>
      <c r="AQ38" s="3" t="s">
        <v>58</v>
      </c>
      <c r="AR38" s="6" t="str">
        <f>HYPERLINK("http://catalog.hathitrust.org/Record/000238799","HathiTrust Record")</f>
        <v>HathiTrust Record</v>
      </c>
      <c r="AS38" s="6" t="str">
        <f>HYPERLINK("https://creighton-primo.hosted.exlibrisgroup.com/primo-explore/search?tab=default_tab&amp;search_scope=EVERYTHING&amp;vid=01CRU&amp;lang=en_US&amp;offset=0&amp;query=any,contains,991003318769702656","Catalog Record")</f>
        <v>Catalog Record</v>
      </c>
      <c r="AT38" s="6" t="str">
        <f>HYPERLINK("http://www.worldcat.org/oclc/845281","WorldCat Record")</f>
        <v>WorldCat Record</v>
      </c>
      <c r="AU38" s="3" t="s">
        <v>572</v>
      </c>
      <c r="AV38" s="3" t="s">
        <v>573</v>
      </c>
      <c r="AW38" s="3" t="s">
        <v>574</v>
      </c>
      <c r="AX38" s="3" t="s">
        <v>574</v>
      </c>
      <c r="AY38" s="3" t="s">
        <v>575</v>
      </c>
      <c r="AZ38" s="3" t="s">
        <v>75</v>
      </c>
      <c r="BC38" s="3" t="s">
        <v>579</v>
      </c>
      <c r="BD38" s="3" t="s">
        <v>580</v>
      </c>
    </row>
    <row r="39" spans="1:56" ht="41.25" customHeight="1" x14ac:dyDescent="0.25">
      <c r="A39" s="7" t="s">
        <v>58</v>
      </c>
      <c r="B39" s="2" t="s">
        <v>581</v>
      </c>
      <c r="C39" s="2" t="s">
        <v>582</v>
      </c>
      <c r="D39" s="2" t="s">
        <v>583</v>
      </c>
      <c r="F39" s="3" t="s">
        <v>58</v>
      </c>
      <c r="G39" s="3" t="s">
        <v>59</v>
      </c>
      <c r="H39" s="3" t="s">
        <v>58</v>
      </c>
      <c r="I39" s="3" t="s">
        <v>58</v>
      </c>
      <c r="J39" s="3" t="s">
        <v>61</v>
      </c>
      <c r="K39" s="2" t="s">
        <v>584</v>
      </c>
      <c r="L39" s="2" t="s">
        <v>585</v>
      </c>
      <c r="M39" s="3" t="s">
        <v>586</v>
      </c>
      <c r="O39" s="3" t="s">
        <v>65</v>
      </c>
      <c r="P39" s="3" t="s">
        <v>587</v>
      </c>
      <c r="R39" s="3" t="s">
        <v>68</v>
      </c>
      <c r="S39" s="4">
        <v>2</v>
      </c>
      <c r="T39" s="4">
        <v>2</v>
      </c>
      <c r="U39" s="5" t="s">
        <v>588</v>
      </c>
      <c r="V39" s="5" t="s">
        <v>588</v>
      </c>
      <c r="W39" s="5" t="s">
        <v>589</v>
      </c>
      <c r="X39" s="5" t="s">
        <v>589</v>
      </c>
      <c r="Y39" s="4">
        <v>322</v>
      </c>
      <c r="Z39" s="4">
        <v>307</v>
      </c>
      <c r="AA39" s="4">
        <v>446</v>
      </c>
      <c r="AB39" s="4">
        <v>4</v>
      </c>
      <c r="AC39" s="4">
        <v>5</v>
      </c>
      <c r="AD39" s="4">
        <v>18</v>
      </c>
      <c r="AE39" s="4">
        <v>27</v>
      </c>
      <c r="AF39" s="4">
        <v>6</v>
      </c>
      <c r="AG39" s="4">
        <v>9</v>
      </c>
      <c r="AH39" s="4">
        <v>4</v>
      </c>
      <c r="AI39" s="4">
        <v>5</v>
      </c>
      <c r="AJ39" s="4">
        <v>10</v>
      </c>
      <c r="AK39" s="4">
        <v>14</v>
      </c>
      <c r="AL39" s="4">
        <v>3</v>
      </c>
      <c r="AM39" s="4">
        <v>4</v>
      </c>
      <c r="AN39" s="4">
        <v>0</v>
      </c>
      <c r="AO39" s="4">
        <v>2</v>
      </c>
      <c r="AP39" s="3" t="s">
        <v>58</v>
      </c>
      <c r="AQ39" s="3" t="s">
        <v>60</v>
      </c>
      <c r="AR39" s="6" t="str">
        <f>HYPERLINK("http://catalog.hathitrust.org/Record/012273844","HathiTrust Record")</f>
        <v>HathiTrust Record</v>
      </c>
      <c r="AS39" s="6" t="str">
        <f>HYPERLINK("https://creighton-primo.hosted.exlibrisgroup.com/primo-explore/search?tab=default_tab&amp;search_scope=EVERYTHING&amp;vid=01CRU&amp;lang=en_US&amp;offset=0&amp;query=any,contains,991001894679702656","Catalog Record")</f>
        <v>Catalog Record</v>
      </c>
      <c r="AT39" s="6" t="str">
        <f>HYPERLINK("http://www.worldcat.org/oclc/238819","WorldCat Record")</f>
        <v>WorldCat Record</v>
      </c>
      <c r="AU39" s="3" t="s">
        <v>590</v>
      </c>
      <c r="AV39" s="3" t="s">
        <v>591</v>
      </c>
      <c r="AW39" s="3" t="s">
        <v>592</v>
      </c>
      <c r="AX39" s="3" t="s">
        <v>592</v>
      </c>
      <c r="AY39" s="3" t="s">
        <v>593</v>
      </c>
      <c r="AZ39" s="3" t="s">
        <v>75</v>
      </c>
      <c r="BB39" s="3" t="s">
        <v>594</v>
      </c>
      <c r="BC39" s="3" t="s">
        <v>595</v>
      </c>
      <c r="BD39" s="3" t="s">
        <v>596</v>
      </c>
    </row>
    <row r="40" spans="1:56" ht="41.25" customHeight="1" x14ac:dyDescent="0.25">
      <c r="A40" s="7" t="s">
        <v>58</v>
      </c>
      <c r="B40" s="2" t="s">
        <v>597</v>
      </c>
      <c r="C40" s="2" t="s">
        <v>598</v>
      </c>
      <c r="D40" s="2" t="s">
        <v>599</v>
      </c>
      <c r="F40" s="3" t="s">
        <v>58</v>
      </c>
      <c r="G40" s="3" t="s">
        <v>59</v>
      </c>
      <c r="H40" s="3" t="s">
        <v>58</v>
      </c>
      <c r="I40" s="3" t="s">
        <v>58</v>
      </c>
      <c r="J40" s="3" t="s">
        <v>61</v>
      </c>
      <c r="K40" s="2" t="s">
        <v>600</v>
      </c>
      <c r="L40" s="2" t="s">
        <v>601</v>
      </c>
      <c r="M40" s="3" t="s">
        <v>500</v>
      </c>
      <c r="N40" s="2" t="s">
        <v>602</v>
      </c>
      <c r="O40" s="3" t="s">
        <v>65</v>
      </c>
      <c r="P40" s="3" t="s">
        <v>66</v>
      </c>
      <c r="R40" s="3" t="s">
        <v>68</v>
      </c>
      <c r="S40" s="4">
        <v>2</v>
      </c>
      <c r="T40" s="4">
        <v>2</v>
      </c>
      <c r="U40" s="5" t="s">
        <v>603</v>
      </c>
      <c r="V40" s="5" t="s">
        <v>603</v>
      </c>
      <c r="W40" s="5" t="s">
        <v>589</v>
      </c>
      <c r="X40" s="5" t="s">
        <v>589</v>
      </c>
      <c r="Y40" s="4">
        <v>648</v>
      </c>
      <c r="Z40" s="4">
        <v>633</v>
      </c>
      <c r="AA40" s="4">
        <v>790</v>
      </c>
      <c r="AB40" s="4">
        <v>5</v>
      </c>
      <c r="AC40" s="4">
        <v>6</v>
      </c>
      <c r="AD40" s="4">
        <v>30</v>
      </c>
      <c r="AE40" s="4">
        <v>35</v>
      </c>
      <c r="AF40" s="4">
        <v>13</v>
      </c>
      <c r="AG40" s="4">
        <v>14</v>
      </c>
      <c r="AH40" s="4">
        <v>6</v>
      </c>
      <c r="AI40" s="4">
        <v>7</v>
      </c>
      <c r="AJ40" s="4">
        <v>16</v>
      </c>
      <c r="AK40" s="4">
        <v>19</v>
      </c>
      <c r="AL40" s="4">
        <v>2</v>
      </c>
      <c r="AM40" s="4">
        <v>3</v>
      </c>
      <c r="AN40" s="4">
        <v>0</v>
      </c>
      <c r="AO40" s="4">
        <v>0</v>
      </c>
      <c r="AP40" s="3" t="s">
        <v>58</v>
      </c>
      <c r="AQ40" s="3" t="s">
        <v>58</v>
      </c>
      <c r="AS40" s="6" t="str">
        <f>HYPERLINK("https://creighton-primo.hosted.exlibrisgroup.com/primo-explore/search?tab=default_tab&amp;search_scope=EVERYTHING&amp;vid=01CRU&amp;lang=en_US&amp;offset=0&amp;query=any,contains,991003258609702656","Catalog Record")</f>
        <v>Catalog Record</v>
      </c>
      <c r="AT40" s="6" t="str">
        <f>HYPERLINK("http://www.worldcat.org/oclc/784097","WorldCat Record")</f>
        <v>WorldCat Record</v>
      </c>
      <c r="AU40" s="3" t="s">
        <v>604</v>
      </c>
      <c r="AV40" s="3" t="s">
        <v>605</v>
      </c>
      <c r="AW40" s="3" t="s">
        <v>606</v>
      </c>
      <c r="AX40" s="3" t="s">
        <v>606</v>
      </c>
      <c r="AY40" s="3" t="s">
        <v>607</v>
      </c>
      <c r="AZ40" s="3" t="s">
        <v>75</v>
      </c>
      <c r="BC40" s="3" t="s">
        <v>608</v>
      </c>
      <c r="BD40" s="3" t="s">
        <v>609</v>
      </c>
    </row>
    <row r="41" spans="1:56" ht="41.25" customHeight="1" x14ac:dyDescent="0.25">
      <c r="A41" s="7" t="s">
        <v>58</v>
      </c>
      <c r="B41" s="2" t="s">
        <v>610</v>
      </c>
      <c r="C41" s="2" t="s">
        <v>611</v>
      </c>
      <c r="D41" s="2" t="s">
        <v>612</v>
      </c>
      <c r="F41" s="3" t="s">
        <v>58</v>
      </c>
      <c r="G41" s="3" t="s">
        <v>59</v>
      </c>
      <c r="H41" s="3" t="s">
        <v>60</v>
      </c>
      <c r="I41" s="3" t="s">
        <v>58</v>
      </c>
      <c r="J41" s="3" t="s">
        <v>61</v>
      </c>
      <c r="K41" s="2" t="s">
        <v>613</v>
      </c>
      <c r="L41" s="2" t="s">
        <v>614</v>
      </c>
      <c r="M41" s="3" t="s">
        <v>428</v>
      </c>
      <c r="O41" s="3" t="s">
        <v>65</v>
      </c>
      <c r="P41" s="3" t="s">
        <v>100</v>
      </c>
      <c r="R41" s="3" t="s">
        <v>68</v>
      </c>
      <c r="S41" s="4">
        <v>0</v>
      </c>
      <c r="T41" s="4">
        <v>3</v>
      </c>
      <c r="V41" s="5" t="s">
        <v>615</v>
      </c>
      <c r="W41" s="5" t="s">
        <v>616</v>
      </c>
      <c r="X41" s="5" t="s">
        <v>616</v>
      </c>
      <c r="Y41" s="4">
        <v>745</v>
      </c>
      <c r="Z41" s="4">
        <v>629</v>
      </c>
      <c r="AA41" s="4">
        <v>754</v>
      </c>
      <c r="AB41" s="4">
        <v>6</v>
      </c>
      <c r="AC41" s="4">
        <v>7</v>
      </c>
      <c r="AD41" s="4">
        <v>37</v>
      </c>
      <c r="AE41" s="4">
        <v>50</v>
      </c>
      <c r="AF41" s="4">
        <v>9</v>
      </c>
      <c r="AG41" s="4">
        <v>11</v>
      </c>
      <c r="AH41" s="4">
        <v>4</v>
      </c>
      <c r="AI41" s="4">
        <v>6</v>
      </c>
      <c r="AJ41" s="4">
        <v>13</v>
      </c>
      <c r="AK41" s="4">
        <v>17</v>
      </c>
      <c r="AL41" s="4">
        <v>3</v>
      </c>
      <c r="AM41" s="4">
        <v>4</v>
      </c>
      <c r="AN41" s="4">
        <v>14</v>
      </c>
      <c r="AO41" s="4">
        <v>19</v>
      </c>
      <c r="AP41" s="3" t="s">
        <v>58</v>
      </c>
      <c r="AQ41" s="3" t="s">
        <v>60</v>
      </c>
      <c r="AR41" s="6" t="str">
        <f>HYPERLINK("http://catalog.hathitrust.org/Record/000271656","HathiTrust Record")</f>
        <v>HathiTrust Record</v>
      </c>
      <c r="AS41" s="6" t="str">
        <f>HYPERLINK("https://creighton-primo.hosted.exlibrisgroup.com/primo-explore/search?tab=default_tab&amp;search_scope=EVERYTHING&amp;vid=01CRU&amp;lang=en_US&amp;offset=0&amp;query=any,contains,991001703169702656","Catalog Record")</f>
        <v>Catalog Record</v>
      </c>
      <c r="AT41" s="6" t="str">
        <f>HYPERLINK("http://www.worldcat.org/oclc/1318517","WorldCat Record")</f>
        <v>WorldCat Record</v>
      </c>
      <c r="AU41" s="3" t="s">
        <v>617</v>
      </c>
      <c r="AV41" s="3" t="s">
        <v>618</v>
      </c>
      <c r="AW41" s="3" t="s">
        <v>619</v>
      </c>
      <c r="AX41" s="3" t="s">
        <v>619</v>
      </c>
      <c r="AY41" s="3" t="s">
        <v>620</v>
      </c>
      <c r="AZ41" s="3" t="s">
        <v>75</v>
      </c>
      <c r="BC41" s="3" t="s">
        <v>621</v>
      </c>
      <c r="BD41" s="3" t="s">
        <v>622</v>
      </c>
    </row>
    <row r="42" spans="1:56" ht="41.25" customHeight="1" x14ac:dyDescent="0.25">
      <c r="A42" s="7" t="s">
        <v>58</v>
      </c>
      <c r="B42" s="2" t="s">
        <v>623</v>
      </c>
      <c r="C42" s="2" t="s">
        <v>624</v>
      </c>
      <c r="D42" s="2" t="s">
        <v>625</v>
      </c>
      <c r="F42" s="3" t="s">
        <v>58</v>
      </c>
      <c r="G42" s="3" t="s">
        <v>59</v>
      </c>
      <c r="H42" s="3" t="s">
        <v>58</v>
      </c>
      <c r="I42" s="3" t="s">
        <v>58</v>
      </c>
      <c r="J42" s="3" t="s">
        <v>61</v>
      </c>
      <c r="K42" s="2" t="s">
        <v>626</v>
      </c>
      <c r="L42" s="2" t="s">
        <v>627</v>
      </c>
      <c r="M42" s="3" t="s">
        <v>628</v>
      </c>
      <c r="O42" s="3" t="s">
        <v>65</v>
      </c>
      <c r="P42" s="3" t="s">
        <v>66</v>
      </c>
      <c r="R42" s="3" t="s">
        <v>68</v>
      </c>
      <c r="S42" s="4">
        <v>0</v>
      </c>
      <c r="T42" s="4">
        <v>0</v>
      </c>
      <c r="U42" s="5" t="s">
        <v>629</v>
      </c>
      <c r="V42" s="5" t="s">
        <v>629</v>
      </c>
      <c r="W42" s="5" t="s">
        <v>630</v>
      </c>
      <c r="X42" s="5" t="s">
        <v>630</v>
      </c>
      <c r="Y42" s="4">
        <v>399</v>
      </c>
      <c r="Z42" s="4">
        <v>355</v>
      </c>
      <c r="AA42" s="4">
        <v>365</v>
      </c>
      <c r="AB42" s="4">
        <v>5</v>
      </c>
      <c r="AC42" s="4">
        <v>5</v>
      </c>
      <c r="AD42" s="4">
        <v>17</v>
      </c>
      <c r="AE42" s="4">
        <v>18</v>
      </c>
      <c r="AF42" s="4">
        <v>4</v>
      </c>
      <c r="AG42" s="4">
        <v>5</v>
      </c>
      <c r="AH42" s="4">
        <v>5</v>
      </c>
      <c r="AI42" s="4">
        <v>5</v>
      </c>
      <c r="AJ42" s="4">
        <v>9</v>
      </c>
      <c r="AK42" s="4">
        <v>9</v>
      </c>
      <c r="AL42" s="4">
        <v>3</v>
      </c>
      <c r="AM42" s="4">
        <v>3</v>
      </c>
      <c r="AN42" s="4">
        <v>0</v>
      </c>
      <c r="AO42" s="4">
        <v>0</v>
      </c>
      <c r="AP42" s="3" t="s">
        <v>58</v>
      </c>
      <c r="AQ42" s="3" t="s">
        <v>58</v>
      </c>
      <c r="AS42" s="6" t="str">
        <f>HYPERLINK("https://creighton-primo.hosted.exlibrisgroup.com/primo-explore/search?tab=default_tab&amp;search_scope=EVERYTHING&amp;vid=01CRU&amp;lang=en_US&amp;offset=0&amp;query=any,contains,991002396809702656","Catalog Record")</f>
        <v>Catalog Record</v>
      </c>
      <c r="AT42" s="6" t="str">
        <f>HYPERLINK("http://www.worldcat.org/oclc/31133586","WorldCat Record")</f>
        <v>WorldCat Record</v>
      </c>
      <c r="AU42" s="3" t="s">
        <v>631</v>
      </c>
      <c r="AV42" s="3" t="s">
        <v>632</v>
      </c>
      <c r="AW42" s="3" t="s">
        <v>633</v>
      </c>
      <c r="AX42" s="3" t="s">
        <v>633</v>
      </c>
      <c r="AY42" s="3" t="s">
        <v>634</v>
      </c>
      <c r="AZ42" s="3" t="s">
        <v>75</v>
      </c>
      <c r="BB42" s="3" t="s">
        <v>635</v>
      </c>
      <c r="BC42" s="3" t="s">
        <v>636</v>
      </c>
      <c r="BD42" s="3" t="s">
        <v>637</v>
      </c>
    </row>
    <row r="43" spans="1:56" ht="41.25" customHeight="1" x14ac:dyDescent="0.25">
      <c r="A43" s="7" t="s">
        <v>58</v>
      </c>
      <c r="B43" s="2" t="s">
        <v>638</v>
      </c>
      <c r="C43" s="2" t="s">
        <v>639</v>
      </c>
      <c r="D43" s="2" t="s">
        <v>640</v>
      </c>
      <c r="F43" s="3" t="s">
        <v>58</v>
      </c>
      <c r="G43" s="3" t="s">
        <v>59</v>
      </c>
      <c r="H43" s="3" t="s">
        <v>58</v>
      </c>
      <c r="I43" s="3" t="s">
        <v>58</v>
      </c>
      <c r="J43" s="3" t="s">
        <v>61</v>
      </c>
      <c r="K43" s="2" t="s">
        <v>401</v>
      </c>
      <c r="L43" s="2" t="s">
        <v>641</v>
      </c>
      <c r="M43" s="3" t="s">
        <v>642</v>
      </c>
      <c r="N43" s="2" t="s">
        <v>643</v>
      </c>
      <c r="O43" s="3" t="s">
        <v>65</v>
      </c>
      <c r="P43" s="3" t="s">
        <v>644</v>
      </c>
      <c r="R43" s="3" t="s">
        <v>68</v>
      </c>
      <c r="S43" s="4">
        <v>2</v>
      </c>
      <c r="T43" s="4">
        <v>2</v>
      </c>
      <c r="U43" s="5" t="s">
        <v>645</v>
      </c>
      <c r="V43" s="5" t="s">
        <v>645</v>
      </c>
      <c r="W43" s="5" t="s">
        <v>646</v>
      </c>
      <c r="X43" s="5" t="s">
        <v>646</v>
      </c>
      <c r="Y43" s="4">
        <v>230</v>
      </c>
      <c r="Z43" s="4">
        <v>205</v>
      </c>
      <c r="AA43" s="4">
        <v>541</v>
      </c>
      <c r="AB43" s="4">
        <v>5</v>
      </c>
      <c r="AC43" s="4">
        <v>6</v>
      </c>
      <c r="AD43" s="4">
        <v>9</v>
      </c>
      <c r="AE43" s="4">
        <v>27</v>
      </c>
      <c r="AF43" s="4">
        <v>3</v>
      </c>
      <c r="AG43" s="4">
        <v>11</v>
      </c>
      <c r="AH43" s="4">
        <v>0</v>
      </c>
      <c r="AI43" s="4">
        <v>5</v>
      </c>
      <c r="AJ43" s="4">
        <v>5</v>
      </c>
      <c r="AK43" s="4">
        <v>14</v>
      </c>
      <c r="AL43" s="4">
        <v>2</v>
      </c>
      <c r="AM43" s="4">
        <v>3</v>
      </c>
      <c r="AN43" s="4">
        <v>0</v>
      </c>
      <c r="AO43" s="4">
        <v>0</v>
      </c>
      <c r="AP43" s="3" t="s">
        <v>58</v>
      </c>
      <c r="AQ43" s="3" t="s">
        <v>60</v>
      </c>
      <c r="AR43" s="6" t="str">
        <f>HYPERLINK("http://catalog.hathitrust.org/Record/000767947","HathiTrust Record")</f>
        <v>HathiTrust Record</v>
      </c>
      <c r="AS43" s="6" t="str">
        <f>HYPERLINK("https://creighton-primo.hosted.exlibrisgroup.com/primo-explore/search?tab=default_tab&amp;search_scope=EVERYTHING&amp;vid=01CRU&amp;lang=en_US&amp;offset=0&amp;query=any,contains,991003583489702656","Catalog Record")</f>
        <v>Catalog Record</v>
      </c>
      <c r="AT43" s="6" t="str">
        <f>HYPERLINK("http://www.worldcat.org/oclc/444345","WorldCat Record")</f>
        <v>WorldCat Record</v>
      </c>
      <c r="AU43" s="3" t="s">
        <v>647</v>
      </c>
      <c r="AV43" s="3" t="s">
        <v>648</v>
      </c>
      <c r="AW43" s="3" t="s">
        <v>649</v>
      </c>
      <c r="AX43" s="3" t="s">
        <v>649</v>
      </c>
      <c r="AY43" s="3" t="s">
        <v>650</v>
      </c>
      <c r="AZ43" s="3" t="s">
        <v>75</v>
      </c>
      <c r="BB43" s="3" t="s">
        <v>651</v>
      </c>
      <c r="BC43" s="3" t="s">
        <v>652</v>
      </c>
      <c r="BD43" s="3" t="s">
        <v>653</v>
      </c>
    </row>
    <row r="44" spans="1:56" ht="41.25" customHeight="1" x14ac:dyDescent="0.25">
      <c r="A44" s="7" t="s">
        <v>58</v>
      </c>
      <c r="B44" s="2" t="s">
        <v>654</v>
      </c>
      <c r="C44" s="2" t="s">
        <v>655</v>
      </c>
      <c r="D44" s="2" t="s">
        <v>656</v>
      </c>
      <c r="F44" s="3" t="s">
        <v>58</v>
      </c>
      <c r="G44" s="3" t="s">
        <v>59</v>
      </c>
      <c r="H44" s="3" t="s">
        <v>58</v>
      </c>
      <c r="I44" s="3" t="s">
        <v>58</v>
      </c>
      <c r="J44" s="3" t="s">
        <v>61</v>
      </c>
      <c r="K44" s="2" t="s">
        <v>657</v>
      </c>
      <c r="L44" s="2" t="s">
        <v>658</v>
      </c>
      <c r="M44" s="3" t="s">
        <v>659</v>
      </c>
      <c r="O44" s="3" t="s">
        <v>65</v>
      </c>
      <c r="P44" s="3" t="s">
        <v>66</v>
      </c>
      <c r="R44" s="3" t="s">
        <v>68</v>
      </c>
      <c r="S44" s="4">
        <v>2</v>
      </c>
      <c r="T44" s="4">
        <v>2</v>
      </c>
      <c r="U44" s="5" t="s">
        <v>660</v>
      </c>
      <c r="V44" s="5" t="s">
        <v>660</v>
      </c>
      <c r="W44" s="5" t="s">
        <v>616</v>
      </c>
      <c r="X44" s="5" t="s">
        <v>616</v>
      </c>
      <c r="Y44" s="4">
        <v>177</v>
      </c>
      <c r="Z44" s="4">
        <v>175</v>
      </c>
      <c r="AA44" s="4">
        <v>183</v>
      </c>
      <c r="AB44" s="4">
        <v>4</v>
      </c>
      <c r="AC44" s="4">
        <v>4</v>
      </c>
      <c r="AD44" s="4">
        <v>11</v>
      </c>
      <c r="AE44" s="4">
        <v>11</v>
      </c>
      <c r="AF44" s="4">
        <v>2</v>
      </c>
      <c r="AG44" s="4">
        <v>2</v>
      </c>
      <c r="AH44" s="4">
        <v>2</v>
      </c>
      <c r="AI44" s="4">
        <v>2</v>
      </c>
      <c r="AJ44" s="4">
        <v>5</v>
      </c>
      <c r="AK44" s="4">
        <v>5</v>
      </c>
      <c r="AL44" s="4">
        <v>3</v>
      </c>
      <c r="AM44" s="4">
        <v>3</v>
      </c>
      <c r="AN44" s="4">
        <v>0</v>
      </c>
      <c r="AO44" s="4">
        <v>0</v>
      </c>
      <c r="AP44" s="3" t="s">
        <v>58</v>
      </c>
      <c r="AQ44" s="3" t="s">
        <v>58</v>
      </c>
      <c r="AS44" s="6" t="str">
        <f>HYPERLINK("https://creighton-primo.hosted.exlibrisgroup.com/primo-explore/search?tab=default_tab&amp;search_scope=EVERYTHING&amp;vid=01CRU&amp;lang=en_US&amp;offset=0&amp;query=any,contains,991004171759702656","Catalog Record")</f>
        <v>Catalog Record</v>
      </c>
      <c r="AT44" s="6" t="str">
        <f>HYPERLINK("http://www.worldcat.org/oclc/2583161","WorldCat Record")</f>
        <v>WorldCat Record</v>
      </c>
      <c r="AU44" s="3" t="s">
        <v>661</v>
      </c>
      <c r="AV44" s="3" t="s">
        <v>662</v>
      </c>
      <c r="AW44" s="3" t="s">
        <v>663</v>
      </c>
      <c r="AX44" s="3" t="s">
        <v>663</v>
      </c>
      <c r="AY44" s="3" t="s">
        <v>664</v>
      </c>
      <c r="AZ44" s="3" t="s">
        <v>75</v>
      </c>
      <c r="BC44" s="3" t="s">
        <v>665</v>
      </c>
      <c r="BD44" s="3" t="s">
        <v>666</v>
      </c>
    </row>
    <row r="45" spans="1:56" ht="41.25" customHeight="1" x14ac:dyDescent="0.25">
      <c r="A45" s="7" t="s">
        <v>58</v>
      </c>
      <c r="B45" s="2" t="s">
        <v>667</v>
      </c>
      <c r="C45" s="2" t="s">
        <v>668</v>
      </c>
      <c r="D45" s="2" t="s">
        <v>669</v>
      </c>
      <c r="E45" s="3" t="s">
        <v>670</v>
      </c>
      <c r="F45" s="3" t="s">
        <v>60</v>
      </c>
      <c r="G45" s="3" t="s">
        <v>59</v>
      </c>
      <c r="H45" s="3" t="s">
        <v>58</v>
      </c>
      <c r="I45" s="3" t="s">
        <v>58</v>
      </c>
      <c r="J45" s="3" t="s">
        <v>61</v>
      </c>
      <c r="K45" s="2" t="s">
        <v>671</v>
      </c>
      <c r="L45" s="2" t="s">
        <v>672</v>
      </c>
      <c r="M45" s="3" t="s">
        <v>214</v>
      </c>
      <c r="O45" s="3" t="s">
        <v>65</v>
      </c>
      <c r="P45" s="3" t="s">
        <v>473</v>
      </c>
      <c r="R45" s="3" t="s">
        <v>68</v>
      </c>
      <c r="S45" s="4">
        <v>0</v>
      </c>
      <c r="T45" s="4">
        <v>0</v>
      </c>
      <c r="U45" s="5" t="s">
        <v>673</v>
      </c>
      <c r="V45" s="5" t="s">
        <v>673</v>
      </c>
      <c r="W45" s="5" t="s">
        <v>674</v>
      </c>
      <c r="X45" s="5" t="s">
        <v>674</v>
      </c>
      <c r="Y45" s="4">
        <v>182</v>
      </c>
      <c r="Z45" s="4">
        <v>174</v>
      </c>
      <c r="AA45" s="4">
        <v>193</v>
      </c>
      <c r="AB45" s="4">
        <v>1</v>
      </c>
      <c r="AC45" s="4">
        <v>1</v>
      </c>
      <c r="AD45" s="4">
        <v>27</v>
      </c>
      <c r="AE45" s="4">
        <v>27</v>
      </c>
      <c r="AF45" s="4">
        <v>8</v>
      </c>
      <c r="AG45" s="4">
        <v>8</v>
      </c>
      <c r="AH45" s="4">
        <v>7</v>
      </c>
      <c r="AI45" s="4">
        <v>7</v>
      </c>
      <c r="AJ45" s="4">
        <v>22</v>
      </c>
      <c r="AK45" s="4">
        <v>22</v>
      </c>
      <c r="AL45" s="4">
        <v>0</v>
      </c>
      <c r="AM45" s="4">
        <v>0</v>
      </c>
      <c r="AN45" s="4">
        <v>0</v>
      </c>
      <c r="AO45" s="4">
        <v>0</v>
      </c>
      <c r="AP45" s="3" t="s">
        <v>60</v>
      </c>
      <c r="AQ45" s="3" t="s">
        <v>58</v>
      </c>
      <c r="AR45" s="6" t="str">
        <f t="shared" ref="AR45:AR55" si="0">HYPERLINK("http://catalog.hathitrust.org/Record/100330619","HathiTrust Record")</f>
        <v>HathiTrust Record</v>
      </c>
      <c r="AS45" s="6" t="str">
        <f t="shared" ref="AS45:AS55" si="1">HYPERLINK("https://creighton-primo.hosted.exlibrisgroup.com/primo-explore/search?tab=default_tab&amp;search_scope=EVERYTHING&amp;vid=01CRU&amp;lang=en_US&amp;offset=0&amp;query=any,contains,991003497649702656","Catalog Record")</f>
        <v>Catalog Record</v>
      </c>
      <c r="AT45" s="6" t="str">
        <f t="shared" ref="AT45:AT55" si="2">HYPERLINK("http://www.worldcat.org/oclc/1048790","WorldCat Record")</f>
        <v>WorldCat Record</v>
      </c>
      <c r="AU45" s="3" t="s">
        <v>675</v>
      </c>
      <c r="AV45" s="3" t="s">
        <v>676</v>
      </c>
      <c r="AW45" s="3" t="s">
        <v>677</v>
      </c>
      <c r="AX45" s="3" t="s">
        <v>677</v>
      </c>
      <c r="AY45" s="3" t="s">
        <v>678</v>
      </c>
      <c r="AZ45" s="3" t="s">
        <v>75</v>
      </c>
      <c r="BC45" s="3" t="s">
        <v>679</v>
      </c>
      <c r="BD45" s="3" t="s">
        <v>680</v>
      </c>
    </row>
    <row r="46" spans="1:56" ht="41.25" customHeight="1" x14ac:dyDescent="0.25">
      <c r="A46" s="7" t="s">
        <v>58</v>
      </c>
      <c r="B46" s="2" t="s">
        <v>667</v>
      </c>
      <c r="C46" s="2" t="s">
        <v>668</v>
      </c>
      <c r="D46" s="2" t="s">
        <v>669</v>
      </c>
      <c r="E46" s="3" t="s">
        <v>681</v>
      </c>
      <c r="F46" s="3" t="s">
        <v>60</v>
      </c>
      <c r="G46" s="3" t="s">
        <v>59</v>
      </c>
      <c r="H46" s="3" t="s">
        <v>58</v>
      </c>
      <c r="I46" s="3" t="s">
        <v>58</v>
      </c>
      <c r="J46" s="3" t="s">
        <v>61</v>
      </c>
      <c r="K46" s="2" t="s">
        <v>671</v>
      </c>
      <c r="L46" s="2" t="s">
        <v>672</v>
      </c>
      <c r="M46" s="3" t="s">
        <v>214</v>
      </c>
      <c r="O46" s="3" t="s">
        <v>65</v>
      </c>
      <c r="P46" s="3" t="s">
        <v>473</v>
      </c>
      <c r="R46" s="3" t="s">
        <v>68</v>
      </c>
      <c r="S46" s="4">
        <v>0</v>
      </c>
      <c r="T46" s="4">
        <v>0</v>
      </c>
      <c r="U46" s="5" t="s">
        <v>673</v>
      </c>
      <c r="V46" s="5" t="s">
        <v>673</v>
      </c>
      <c r="W46" s="5" t="s">
        <v>674</v>
      </c>
      <c r="X46" s="5" t="s">
        <v>674</v>
      </c>
      <c r="Y46" s="4">
        <v>182</v>
      </c>
      <c r="Z46" s="4">
        <v>174</v>
      </c>
      <c r="AA46" s="4">
        <v>193</v>
      </c>
      <c r="AB46" s="4">
        <v>1</v>
      </c>
      <c r="AC46" s="4">
        <v>1</v>
      </c>
      <c r="AD46" s="4">
        <v>27</v>
      </c>
      <c r="AE46" s="4">
        <v>27</v>
      </c>
      <c r="AF46" s="4">
        <v>8</v>
      </c>
      <c r="AG46" s="4">
        <v>8</v>
      </c>
      <c r="AH46" s="4">
        <v>7</v>
      </c>
      <c r="AI46" s="4">
        <v>7</v>
      </c>
      <c r="AJ46" s="4">
        <v>22</v>
      </c>
      <c r="AK46" s="4">
        <v>22</v>
      </c>
      <c r="AL46" s="4">
        <v>0</v>
      </c>
      <c r="AM46" s="4">
        <v>0</v>
      </c>
      <c r="AN46" s="4">
        <v>0</v>
      </c>
      <c r="AO46" s="4">
        <v>0</v>
      </c>
      <c r="AP46" s="3" t="s">
        <v>60</v>
      </c>
      <c r="AQ46" s="3" t="s">
        <v>58</v>
      </c>
      <c r="AR46" s="6" t="str">
        <f t="shared" si="0"/>
        <v>HathiTrust Record</v>
      </c>
      <c r="AS46" s="6" t="str">
        <f t="shared" si="1"/>
        <v>Catalog Record</v>
      </c>
      <c r="AT46" s="6" t="str">
        <f t="shared" si="2"/>
        <v>WorldCat Record</v>
      </c>
      <c r="AU46" s="3" t="s">
        <v>675</v>
      </c>
      <c r="AV46" s="3" t="s">
        <v>676</v>
      </c>
      <c r="AW46" s="3" t="s">
        <v>677</v>
      </c>
      <c r="AX46" s="3" t="s">
        <v>677</v>
      </c>
      <c r="AY46" s="3" t="s">
        <v>678</v>
      </c>
      <c r="AZ46" s="3" t="s">
        <v>75</v>
      </c>
      <c r="BC46" s="3" t="s">
        <v>682</v>
      </c>
      <c r="BD46" s="3" t="s">
        <v>683</v>
      </c>
    </row>
    <row r="47" spans="1:56" ht="41.25" customHeight="1" x14ac:dyDescent="0.25">
      <c r="A47" s="7" t="s">
        <v>58</v>
      </c>
      <c r="B47" s="2" t="s">
        <v>667</v>
      </c>
      <c r="C47" s="2" t="s">
        <v>668</v>
      </c>
      <c r="D47" s="2" t="s">
        <v>669</v>
      </c>
      <c r="E47" s="3" t="s">
        <v>684</v>
      </c>
      <c r="F47" s="3" t="s">
        <v>60</v>
      </c>
      <c r="G47" s="3" t="s">
        <v>59</v>
      </c>
      <c r="H47" s="3" t="s">
        <v>58</v>
      </c>
      <c r="I47" s="3" t="s">
        <v>58</v>
      </c>
      <c r="J47" s="3" t="s">
        <v>61</v>
      </c>
      <c r="K47" s="2" t="s">
        <v>671</v>
      </c>
      <c r="L47" s="2" t="s">
        <v>672</v>
      </c>
      <c r="M47" s="3" t="s">
        <v>214</v>
      </c>
      <c r="O47" s="3" t="s">
        <v>65</v>
      </c>
      <c r="P47" s="3" t="s">
        <v>473</v>
      </c>
      <c r="R47" s="3" t="s">
        <v>68</v>
      </c>
      <c r="S47" s="4">
        <v>0</v>
      </c>
      <c r="T47" s="4">
        <v>0</v>
      </c>
      <c r="U47" s="5" t="s">
        <v>673</v>
      </c>
      <c r="V47" s="5" t="s">
        <v>673</v>
      </c>
      <c r="W47" s="5" t="s">
        <v>674</v>
      </c>
      <c r="X47" s="5" t="s">
        <v>674</v>
      </c>
      <c r="Y47" s="4">
        <v>182</v>
      </c>
      <c r="Z47" s="4">
        <v>174</v>
      </c>
      <c r="AA47" s="4">
        <v>193</v>
      </c>
      <c r="AB47" s="4">
        <v>1</v>
      </c>
      <c r="AC47" s="4">
        <v>1</v>
      </c>
      <c r="AD47" s="4">
        <v>27</v>
      </c>
      <c r="AE47" s="4">
        <v>27</v>
      </c>
      <c r="AF47" s="4">
        <v>8</v>
      </c>
      <c r="AG47" s="4">
        <v>8</v>
      </c>
      <c r="AH47" s="4">
        <v>7</v>
      </c>
      <c r="AI47" s="4">
        <v>7</v>
      </c>
      <c r="AJ47" s="4">
        <v>22</v>
      </c>
      <c r="AK47" s="4">
        <v>22</v>
      </c>
      <c r="AL47" s="4">
        <v>0</v>
      </c>
      <c r="AM47" s="4">
        <v>0</v>
      </c>
      <c r="AN47" s="4">
        <v>0</v>
      </c>
      <c r="AO47" s="4">
        <v>0</v>
      </c>
      <c r="AP47" s="3" t="s">
        <v>60</v>
      </c>
      <c r="AQ47" s="3" t="s">
        <v>58</v>
      </c>
      <c r="AR47" s="6" t="str">
        <f t="shared" si="0"/>
        <v>HathiTrust Record</v>
      </c>
      <c r="AS47" s="6" t="str">
        <f t="shared" si="1"/>
        <v>Catalog Record</v>
      </c>
      <c r="AT47" s="6" t="str">
        <f t="shared" si="2"/>
        <v>WorldCat Record</v>
      </c>
      <c r="AU47" s="3" t="s">
        <v>675</v>
      </c>
      <c r="AV47" s="3" t="s">
        <v>676</v>
      </c>
      <c r="AW47" s="3" t="s">
        <v>677</v>
      </c>
      <c r="AX47" s="3" t="s">
        <v>677</v>
      </c>
      <c r="AY47" s="3" t="s">
        <v>678</v>
      </c>
      <c r="AZ47" s="3" t="s">
        <v>75</v>
      </c>
      <c r="BC47" s="3" t="s">
        <v>685</v>
      </c>
      <c r="BD47" s="3" t="s">
        <v>686</v>
      </c>
    </row>
    <row r="48" spans="1:56" ht="41.25" customHeight="1" x14ac:dyDescent="0.25">
      <c r="A48" s="7" t="s">
        <v>58</v>
      </c>
      <c r="B48" s="2" t="s">
        <v>667</v>
      </c>
      <c r="C48" s="2" t="s">
        <v>668</v>
      </c>
      <c r="D48" s="2" t="s">
        <v>669</v>
      </c>
      <c r="E48" s="3" t="s">
        <v>687</v>
      </c>
      <c r="F48" s="3" t="s">
        <v>60</v>
      </c>
      <c r="G48" s="3" t="s">
        <v>59</v>
      </c>
      <c r="H48" s="3" t="s">
        <v>58</v>
      </c>
      <c r="I48" s="3" t="s">
        <v>58</v>
      </c>
      <c r="J48" s="3" t="s">
        <v>61</v>
      </c>
      <c r="K48" s="2" t="s">
        <v>671</v>
      </c>
      <c r="L48" s="2" t="s">
        <v>672</v>
      </c>
      <c r="M48" s="3" t="s">
        <v>214</v>
      </c>
      <c r="O48" s="3" t="s">
        <v>65</v>
      </c>
      <c r="P48" s="3" t="s">
        <v>473</v>
      </c>
      <c r="R48" s="3" t="s">
        <v>68</v>
      </c>
      <c r="S48" s="4">
        <v>0</v>
      </c>
      <c r="T48" s="4">
        <v>0</v>
      </c>
      <c r="U48" s="5" t="s">
        <v>673</v>
      </c>
      <c r="V48" s="5" t="s">
        <v>673</v>
      </c>
      <c r="W48" s="5" t="s">
        <v>674</v>
      </c>
      <c r="X48" s="5" t="s">
        <v>674</v>
      </c>
      <c r="Y48" s="4">
        <v>182</v>
      </c>
      <c r="Z48" s="4">
        <v>174</v>
      </c>
      <c r="AA48" s="4">
        <v>193</v>
      </c>
      <c r="AB48" s="4">
        <v>1</v>
      </c>
      <c r="AC48" s="4">
        <v>1</v>
      </c>
      <c r="AD48" s="4">
        <v>27</v>
      </c>
      <c r="AE48" s="4">
        <v>27</v>
      </c>
      <c r="AF48" s="4">
        <v>8</v>
      </c>
      <c r="AG48" s="4">
        <v>8</v>
      </c>
      <c r="AH48" s="4">
        <v>7</v>
      </c>
      <c r="AI48" s="4">
        <v>7</v>
      </c>
      <c r="AJ48" s="4">
        <v>22</v>
      </c>
      <c r="AK48" s="4">
        <v>22</v>
      </c>
      <c r="AL48" s="4">
        <v>0</v>
      </c>
      <c r="AM48" s="4">
        <v>0</v>
      </c>
      <c r="AN48" s="4">
        <v>0</v>
      </c>
      <c r="AO48" s="4">
        <v>0</v>
      </c>
      <c r="AP48" s="3" t="s">
        <v>60</v>
      </c>
      <c r="AQ48" s="3" t="s">
        <v>58</v>
      </c>
      <c r="AR48" s="6" t="str">
        <f t="shared" si="0"/>
        <v>HathiTrust Record</v>
      </c>
      <c r="AS48" s="6" t="str">
        <f t="shared" si="1"/>
        <v>Catalog Record</v>
      </c>
      <c r="AT48" s="6" t="str">
        <f t="shared" si="2"/>
        <v>WorldCat Record</v>
      </c>
      <c r="AU48" s="3" t="s">
        <v>675</v>
      </c>
      <c r="AV48" s="3" t="s">
        <v>676</v>
      </c>
      <c r="AW48" s="3" t="s">
        <v>677</v>
      </c>
      <c r="AX48" s="3" t="s">
        <v>677</v>
      </c>
      <c r="AY48" s="3" t="s">
        <v>678</v>
      </c>
      <c r="AZ48" s="3" t="s">
        <v>75</v>
      </c>
      <c r="BC48" s="3" t="s">
        <v>688</v>
      </c>
      <c r="BD48" s="3" t="s">
        <v>689</v>
      </c>
    </row>
    <row r="49" spans="1:56" ht="41.25" customHeight="1" x14ac:dyDescent="0.25">
      <c r="A49" s="7" t="s">
        <v>58</v>
      </c>
      <c r="B49" s="2" t="s">
        <v>667</v>
      </c>
      <c r="C49" s="2" t="s">
        <v>668</v>
      </c>
      <c r="D49" s="2" t="s">
        <v>669</v>
      </c>
      <c r="E49" s="3" t="s">
        <v>578</v>
      </c>
      <c r="F49" s="3" t="s">
        <v>60</v>
      </c>
      <c r="G49" s="3" t="s">
        <v>59</v>
      </c>
      <c r="H49" s="3" t="s">
        <v>58</v>
      </c>
      <c r="I49" s="3" t="s">
        <v>58</v>
      </c>
      <c r="J49" s="3" t="s">
        <v>61</v>
      </c>
      <c r="K49" s="2" t="s">
        <v>671</v>
      </c>
      <c r="L49" s="2" t="s">
        <v>672</v>
      </c>
      <c r="M49" s="3" t="s">
        <v>214</v>
      </c>
      <c r="O49" s="3" t="s">
        <v>65</v>
      </c>
      <c r="P49" s="3" t="s">
        <v>473</v>
      </c>
      <c r="R49" s="3" t="s">
        <v>68</v>
      </c>
      <c r="S49" s="4">
        <v>0</v>
      </c>
      <c r="T49" s="4">
        <v>0</v>
      </c>
      <c r="U49" s="5" t="s">
        <v>673</v>
      </c>
      <c r="V49" s="5" t="s">
        <v>673</v>
      </c>
      <c r="W49" s="5" t="s">
        <v>674</v>
      </c>
      <c r="X49" s="5" t="s">
        <v>674</v>
      </c>
      <c r="Y49" s="4">
        <v>182</v>
      </c>
      <c r="Z49" s="4">
        <v>174</v>
      </c>
      <c r="AA49" s="4">
        <v>193</v>
      </c>
      <c r="AB49" s="4">
        <v>1</v>
      </c>
      <c r="AC49" s="4">
        <v>1</v>
      </c>
      <c r="AD49" s="4">
        <v>27</v>
      </c>
      <c r="AE49" s="4">
        <v>27</v>
      </c>
      <c r="AF49" s="4">
        <v>8</v>
      </c>
      <c r="AG49" s="4">
        <v>8</v>
      </c>
      <c r="AH49" s="4">
        <v>7</v>
      </c>
      <c r="AI49" s="4">
        <v>7</v>
      </c>
      <c r="AJ49" s="4">
        <v>22</v>
      </c>
      <c r="AK49" s="4">
        <v>22</v>
      </c>
      <c r="AL49" s="4">
        <v>0</v>
      </c>
      <c r="AM49" s="4">
        <v>0</v>
      </c>
      <c r="AN49" s="4">
        <v>0</v>
      </c>
      <c r="AO49" s="4">
        <v>0</v>
      </c>
      <c r="AP49" s="3" t="s">
        <v>60</v>
      </c>
      <c r="AQ49" s="3" t="s">
        <v>58</v>
      </c>
      <c r="AR49" s="6" t="str">
        <f t="shared" si="0"/>
        <v>HathiTrust Record</v>
      </c>
      <c r="AS49" s="6" t="str">
        <f t="shared" si="1"/>
        <v>Catalog Record</v>
      </c>
      <c r="AT49" s="6" t="str">
        <f t="shared" si="2"/>
        <v>WorldCat Record</v>
      </c>
      <c r="AU49" s="3" t="s">
        <v>675</v>
      </c>
      <c r="AV49" s="3" t="s">
        <v>676</v>
      </c>
      <c r="AW49" s="3" t="s">
        <v>677</v>
      </c>
      <c r="AX49" s="3" t="s">
        <v>677</v>
      </c>
      <c r="AY49" s="3" t="s">
        <v>678</v>
      </c>
      <c r="AZ49" s="3" t="s">
        <v>75</v>
      </c>
      <c r="BC49" s="3" t="s">
        <v>690</v>
      </c>
      <c r="BD49" s="3" t="s">
        <v>691</v>
      </c>
    </row>
    <row r="50" spans="1:56" ht="41.25" customHeight="1" x14ac:dyDescent="0.25">
      <c r="A50" s="7" t="s">
        <v>58</v>
      </c>
      <c r="B50" s="2" t="s">
        <v>667</v>
      </c>
      <c r="C50" s="2" t="s">
        <v>668</v>
      </c>
      <c r="D50" s="2" t="s">
        <v>669</v>
      </c>
      <c r="E50" s="3" t="s">
        <v>692</v>
      </c>
      <c r="F50" s="3" t="s">
        <v>60</v>
      </c>
      <c r="G50" s="3" t="s">
        <v>59</v>
      </c>
      <c r="H50" s="3" t="s">
        <v>58</v>
      </c>
      <c r="I50" s="3" t="s">
        <v>58</v>
      </c>
      <c r="J50" s="3" t="s">
        <v>61</v>
      </c>
      <c r="K50" s="2" t="s">
        <v>671</v>
      </c>
      <c r="L50" s="2" t="s">
        <v>672</v>
      </c>
      <c r="M50" s="3" t="s">
        <v>214</v>
      </c>
      <c r="O50" s="3" t="s">
        <v>65</v>
      </c>
      <c r="P50" s="3" t="s">
        <v>473</v>
      </c>
      <c r="R50" s="3" t="s">
        <v>68</v>
      </c>
      <c r="S50" s="4">
        <v>0</v>
      </c>
      <c r="T50" s="4">
        <v>0</v>
      </c>
      <c r="U50" s="5" t="s">
        <v>673</v>
      </c>
      <c r="V50" s="5" t="s">
        <v>673</v>
      </c>
      <c r="W50" s="5" t="s">
        <v>674</v>
      </c>
      <c r="X50" s="5" t="s">
        <v>674</v>
      </c>
      <c r="Y50" s="4">
        <v>182</v>
      </c>
      <c r="Z50" s="4">
        <v>174</v>
      </c>
      <c r="AA50" s="4">
        <v>193</v>
      </c>
      <c r="AB50" s="4">
        <v>1</v>
      </c>
      <c r="AC50" s="4">
        <v>1</v>
      </c>
      <c r="AD50" s="4">
        <v>27</v>
      </c>
      <c r="AE50" s="4">
        <v>27</v>
      </c>
      <c r="AF50" s="4">
        <v>8</v>
      </c>
      <c r="AG50" s="4">
        <v>8</v>
      </c>
      <c r="AH50" s="4">
        <v>7</v>
      </c>
      <c r="AI50" s="4">
        <v>7</v>
      </c>
      <c r="AJ50" s="4">
        <v>22</v>
      </c>
      <c r="AK50" s="4">
        <v>22</v>
      </c>
      <c r="AL50" s="4">
        <v>0</v>
      </c>
      <c r="AM50" s="4">
        <v>0</v>
      </c>
      <c r="AN50" s="4">
        <v>0</v>
      </c>
      <c r="AO50" s="4">
        <v>0</v>
      </c>
      <c r="AP50" s="3" t="s">
        <v>60</v>
      </c>
      <c r="AQ50" s="3" t="s">
        <v>58</v>
      </c>
      <c r="AR50" s="6" t="str">
        <f t="shared" si="0"/>
        <v>HathiTrust Record</v>
      </c>
      <c r="AS50" s="6" t="str">
        <f t="shared" si="1"/>
        <v>Catalog Record</v>
      </c>
      <c r="AT50" s="6" t="str">
        <f t="shared" si="2"/>
        <v>WorldCat Record</v>
      </c>
      <c r="AU50" s="3" t="s">
        <v>675</v>
      </c>
      <c r="AV50" s="3" t="s">
        <v>676</v>
      </c>
      <c r="AW50" s="3" t="s">
        <v>677</v>
      </c>
      <c r="AX50" s="3" t="s">
        <v>677</v>
      </c>
      <c r="AY50" s="3" t="s">
        <v>678</v>
      </c>
      <c r="AZ50" s="3" t="s">
        <v>75</v>
      </c>
      <c r="BC50" s="3" t="s">
        <v>693</v>
      </c>
      <c r="BD50" s="3" t="s">
        <v>694</v>
      </c>
    </row>
    <row r="51" spans="1:56" ht="41.25" customHeight="1" x14ac:dyDescent="0.25">
      <c r="A51" s="7" t="s">
        <v>58</v>
      </c>
      <c r="B51" s="2" t="s">
        <v>667</v>
      </c>
      <c r="C51" s="2" t="s">
        <v>668</v>
      </c>
      <c r="D51" s="2" t="s">
        <v>669</v>
      </c>
      <c r="E51" s="3" t="s">
        <v>469</v>
      </c>
      <c r="F51" s="3" t="s">
        <v>60</v>
      </c>
      <c r="G51" s="3" t="s">
        <v>59</v>
      </c>
      <c r="H51" s="3" t="s">
        <v>58</v>
      </c>
      <c r="I51" s="3" t="s">
        <v>58</v>
      </c>
      <c r="J51" s="3" t="s">
        <v>61</v>
      </c>
      <c r="K51" s="2" t="s">
        <v>671</v>
      </c>
      <c r="L51" s="2" t="s">
        <v>672</v>
      </c>
      <c r="M51" s="3" t="s">
        <v>214</v>
      </c>
      <c r="O51" s="3" t="s">
        <v>65</v>
      </c>
      <c r="P51" s="3" t="s">
        <v>473</v>
      </c>
      <c r="R51" s="3" t="s">
        <v>68</v>
      </c>
      <c r="S51" s="4">
        <v>0</v>
      </c>
      <c r="T51" s="4">
        <v>0</v>
      </c>
      <c r="U51" s="5" t="s">
        <v>673</v>
      </c>
      <c r="V51" s="5" t="s">
        <v>673</v>
      </c>
      <c r="W51" s="5" t="s">
        <v>674</v>
      </c>
      <c r="X51" s="5" t="s">
        <v>674</v>
      </c>
      <c r="Y51" s="4">
        <v>182</v>
      </c>
      <c r="Z51" s="4">
        <v>174</v>
      </c>
      <c r="AA51" s="4">
        <v>193</v>
      </c>
      <c r="AB51" s="4">
        <v>1</v>
      </c>
      <c r="AC51" s="4">
        <v>1</v>
      </c>
      <c r="AD51" s="4">
        <v>27</v>
      </c>
      <c r="AE51" s="4">
        <v>27</v>
      </c>
      <c r="AF51" s="4">
        <v>8</v>
      </c>
      <c r="AG51" s="4">
        <v>8</v>
      </c>
      <c r="AH51" s="4">
        <v>7</v>
      </c>
      <c r="AI51" s="4">
        <v>7</v>
      </c>
      <c r="AJ51" s="4">
        <v>22</v>
      </c>
      <c r="AK51" s="4">
        <v>22</v>
      </c>
      <c r="AL51" s="4">
        <v>0</v>
      </c>
      <c r="AM51" s="4">
        <v>0</v>
      </c>
      <c r="AN51" s="4">
        <v>0</v>
      </c>
      <c r="AO51" s="4">
        <v>0</v>
      </c>
      <c r="AP51" s="3" t="s">
        <v>60</v>
      </c>
      <c r="AQ51" s="3" t="s">
        <v>58</v>
      </c>
      <c r="AR51" s="6" t="str">
        <f t="shared" si="0"/>
        <v>HathiTrust Record</v>
      </c>
      <c r="AS51" s="6" t="str">
        <f t="shared" si="1"/>
        <v>Catalog Record</v>
      </c>
      <c r="AT51" s="6" t="str">
        <f t="shared" si="2"/>
        <v>WorldCat Record</v>
      </c>
      <c r="AU51" s="3" t="s">
        <v>675</v>
      </c>
      <c r="AV51" s="3" t="s">
        <v>676</v>
      </c>
      <c r="AW51" s="3" t="s">
        <v>677</v>
      </c>
      <c r="AX51" s="3" t="s">
        <v>677</v>
      </c>
      <c r="AY51" s="3" t="s">
        <v>678</v>
      </c>
      <c r="AZ51" s="3" t="s">
        <v>75</v>
      </c>
      <c r="BC51" s="3" t="s">
        <v>695</v>
      </c>
      <c r="BD51" s="3" t="s">
        <v>696</v>
      </c>
    </row>
    <row r="52" spans="1:56" ht="41.25" customHeight="1" x14ac:dyDescent="0.25">
      <c r="A52" s="7" t="s">
        <v>58</v>
      </c>
      <c r="B52" s="2" t="s">
        <v>667</v>
      </c>
      <c r="C52" s="2" t="s">
        <v>668</v>
      </c>
      <c r="D52" s="2" t="s">
        <v>669</v>
      </c>
      <c r="E52" s="3" t="s">
        <v>697</v>
      </c>
      <c r="F52" s="3" t="s">
        <v>60</v>
      </c>
      <c r="G52" s="3" t="s">
        <v>59</v>
      </c>
      <c r="H52" s="3" t="s">
        <v>58</v>
      </c>
      <c r="I52" s="3" t="s">
        <v>58</v>
      </c>
      <c r="J52" s="3" t="s">
        <v>61</v>
      </c>
      <c r="K52" s="2" t="s">
        <v>671</v>
      </c>
      <c r="L52" s="2" t="s">
        <v>672</v>
      </c>
      <c r="M52" s="3" t="s">
        <v>214</v>
      </c>
      <c r="O52" s="3" t="s">
        <v>65</v>
      </c>
      <c r="P52" s="3" t="s">
        <v>473</v>
      </c>
      <c r="R52" s="3" t="s">
        <v>68</v>
      </c>
      <c r="S52" s="4">
        <v>0</v>
      </c>
      <c r="T52" s="4">
        <v>0</v>
      </c>
      <c r="U52" s="5" t="s">
        <v>673</v>
      </c>
      <c r="V52" s="5" t="s">
        <v>673</v>
      </c>
      <c r="W52" s="5" t="s">
        <v>674</v>
      </c>
      <c r="X52" s="5" t="s">
        <v>674</v>
      </c>
      <c r="Y52" s="4">
        <v>182</v>
      </c>
      <c r="Z52" s="4">
        <v>174</v>
      </c>
      <c r="AA52" s="4">
        <v>193</v>
      </c>
      <c r="AB52" s="4">
        <v>1</v>
      </c>
      <c r="AC52" s="4">
        <v>1</v>
      </c>
      <c r="AD52" s="4">
        <v>27</v>
      </c>
      <c r="AE52" s="4">
        <v>27</v>
      </c>
      <c r="AF52" s="4">
        <v>8</v>
      </c>
      <c r="AG52" s="4">
        <v>8</v>
      </c>
      <c r="AH52" s="4">
        <v>7</v>
      </c>
      <c r="AI52" s="4">
        <v>7</v>
      </c>
      <c r="AJ52" s="4">
        <v>22</v>
      </c>
      <c r="AK52" s="4">
        <v>22</v>
      </c>
      <c r="AL52" s="4">
        <v>0</v>
      </c>
      <c r="AM52" s="4">
        <v>0</v>
      </c>
      <c r="AN52" s="4">
        <v>0</v>
      </c>
      <c r="AO52" s="4">
        <v>0</v>
      </c>
      <c r="AP52" s="3" t="s">
        <v>60</v>
      </c>
      <c r="AQ52" s="3" t="s">
        <v>58</v>
      </c>
      <c r="AR52" s="6" t="str">
        <f t="shared" si="0"/>
        <v>HathiTrust Record</v>
      </c>
      <c r="AS52" s="6" t="str">
        <f t="shared" si="1"/>
        <v>Catalog Record</v>
      </c>
      <c r="AT52" s="6" t="str">
        <f t="shared" si="2"/>
        <v>WorldCat Record</v>
      </c>
      <c r="AU52" s="3" t="s">
        <v>675</v>
      </c>
      <c r="AV52" s="3" t="s">
        <v>676</v>
      </c>
      <c r="AW52" s="3" t="s">
        <v>677</v>
      </c>
      <c r="AX52" s="3" t="s">
        <v>677</v>
      </c>
      <c r="AY52" s="3" t="s">
        <v>678</v>
      </c>
      <c r="AZ52" s="3" t="s">
        <v>75</v>
      </c>
      <c r="BC52" s="3" t="s">
        <v>698</v>
      </c>
      <c r="BD52" s="3" t="s">
        <v>699</v>
      </c>
    </row>
    <row r="53" spans="1:56" ht="41.25" customHeight="1" x14ac:dyDescent="0.25">
      <c r="A53" s="7" t="s">
        <v>58</v>
      </c>
      <c r="B53" s="2" t="s">
        <v>667</v>
      </c>
      <c r="C53" s="2" t="s">
        <v>668</v>
      </c>
      <c r="D53" s="2" t="s">
        <v>669</v>
      </c>
      <c r="E53" s="3" t="s">
        <v>567</v>
      </c>
      <c r="F53" s="3" t="s">
        <v>60</v>
      </c>
      <c r="G53" s="3" t="s">
        <v>59</v>
      </c>
      <c r="H53" s="3" t="s">
        <v>58</v>
      </c>
      <c r="I53" s="3" t="s">
        <v>58</v>
      </c>
      <c r="J53" s="3" t="s">
        <v>61</v>
      </c>
      <c r="K53" s="2" t="s">
        <v>671</v>
      </c>
      <c r="L53" s="2" t="s">
        <v>672</v>
      </c>
      <c r="M53" s="3" t="s">
        <v>214</v>
      </c>
      <c r="O53" s="3" t="s">
        <v>65</v>
      </c>
      <c r="P53" s="3" t="s">
        <v>473</v>
      </c>
      <c r="R53" s="3" t="s">
        <v>68</v>
      </c>
      <c r="S53" s="4">
        <v>0</v>
      </c>
      <c r="T53" s="4">
        <v>0</v>
      </c>
      <c r="U53" s="5" t="s">
        <v>673</v>
      </c>
      <c r="V53" s="5" t="s">
        <v>673</v>
      </c>
      <c r="W53" s="5" t="s">
        <v>674</v>
      </c>
      <c r="X53" s="5" t="s">
        <v>674</v>
      </c>
      <c r="Y53" s="4">
        <v>182</v>
      </c>
      <c r="Z53" s="4">
        <v>174</v>
      </c>
      <c r="AA53" s="4">
        <v>193</v>
      </c>
      <c r="AB53" s="4">
        <v>1</v>
      </c>
      <c r="AC53" s="4">
        <v>1</v>
      </c>
      <c r="AD53" s="4">
        <v>27</v>
      </c>
      <c r="AE53" s="4">
        <v>27</v>
      </c>
      <c r="AF53" s="4">
        <v>8</v>
      </c>
      <c r="AG53" s="4">
        <v>8</v>
      </c>
      <c r="AH53" s="4">
        <v>7</v>
      </c>
      <c r="AI53" s="4">
        <v>7</v>
      </c>
      <c r="AJ53" s="4">
        <v>22</v>
      </c>
      <c r="AK53" s="4">
        <v>22</v>
      </c>
      <c r="AL53" s="4">
        <v>0</v>
      </c>
      <c r="AM53" s="4">
        <v>0</v>
      </c>
      <c r="AN53" s="4">
        <v>0</v>
      </c>
      <c r="AO53" s="4">
        <v>0</v>
      </c>
      <c r="AP53" s="3" t="s">
        <v>60</v>
      </c>
      <c r="AQ53" s="3" t="s">
        <v>58</v>
      </c>
      <c r="AR53" s="6" t="str">
        <f t="shared" si="0"/>
        <v>HathiTrust Record</v>
      </c>
      <c r="AS53" s="6" t="str">
        <f t="shared" si="1"/>
        <v>Catalog Record</v>
      </c>
      <c r="AT53" s="6" t="str">
        <f t="shared" si="2"/>
        <v>WorldCat Record</v>
      </c>
      <c r="AU53" s="3" t="s">
        <v>675</v>
      </c>
      <c r="AV53" s="3" t="s">
        <v>676</v>
      </c>
      <c r="AW53" s="3" t="s">
        <v>677</v>
      </c>
      <c r="AX53" s="3" t="s">
        <v>677</v>
      </c>
      <c r="AY53" s="3" t="s">
        <v>678</v>
      </c>
      <c r="AZ53" s="3" t="s">
        <v>75</v>
      </c>
      <c r="BC53" s="3" t="s">
        <v>700</v>
      </c>
      <c r="BD53" s="3" t="s">
        <v>701</v>
      </c>
    </row>
    <row r="54" spans="1:56" ht="41.25" customHeight="1" x14ac:dyDescent="0.25">
      <c r="A54" s="7" t="s">
        <v>58</v>
      </c>
      <c r="B54" s="2" t="s">
        <v>667</v>
      </c>
      <c r="C54" s="2" t="s">
        <v>668</v>
      </c>
      <c r="D54" s="2" t="s">
        <v>669</v>
      </c>
      <c r="E54" s="3" t="s">
        <v>702</v>
      </c>
      <c r="F54" s="3" t="s">
        <v>60</v>
      </c>
      <c r="G54" s="3" t="s">
        <v>59</v>
      </c>
      <c r="H54" s="3" t="s">
        <v>58</v>
      </c>
      <c r="I54" s="3" t="s">
        <v>58</v>
      </c>
      <c r="J54" s="3" t="s">
        <v>61</v>
      </c>
      <c r="K54" s="2" t="s">
        <v>671</v>
      </c>
      <c r="L54" s="2" t="s">
        <v>672</v>
      </c>
      <c r="M54" s="3" t="s">
        <v>214</v>
      </c>
      <c r="O54" s="3" t="s">
        <v>65</v>
      </c>
      <c r="P54" s="3" t="s">
        <v>473</v>
      </c>
      <c r="R54" s="3" t="s">
        <v>68</v>
      </c>
      <c r="S54" s="4">
        <v>0</v>
      </c>
      <c r="T54" s="4">
        <v>0</v>
      </c>
      <c r="U54" s="5" t="s">
        <v>673</v>
      </c>
      <c r="V54" s="5" t="s">
        <v>673</v>
      </c>
      <c r="W54" s="5" t="s">
        <v>674</v>
      </c>
      <c r="X54" s="5" t="s">
        <v>674</v>
      </c>
      <c r="Y54" s="4">
        <v>182</v>
      </c>
      <c r="Z54" s="4">
        <v>174</v>
      </c>
      <c r="AA54" s="4">
        <v>193</v>
      </c>
      <c r="AB54" s="4">
        <v>1</v>
      </c>
      <c r="AC54" s="4">
        <v>1</v>
      </c>
      <c r="AD54" s="4">
        <v>27</v>
      </c>
      <c r="AE54" s="4">
        <v>27</v>
      </c>
      <c r="AF54" s="4">
        <v>8</v>
      </c>
      <c r="AG54" s="4">
        <v>8</v>
      </c>
      <c r="AH54" s="4">
        <v>7</v>
      </c>
      <c r="AI54" s="4">
        <v>7</v>
      </c>
      <c r="AJ54" s="4">
        <v>22</v>
      </c>
      <c r="AK54" s="4">
        <v>22</v>
      </c>
      <c r="AL54" s="4">
        <v>0</v>
      </c>
      <c r="AM54" s="4">
        <v>0</v>
      </c>
      <c r="AN54" s="4">
        <v>0</v>
      </c>
      <c r="AO54" s="4">
        <v>0</v>
      </c>
      <c r="AP54" s="3" t="s">
        <v>60</v>
      </c>
      <c r="AQ54" s="3" t="s">
        <v>58</v>
      </c>
      <c r="AR54" s="6" t="str">
        <f t="shared" si="0"/>
        <v>HathiTrust Record</v>
      </c>
      <c r="AS54" s="6" t="str">
        <f t="shared" si="1"/>
        <v>Catalog Record</v>
      </c>
      <c r="AT54" s="6" t="str">
        <f t="shared" si="2"/>
        <v>WorldCat Record</v>
      </c>
      <c r="AU54" s="3" t="s">
        <v>675</v>
      </c>
      <c r="AV54" s="3" t="s">
        <v>676</v>
      </c>
      <c r="AW54" s="3" t="s">
        <v>677</v>
      </c>
      <c r="AX54" s="3" t="s">
        <v>677</v>
      </c>
      <c r="AY54" s="3" t="s">
        <v>678</v>
      </c>
      <c r="AZ54" s="3" t="s">
        <v>75</v>
      </c>
      <c r="BC54" s="3" t="s">
        <v>703</v>
      </c>
      <c r="BD54" s="3" t="s">
        <v>704</v>
      </c>
    </row>
    <row r="55" spans="1:56" ht="41.25" customHeight="1" x14ac:dyDescent="0.25">
      <c r="A55" s="7" t="s">
        <v>58</v>
      </c>
      <c r="B55" s="2" t="s">
        <v>667</v>
      </c>
      <c r="C55" s="2" t="s">
        <v>668</v>
      </c>
      <c r="D55" s="2" t="s">
        <v>669</v>
      </c>
      <c r="E55" s="3" t="s">
        <v>705</v>
      </c>
      <c r="F55" s="3" t="s">
        <v>60</v>
      </c>
      <c r="G55" s="3" t="s">
        <v>59</v>
      </c>
      <c r="H55" s="3" t="s">
        <v>58</v>
      </c>
      <c r="I55" s="3" t="s">
        <v>58</v>
      </c>
      <c r="J55" s="3" t="s">
        <v>61</v>
      </c>
      <c r="K55" s="2" t="s">
        <v>671</v>
      </c>
      <c r="L55" s="2" t="s">
        <v>672</v>
      </c>
      <c r="M55" s="3" t="s">
        <v>214</v>
      </c>
      <c r="O55" s="3" t="s">
        <v>65</v>
      </c>
      <c r="P55" s="3" t="s">
        <v>473</v>
      </c>
      <c r="R55" s="3" t="s">
        <v>68</v>
      </c>
      <c r="S55" s="4">
        <v>0</v>
      </c>
      <c r="T55" s="4">
        <v>0</v>
      </c>
      <c r="U55" s="5" t="s">
        <v>673</v>
      </c>
      <c r="V55" s="5" t="s">
        <v>673</v>
      </c>
      <c r="W55" s="5" t="s">
        <v>674</v>
      </c>
      <c r="X55" s="5" t="s">
        <v>674</v>
      </c>
      <c r="Y55" s="4">
        <v>182</v>
      </c>
      <c r="Z55" s="4">
        <v>174</v>
      </c>
      <c r="AA55" s="4">
        <v>193</v>
      </c>
      <c r="AB55" s="4">
        <v>1</v>
      </c>
      <c r="AC55" s="4">
        <v>1</v>
      </c>
      <c r="AD55" s="4">
        <v>27</v>
      </c>
      <c r="AE55" s="4">
        <v>27</v>
      </c>
      <c r="AF55" s="4">
        <v>8</v>
      </c>
      <c r="AG55" s="4">
        <v>8</v>
      </c>
      <c r="AH55" s="4">
        <v>7</v>
      </c>
      <c r="AI55" s="4">
        <v>7</v>
      </c>
      <c r="AJ55" s="4">
        <v>22</v>
      </c>
      <c r="AK55" s="4">
        <v>22</v>
      </c>
      <c r="AL55" s="4">
        <v>0</v>
      </c>
      <c r="AM55" s="4">
        <v>0</v>
      </c>
      <c r="AN55" s="4">
        <v>0</v>
      </c>
      <c r="AO55" s="4">
        <v>0</v>
      </c>
      <c r="AP55" s="3" t="s">
        <v>60</v>
      </c>
      <c r="AQ55" s="3" t="s">
        <v>58</v>
      </c>
      <c r="AR55" s="6" t="str">
        <f t="shared" si="0"/>
        <v>HathiTrust Record</v>
      </c>
      <c r="AS55" s="6" t="str">
        <f t="shared" si="1"/>
        <v>Catalog Record</v>
      </c>
      <c r="AT55" s="6" t="str">
        <f t="shared" si="2"/>
        <v>WorldCat Record</v>
      </c>
      <c r="AU55" s="3" t="s">
        <v>675</v>
      </c>
      <c r="AV55" s="3" t="s">
        <v>676</v>
      </c>
      <c r="AW55" s="3" t="s">
        <v>677</v>
      </c>
      <c r="AX55" s="3" t="s">
        <v>677</v>
      </c>
      <c r="AY55" s="3" t="s">
        <v>678</v>
      </c>
      <c r="AZ55" s="3" t="s">
        <v>75</v>
      </c>
      <c r="BC55" s="3" t="s">
        <v>706</v>
      </c>
      <c r="BD55" s="3" t="s">
        <v>707</v>
      </c>
    </row>
    <row r="56" spans="1:56" ht="41.25" customHeight="1" x14ac:dyDescent="0.25">
      <c r="A56" s="7" t="s">
        <v>58</v>
      </c>
      <c r="B56" s="2" t="s">
        <v>708</v>
      </c>
      <c r="C56" s="2" t="s">
        <v>709</v>
      </c>
      <c r="D56" s="2" t="s">
        <v>710</v>
      </c>
      <c r="F56" s="3" t="s">
        <v>58</v>
      </c>
      <c r="G56" s="3" t="s">
        <v>59</v>
      </c>
      <c r="H56" s="3" t="s">
        <v>58</v>
      </c>
      <c r="I56" s="3" t="s">
        <v>58</v>
      </c>
      <c r="J56" s="3" t="s">
        <v>61</v>
      </c>
      <c r="K56" s="2" t="s">
        <v>711</v>
      </c>
      <c r="L56" s="2" t="s">
        <v>712</v>
      </c>
      <c r="M56" s="3" t="s">
        <v>187</v>
      </c>
      <c r="N56" s="2" t="s">
        <v>643</v>
      </c>
      <c r="O56" s="3" t="s">
        <v>65</v>
      </c>
      <c r="P56" s="3" t="s">
        <v>66</v>
      </c>
      <c r="Q56" s="2" t="s">
        <v>713</v>
      </c>
      <c r="R56" s="3" t="s">
        <v>68</v>
      </c>
      <c r="S56" s="4">
        <v>4</v>
      </c>
      <c r="T56" s="4">
        <v>4</v>
      </c>
      <c r="U56" s="5" t="s">
        <v>714</v>
      </c>
      <c r="V56" s="5" t="s">
        <v>714</v>
      </c>
      <c r="W56" s="5" t="s">
        <v>715</v>
      </c>
      <c r="X56" s="5" t="s">
        <v>715</v>
      </c>
      <c r="Y56" s="4">
        <v>91</v>
      </c>
      <c r="Z56" s="4">
        <v>81</v>
      </c>
      <c r="AA56" s="4">
        <v>204</v>
      </c>
      <c r="AB56" s="4">
        <v>1</v>
      </c>
      <c r="AC56" s="4">
        <v>3</v>
      </c>
      <c r="AD56" s="4">
        <v>7</v>
      </c>
      <c r="AE56" s="4">
        <v>11</v>
      </c>
      <c r="AF56" s="4">
        <v>4</v>
      </c>
      <c r="AG56" s="4">
        <v>5</v>
      </c>
      <c r="AH56" s="4">
        <v>2</v>
      </c>
      <c r="AI56" s="4">
        <v>3</v>
      </c>
      <c r="AJ56" s="4">
        <v>6</v>
      </c>
      <c r="AK56" s="4">
        <v>9</v>
      </c>
      <c r="AL56" s="4">
        <v>0</v>
      </c>
      <c r="AM56" s="4">
        <v>1</v>
      </c>
      <c r="AN56" s="4">
        <v>0</v>
      </c>
      <c r="AO56" s="4">
        <v>0</v>
      </c>
      <c r="AP56" s="3" t="s">
        <v>58</v>
      </c>
      <c r="AQ56" s="3" t="s">
        <v>58</v>
      </c>
      <c r="AS56" s="6" t="str">
        <f>HYPERLINK("https://creighton-primo.hosted.exlibrisgroup.com/primo-explore/search?tab=default_tab&amp;search_scope=EVERYTHING&amp;vid=01CRU&amp;lang=en_US&amp;offset=0&amp;query=any,contains,991005004679702656","Catalog Record")</f>
        <v>Catalog Record</v>
      </c>
      <c r="AT56" s="6" t="str">
        <f>HYPERLINK("http://www.worldcat.org/oclc/6174292","WorldCat Record")</f>
        <v>WorldCat Record</v>
      </c>
      <c r="AU56" s="3" t="s">
        <v>716</v>
      </c>
      <c r="AV56" s="3" t="s">
        <v>717</v>
      </c>
      <c r="AW56" s="3" t="s">
        <v>718</v>
      </c>
      <c r="AX56" s="3" t="s">
        <v>718</v>
      </c>
      <c r="AY56" s="3" t="s">
        <v>719</v>
      </c>
      <c r="AZ56" s="3" t="s">
        <v>75</v>
      </c>
      <c r="BB56" s="3" t="s">
        <v>720</v>
      </c>
      <c r="BC56" s="3" t="s">
        <v>721</v>
      </c>
      <c r="BD56" s="3" t="s">
        <v>722</v>
      </c>
    </row>
    <row r="57" spans="1:56" ht="41.25" customHeight="1" x14ac:dyDescent="0.25">
      <c r="A57" s="7" t="s">
        <v>58</v>
      </c>
      <c r="B57" s="2" t="s">
        <v>723</v>
      </c>
      <c r="C57" s="2" t="s">
        <v>724</v>
      </c>
      <c r="D57" s="2" t="s">
        <v>725</v>
      </c>
      <c r="F57" s="3" t="s">
        <v>58</v>
      </c>
      <c r="G57" s="3" t="s">
        <v>59</v>
      </c>
      <c r="H57" s="3" t="s">
        <v>58</v>
      </c>
      <c r="I57" s="3" t="s">
        <v>58</v>
      </c>
      <c r="J57" s="3" t="s">
        <v>61</v>
      </c>
      <c r="K57" s="2" t="s">
        <v>726</v>
      </c>
      <c r="L57" s="2" t="s">
        <v>727</v>
      </c>
      <c r="M57" s="3" t="s">
        <v>728</v>
      </c>
      <c r="O57" s="3" t="s">
        <v>65</v>
      </c>
      <c r="P57" s="3" t="s">
        <v>100</v>
      </c>
      <c r="R57" s="3" t="s">
        <v>68</v>
      </c>
      <c r="S57" s="4">
        <v>1</v>
      </c>
      <c r="T57" s="4">
        <v>1</v>
      </c>
      <c r="U57" s="5" t="s">
        <v>729</v>
      </c>
      <c r="V57" s="5" t="s">
        <v>729</v>
      </c>
      <c r="W57" s="5" t="s">
        <v>729</v>
      </c>
      <c r="X57" s="5" t="s">
        <v>729</v>
      </c>
      <c r="Y57" s="4">
        <v>306</v>
      </c>
      <c r="Z57" s="4">
        <v>271</v>
      </c>
      <c r="AA57" s="4">
        <v>318</v>
      </c>
      <c r="AB57" s="4">
        <v>2</v>
      </c>
      <c r="AC57" s="4">
        <v>3</v>
      </c>
      <c r="AD57" s="4">
        <v>7</v>
      </c>
      <c r="AE57" s="4">
        <v>8</v>
      </c>
      <c r="AF57" s="4">
        <v>2</v>
      </c>
      <c r="AG57" s="4">
        <v>2</v>
      </c>
      <c r="AH57" s="4">
        <v>3</v>
      </c>
      <c r="AI57" s="4">
        <v>3</v>
      </c>
      <c r="AJ57" s="4">
        <v>4</v>
      </c>
      <c r="AK57" s="4">
        <v>4</v>
      </c>
      <c r="AL57" s="4">
        <v>0</v>
      </c>
      <c r="AM57" s="4">
        <v>1</v>
      </c>
      <c r="AN57" s="4">
        <v>0</v>
      </c>
      <c r="AO57" s="4">
        <v>0</v>
      </c>
      <c r="AP57" s="3" t="s">
        <v>58</v>
      </c>
      <c r="AQ57" s="3" t="s">
        <v>60</v>
      </c>
      <c r="AR57" s="6" t="str">
        <f>HYPERLINK("http://catalog.hathitrust.org/Record/006034124","HathiTrust Record")</f>
        <v>HathiTrust Record</v>
      </c>
      <c r="AS57" s="6" t="str">
        <f>HYPERLINK("https://creighton-primo.hosted.exlibrisgroup.com/primo-explore/search?tab=default_tab&amp;search_scope=EVERYTHING&amp;vid=01CRU&amp;lang=en_US&amp;offset=0&amp;query=any,contains,991005234099702656","Catalog Record")</f>
        <v>Catalog Record</v>
      </c>
      <c r="AT57" s="6" t="str">
        <f>HYPERLINK("http://www.worldcat.org/oclc/7946863","WorldCat Record")</f>
        <v>WorldCat Record</v>
      </c>
      <c r="AU57" s="3" t="s">
        <v>730</v>
      </c>
      <c r="AV57" s="3" t="s">
        <v>731</v>
      </c>
      <c r="AW57" s="3" t="s">
        <v>732</v>
      </c>
      <c r="AX57" s="3" t="s">
        <v>732</v>
      </c>
      <c r="AY57" s="3" t="s">
        <v>733</v>
      </c>
      <c r="AZ57" s="3" t="s">
        <v>75</v>
      </c>
      <c r="BB57" s="3" t="s">
        <v>734</v>
      </c>
      <c r="BC57" s="3" t="s">
        <v>735</v>
      </c>
      <c r="BD57" s="3" t="s">
        <v>736</v>
      </c>
    </row>
    <row r="58" spans="1:56" ht="41.25" customHeight="1" x14ac:dyDescent="0.25">
      <c r="A58" s="7" t="s">
        <v>58</v>
      </c>
      <c r="B58" s="2" t="s">
        <v>737</v>
      </c>
      <c r="C58" s="2" t="s">
        <v>738</v>
      </c>
      <c r="D58" s="2" t="s">
        <v>739</v>
      </c>
      <c r="F58" s="3" t="s">
        <v>58</v>
      </c>
      <c r="G58" s="3" t="s">
        <v>59</v>
      </c>
      <c r="H58" s="3" t="s">
        <v>58</v>
      </c>
      <c r="I58" s="3" t="s">
        <v>58</v>
      </c>
      <c r="J58" s="3" t="s">
        <v>61</v>
      </c>
      <c r="K58" s="2" t="s">
        <v>740</v>
      </c>
      <c r="L58" s="2" t="s">
        <v>741</v>
      </c>
      <c r="M58" s="3" t="s">
        <v>742</v>
      </c>
      <c r="O58" s="3" t="s">
        <v>65</v>
      </c>
      <c r="P58" s="3" t="s">
        <v>66</v>
      </c>
      <c r="R58" s="3" t="s">
        <v>68</v>
      </c>
      <c r="S58" s="4">
        <v>3</v>
      </c>
      <c r="T58" s="4">
        <v>3</v>
      </c>
      <c r="U58" s="5" t="s">
        <v>743</v>
      </c>
      <c r="V58" s="5" t="s">
        <v>743</v>
      </c>
      <c r="W58" s="5" t="s">
        <v>616</v>
      </c>
      <c r="X58" s="5" t="s">
        <v>616</v>
      </c>
      <c r="Y58" s="4">
        <v>332</v>
      </c>
      <c r="Z58" s="4">
        <v>310</v>
      </c>
      <c r="AA58" s="4">
        <v>572</v>
      </c>
      <c r="AB58" s="4">
        <v>5</v>
      </c>
      <c r="AC58" s="4">
        <v>5</v>
      </c>
      <c r="AD58" s="4">
        <v>20</v>
      </c>
      <c r="AE58" s="4">
        <v>34</v>
      </c>
      <c r="AF58" s="4">
        <v>6</v>
      </c>
      <c r="AG58" s="4">
        <v>10</v>
      </c>
      <c r="AH58" s="4">
        <v>4</v>
      </c>
      <c r="AI58" s="4">
        <v>7</v>
      </c>
      <c r="AJ58" s="4">
        <v>9</v>
      </c>
      <c r="AK58" s="4">
        <v>16</v>
      </c>
      <c r="AL58" s="4">
        <v>4</v>
      </c>
      <c r="AM58" s="4">
        <v>4</v>
      </c>
      <c r="AN58" s="4">
        <v>0</v>
      </c>
      <c r="AO58" s="4">
        <v>3</v>
      </c>
      <c r="AP58" s="3" t="s">
        <v>60</v>
      </c>
      <c r="AQ58" s="3" t="s">
        <v>58</v>
      </c>
      <c r="AR58" s="6" t="str">
        <f>HYPERLINK("http://catalog.hathitrust.org/Record/007650831","HathiTrust Record")</f>
        <v>HathiTrust Record</v>
      </c>
      <c r="AS58" s="6" t="str">
        <f>HYPERLINK("https://creighton-primo.hosted.exlibrisgroup.com/primo-explore/search?tab=default_tab&amp;search_scope=EVERYTHING&amp;vid=01CRU&amp;lang=en_US&amp;offset=0&amp;query=any,contains,991003092729702656","Catalog Record")</f>
        <v>Catalog Record</v>
      </c>
      <c r="AT58" s="6" t="str">
        <f>HYPERLINK("http://www.worldcat.org/oclc/642858","WorldCat Record")</f>
        <v>WorldCat Record</v>
      </c>
      <c r="AU58" s="3" t="s">
        <v>744</v>
      </c>
      <c r="AV58" s="3" t="s">
        <v>745</v>
      </c>
      <c r="AW58" s="3" t="s">
        <v>746</v>
      </c>
      <c r="AX58" s="3" t="s">
        <v>746</v>
      </c>
      <c r="AY58" s="3" t="s">
        <v>747</v>
      </c>
      <c r="AZ58" s="3" t="s">
        <v>75</v>
      </c>
      <c r="BC58" s="3" t="s">
        <v>748</v>
      </c>
      <c r="BD58" s="3" t="s">
        <v>749</v>
      </c>
    </row>
    <row r="59" spans="1:56" ht="41.25" customHeight="1" x14ac:dyDescent="0.25">
      <c r="A59" s="7" t="s">
        <v>58</v>
      </c>
      <c r="B59" s="2" t="s">
        <v>750</v>
      </c>
      <c r="C59" s="2" t="s">
        <v>751</v>
      </c>
      <c r="D59" s="2" t="s">
        <v>752</v>
      </c>
      <c r="F59" s="3" t="s">
        <v>58</v>
      </c>
      <c r="G59" s="3" t="s">
        <v>59</v>
      </c>
      <c r="H59" s="3" t="s">
        <v>58</v>
      </c>
      <c r="I59" s="3" t="s">
        <v>58</v>
      </c>
      <c r="J59" s="3" t="s">
        <v>61</v>
      </c>
      <c r="K59" s="2" t="s">
        <v>753</v>
      </c>
      <c r="L59" s="2" t="s">
        <v>754</v>
      </c>
      <c r="M59" s="3" t="s">
        <v>755</v>
      </c>
      <c r="O59" s="3" t="s">
        <v>65</v>
      </c>
      <c r="P59" s="3" t="s">
        <v>100</v>
      </c>
      <c r="R59" s="3" t="s">
        <v>68</v>
      </c>
      <c r="S59" s="4">
        <v>2</v>
      </c>
      <c r="T59" s="4">
        <v>2</v>
      </c>
      <c r="U59" s="5" t="s">
        <v>756</v>
      </c>
      <c r="V59" s="5" t="s">
        <v>756</v>
      </c>
      <c r="W59" s="5" t="s">
        <v>757</v>
      </c>
      <c r="X59" s="5" t="s">
        <v>757</v>
      </c>
      <c r="Y59" s="4">
        <v>449</v>
      </c>
      <c r="Z59" s="4">
        <v>296</v>
      </c>
      <c r="AA59" s="4">
        <v>296</v>
      </c>
      <c r="AB59" s="4">
        <v>4</v>
      </c>
      <c r="AC59" s="4">
        <v>4</v>
      </c>
      <c r="AD59" s="4">
        <v>18</v>
      </c>
      <c r="AE59" s="4">
        <v>18</v>
      </c>
      <c r="AF59" s="4">
        <v>5</v>
      </c>
      <c r="AG59" s="4">
        <v>5</v>
      </c>
      <c r="AH59" s="4">
        <v>4</v>
      </c>
      <c r="AI59" s="4">
        <v>4</v>
      </c>
      <c r="AJ59" s="4">
        <v>12</v>
      </c>
      <c r="AK59" s="4">
        <v>12</v>
      </c>
      <c r="AL59" s="4">
        <v>3</v>
      </c>
      <c r="AM59" s="4">
        <v>3</v>
      </c>
      <c r="AN59" s="4">
        <v>0</v>
      </c>
      <c r="AO59" s="4">
        <v>0</v>
      </c>
      <c r="AP59" s="3" t="s">
        <v>58</v>
      </c>
      <c r="AQ59" s="3" t="s">
        <v>58</v>
      </c>
      <c r="AS59" s="6" t="str">
        <f>HYPERLINK("https://creighton-primo.hosted.exlibrisgroup.com/primo-explore/search?tab=default_tab&amp;search_scope=EVERYTHING&amp;vid=01CRU&amp;lang=en_US&amp;offset=0&amp;query=any,contains,991004485669702656","Catalog Record")</f>
        <v>Catalog Record</v>
      </c>
      <c r="AT59" s="6" t="str">
        <f>HYPERLINK("http://www.worldcat.org/oclc/3642388","WorldCat Record")</f>
        <v>WorldCat Record</v>
      </c>
      <c r="AU59" s="3" t="s">
        <v>758</v>
      </c>
      <c r="AV59" s="3" t="s">
        <v>759</v>
      </c>
      <c r="AW59" s="3" t="s">
        <v>760</v>
      </c>
      <c r="AX59" s="3" t="s">
        <v>760</v>
      </c>
      <c r="AY59" s="3" t="s">
        <v>761</v>
      </c>
      <c r="AZ59" s="3" t="s">
        <v>75</v>
      </c>
      <c r="BB59" s="3" t="s">
        <v>762</v>
      </c>
      <c r="BC59" s="3" t="s">
        <v>763</v>
      </c>
      <c r="BD59" s="3" t="s">
        <v>764</v>
      </c>
    </row>
    <row r="60" spans="1:56" ht="41.25" customHeight="1" x14ac:dyDescent="0.25">
      <c r="A60" s="7" t="s">
        <v>58</v>
      </c>
      <c r="B60" s="2" t="s">
        <v>765</v>
      </c>
      <c r="C60" s="2" t="s">
        <v>766</v>
      </c>
      <c r="D60" s="2" t="s">
        <v>767</v>
      </c>
      <c r="F60" s="3" t="s">
        <v>58</v>
      </c>
      <c r="G60" s="3" t="s">
        <v>59</v>
      </c>
      <c r="H60" s="3" t="s">
        <v>58</v>
      </c>
      <c r="I60" s="3" t="s">
        <v>58</v>
      </c>
      <c r="J60" s="3" t="s">
        <v>61</v>
      </c>
      <c r="K60" s="2" t="s">
        <v>768</v>
      </c>
      <c r="L60" s="2" t="s">
        <v>769</v>
      </c>
      <c r="M60" s="3" t="s">
        <v>770</v>
      </c>
      <c r="O60" s="3" t="s">
        <v>65</v>
      </c>
      <c r="P60" s="3" t="s">
        <v>526</v>
      </c>
      <c r="R60" s="3" t="s">
        <v>68</v>
      </c>
      <c r="S60" s="4">
        <v>1</v>
      </c>
      <c r="T60" s="4">
        <v>1</v>
      </c>
      <c r="U60" s="5" t="s">
        <v>771</v>
      </c>
      <c r="V60" s="5" t="s">
        <v>771</v>
      </c>
      <c r="W60" s="5" t="s">
        <v>528</v>
      </c>
      <c r="X60" s="5" t="s">
        <v>528</v>
      </c>
      <c r="Y60" s="4">
        <v>554</v>
      </c>
      <c r="Z60" s="4">
        <v>430</v>
      </c>
      <c r="AA60" s="4">
        <v>431</v>
      </c>
      <c r="AB60" s="4">
        <v>4</v>
      </c>
      <c r="AC60" s="4">
        <v>4</v>
      </c>
      <c r="AD60" s="4">
        <v>20</v>
      </c>
      <c r="AE60" s="4">
        <v>20</v>
      </c>
      <c r="AF60" s="4">
        <v>7</v>
      </c>
      <c r="AG60" s="4">
        <v>7</v>
      </c>
      <c r="AH60" s="4">
        <v>5</v>
      </c>
      <c r="AI60" s="4">
        <v>5</v>
      </c>
      <c r="AJ60" s="4">
        <v>12</v>
      </c>
      <c r="AK60" s="4">
        <v>12</v>
      </c>
      <c r="AL60" s="4">
        <v>3</v>
      </c>
      <c r="AM60" s="4">
        <v>3</v>
      </c>
      <c r="AN60" s="4">
        <v>0</v>
      </c>
      <c r="AO60" s="4">
        <v>0</v>
      </c>
      <c r="AP60" s="3" t="s">
        <v>58</v>
      </c>
      <c r="AQ60" s="3" t="s">
        <v>58</v>
      </c>
      <c r="AS60" s="6" t="str">
        <f>HYPERLINK("https://creighton-primo.hosted.exlibrisgroup.com/primo-explore/search?tab=default_tab&amp;search_scope=EVERYTHING&amp;vid=01CRU&amp;lang=en_US&amp;offset=0&amp;query=any,contains,991003792559702656","Catalog Record")</f>
        <v>Catalog Record</v>
      </c>
      <c r="AT60" s="6" t="str">
        <f>HYPERLINK("http://www.worldcat.org/oclc/1511941","WorldCat Record")</f>
        <v>WorldCat Record</v>
      </c>
      <c r="AU60" s="3" t="s">
        <v>772</v>
      </c>
      <c r="AV60" s="3" t="s">
        <v>773</v>
      </c>
      <c r="AW60" s="3" t="s">
        <v>774</v>
      </c>
      <c r="AX60" s="3" t="s">
        <v>774</v>
      </c>
      <c r="AY60" s="3" t="s">
        <v>775</v>
      </c>
      <c r="AZ60" s="3" t="s">
        <v>75</v>
      </c>
      <c r="BB60" s="3" t="s">
        <v>776</v>
      </c>
      <c r="BC60" s="3" t="s">
        <v>777</v>
      </c>
      <c r="BD60" s="3" t="s">
        <v>778</v>
      </c>
    </row>
    <row r="61" spans="1:56" ht="41.25" customHeight="1" x14ac:dyDescent="0.25">
      <c r="A61" s="7" t="s">
        <v>58</v>
      </c>
      <c r="B61" s="2" t="s">
        <v>779</v>
      </c>
      <c r="C61" s="2" t="s">
        <v>780</v>
      </c>
      <c r="D61" s="2" t="s">
        <v>781</v>
      </c>
      <c r="F61" s="3" t="s">
        <v>58</v>
      </c>
      <c r="G61" s="3" t="s">
        <v>59</v>
      </c>
      <c r="H61" s="3" t="s">
        <v>58</v>
      </c>
      <c r="I61" s="3" t="s">
        <v>58</v>
      </c>
      <c r="J61" s="3" t="s">
        <v>61</v>
      </c>
      <c r="K61" s="2" t="s">
        <v>782</v>
      </c>
      <c r="L61" s="2" t="s">
        <v>783</v>
      </c>
      <c r="M61" s="3" t="s">
        <v>728</v>
      </c>
      <c r="N61" s="2" t="s">
        <v>784</v>
      </c>
      <c r="O61" s="3" t="s">
        <v>65</v>
      </c>
      <c r="P61" s="3" t="s">
        <v>66</v>
      </c>
      <c r="R61" s="3" t="s">
        <v>68</v>
      </c>
      <c r="S61" s="4">
        <v>3</v>
      </c>
      <c r="T61" s="4">
        <v>3</v>
      </c>
      <c r="U61" s="5" t="s">
        <v>785</v>
      </c>
      <c r="V61" s="5" t="s">
        <v>785</v>
      </c>
      <c r="W61" s="5" t="s">
        <v>131</v>
      </c>
      <c r="X61" s="5" t="s">
        <v>131</v>
      </c>
      <c r="Y61" s="4">
        <v>591</v>
      </c>
      <c r="Z61" s="4">
        <v>442</v>
      </c>
      <c r="AA61" s="4">
        <v>448</v>
      </c>
      <c r="AB61" s="4">
        <v>4</v>
      </c>
      <c r="AC61" s="4">
        <v>4</v>
      </c>
      <c r="AD61" s="4">
        <v>23</v>
      </c>
      <c r="AE61" s="4">
        <v>23</v>
      </c>
      <c r="AF61" s="4">
        <v>9</v>
      </c>
      <c r="AG61" s="4">
        <v>9</v>
      </c>
      <c r="AH61" s="4">
        <v>6</v>
      </c>
      <c r="AI61" s="4">
        <v>6</v>
      </c>
      <c r="AJ61" s="4">
        <v>12</v>
      </c>
      <c r="AK61" s="4">
        <v>12</v>
      </c>
      <c r="AL61" s="4">
        <v>3</v>
      </c>
      <c r="AM61" s="4">
        <v>3</v>
      </c>
      <c r="AN61" s="4">
        <v>0</v>
      </c>
      <c r="AO61" s="4">
        <v>0</v>
      </c>
      <c r="AP61" s="3" t="s">
        <v>58</v>
      </c>
      <c r="AQ61" s="3" t="s">
        <v>58</v>
      </c>
      <c r="AS61" s="6" t="str">
        <f>HYPERLINK("https://creighton-primo.hosted.exlibrisgroup.com/primo-explore/search?tab=default_tab&amp;search_scope=EVERYTHING&amp;vid=01CRU&amp;lang=en_US&amp;offset=0&amp;query=any,contains,991005239749702656","Catalog Record")</f>
        <v>Catalog Record</v>
      </c>
      <c r="AT61" s="6" t="str">
        <f>HYPERLINK("http://www.worldcat.org/oclc/8409706","WorldCat Record")</f>
        <v>WorldCat Record</v>
      </c>
      <c r="AU61" s="3" t="s">
        <v>786</v>
      </c>
      <c r="AV61" s="3" t="s">
        <v>787</v>
      </c>
      <c r="AW61" s="3" t="s">
        <v>788</v>
      </c>
      <c r="AX61" s="3" t="s">
        <v>788</v>
      </c>
      <c r="AY61" s="3" t="s">
        <v>789</v>
      </c>
      <c r="AZ61" s="3" t="s">
        <v>75</v>
      </c>
      <c r="BB61" s="3" t="s">
        <v>790</v>
      </c>
      <c r="BC61" s="3" t="s">
        <v>791</v>
      </c>
      <c r="BD61" s="3" t="s">
        <v>792</v>
      </c>
    </row>
    <row r="62" spans="1:56" ht="41.25" customHeight="1" x14ac:dyDescent="0.25">
      <c r="A62" s="7" t="s">
        <v>58</v>
      </c>
      <c r="B62" s="2" t="s">
        <v>793</v>
      </c>
      <c r="C62" s="2" t="s">
        <v>794</v>
      </c>
      <c r="D62" s="2" t="s">
        <v>795</v>
      </c>
      <c r="F62" s="3" t="s">
        <v>58</v>
      </c>
      <c r="G62" s="3" t="s">
        <v>59</v>
      </c>
      <c r="H62" s="3" t="s">
        <v>58</v>
      </c>
      <c r="I62" s="3" t="s">
        <v>58</v>
      </c>
      <c r="J62" s="3" t="s">
        <v>61</v>
      </c>
      <c r="K62" s="2" t="s">
        <v>796</v>
      </c>
      <c r="L62" s="2" t="s">
        <v>797</v>
      </c>
      <c r="M62" s="3" t="s">
        <v>798</v>
      </c>
      <c r="O62" s="3" t="s">
        <v>65</v>
      </c>
      <c r="P62" s="3" t="s">
        <v>100</v>
      </c>
      <c r="R62" s="3" t="s">
        <v>68</v>
      </c>
      <c r="S62" s="4">
        <v>1</v>
      </c>
      <c r="T62" s="4">
        <v>1</v>
      </c>
      <c r="U62" s="5" t="s">
        <v>799</v>
      </c>
      <c r="V62" s="5" t="s">
        <v>799</v>
      </c>
      <c r="W62" s="5" t="s">
        <v>800</v>
      </c>
      <c r="X62" s="5" t="s">
        <v>800</v>
      </c>
      <c r="Y62" s="4">
        <v>298</v>
      </c>
      <c r="Z62" s="4">
        <v>206</v>
      </c>
      <c r="AA62" s="4">
        <v>228</v>
      </c>
      <c r="AB62" s="4">
        <v>1</v>
      </c>
      <c r="AC62" s="4">
        <v>1</v>
      </c>
      <c r="AD62" s="4">
        <v>13</v>
      </c>
      <c r="AE62" s="4">
        <v>13</v>
      </c>
      <c r="AF62" s="4">
        <v>7</v>
      </c>
      <c r="AG62" s="4">
        <v>7</v>
      </c>
      <c r="AH62" s="4">
        <v>4</v>
      </c>
      <c r="AI62" s="4">
        <v>4</v>
      </c>
      <c r="AJ62" s="4">
        <v>8</v>
      </c>
      <c r="AK62" s="4">
        <v>8</v>
      </c>
      <c r="AL62" s="4">
        <v>0</v>
      </c>
      <c r="AM62" s="4">
        <v>0</v>
      </c>
      <c r="AN62" s="4">
        <v>0</v>
      </c>
      <c r="AO62" s="4">
        <v>0</v>
      </c>
      <c r="AP62" s="3" t="s">
        <v>58</v>
      </c>
      <c r="AQ62" s="3" t="s">
        <v>60</v>
      </c>
      <c r="AR62" s="6" t="str">
        <f>HYPERLINK("http://catalog.hathitrust.org/Record/003567791","HathiTrust Record")</f>
        <v>HathiTrust Record</v>
      </c>
      <c r="AS62" s="6" t="str">
        <f>HYPERLINK("https://creighton-primo.hosted.exlibrisgroup.com/primo-explore/search?tab=default_tab&amp;search_scope=EVERYTHING&amp;vid=01CRU&amp;lang=en_US&amp;offset=0&amp;query=any,contains,991003761759702656","Catalog Record")</f>
        <v>Catalog Record</v>
      </c>
      <c r="AT62" s="6" t="str">
        <f>HYPERLINK("http://www.worldcat.org/oclc/46601913","WorldCat Record")</f>
        <v>WorldCat Record</v>
      </c>
      <c r="AU62" s="3" t="s">
        <v>801</v>
      </c>
      <c r="AV62" s="3" t="s">
        <v>802</v>
      </c>
      <c r="AW62" s="3" t="s">
        <v>803</v>
      </c>
      <c r="AX62" s="3" t="s">
        <v>803</v>
      </c>
      <c r="AY62" s="3" t="s">
        <v>804</v>
      </c>
      <c r="AZ62" s="3" t="s">
        <v>75</v>
      </c>
      <c r="BB62" s="3" t="s">
        <v>805</v>
      </c>
      <c r="BC62" s="3" t="s">
        <v>806</v>
      </c>
      <c r="BD62" s="3" t="s">
        <v>807</v>
      </c>
    </row>
    <row r="63" spans="1:56" ht="41.25" customHeight="1" x14ac:dyDescent="0.25">
      <c r="A63" s="7" t="s">
        <v>58</v>
      </c>
      <c r="B63" s="2" t="s">
        <v>808</v>
      </c>
      <c r="C63" s="2" t="s">
        <v>809</v>
      </c>
      <c r="D63" s="2" t="s">
        <v>810</v>
      </c>
      <c r="F63" s="3" t="s">
        <v>58</v>
      </c>
      <c r="G63" s="3" t="s">
        <v>59</v>
      </c>
      <c r="H63" s="3" t="s">
        <v>58</v>
      </c>
      <c r="I63" s="3" t="s">
        <v>58</v>
      </c>
      <c r="J63" s="3" t="s">
        <v>61</v>
      </c>
      <c r="K63" s="2" t="s">
        <v>811</v>
      </c>
      <c r="L63" s="2" t="s">
        <v>812</v>
      </c>
      <c r="M63" s="3" t="s">
        <v>813</v>
      </c>
      <c r="O63" s="3" t="s">
        <v>65</v>
      </c>
      <c r="P63" s="3" t="s">
        <v>814</v>
      </c>
      <c r="R63" s="3" t="s">
        <v>68</v>
      </c>
      <c r="S63" s="4">
        <v>5</v>
      </c>
      <c r="T63" s="4">
        <v>5</v>
      </c>
      <c r="U63" s="5" t="s">
        <v>815</v>
      </c>
      <c r="V63" s="5" t="s">
        <v>815</v>
      </c>
      <c r="W63" s="5" t="s">
        <v>816</v>
      </c>
      <c r="X63" s="5" t="s">
        <v>816</v>
      </c>
      <c r="Y63" s="4">
        <v>455</v>
      </c>
      <c r="Z63" s="4">
        <v>397</v>
      </c>
      <c r="AA63" s="4">
        <v>403</v>
      </c>
      <c r="AB63" s="4">
        <v>3</v>
      </c>
      <c r="AC63" s="4">
        <v>3</v>
      </c>
      <c r="AD63" s="4">
        <v>20</v>
      </c>
      <c r="AE63" s="4">
        <v>20</v>
      </c>
      <c r="AF63" s="4">
        <v>3</v>
      </c>
      <c r="AG63" s="4">
        <v>3</v>
      </c>
      <c r="AH63" s="4">
        <v>7</v>
      </c>
      <c r="AI63" s="4">
        <v>7</v>
      </c>
      <c r="AJ63" s="4">
        <v>11</v>
      </c>
      <c r="AK63" s="4">
        <v>11</v>
      </c>
      <c r="AL63" s="4">
        <v>2</v>
      </c>
      <c r="AM63" s="4">
        <v>2</v>
      </c>
      <c r="AN63" s="4">
        <v>1</v>
      </c>
      <c r="AO63" s="4">
        <v>1</v>
      </c>
      <c r="AP63" s="3" t="s">
        <v>58</v>
      </c>
      <c r="AQ63" s="3" t="s">
        <v>60</v>
      </c>
      <c r="AR63" s="6" t="str">
        <f>HYPERLINK("http://catalog.hathitrust.org/Record/000273528","HathiTrust Record")</f>
        <v>HathiTrust Record</v>
      </c>
      <c r="AS63" s="6" t="str">
        <f>HYPERLINK("https://creighton-primo.hosted.exlibrisgroup.com/primo-explore/search?tab=default_tab&amp;search_scope=EVERYTHING&amp;vid=01CRU&amp;lang=en_US&amp;offset=0&amp;query=any,contains,991003053239702656","Catalog Record")</f>
        <v>Catalog Record</v>
      </c>
      <c r="AT63" s="6" t="str">
        <f>HYPERLINK("http://www.worldcat.org/oclc/612403","WorldCat Record")</f>
        <v>WorldCat Record</v>
      </c>
      <c r="AU63" s="3" t="s">
        <v>817</v>
      </c>
      <c r="AV63" s="3" t="s">
        <v>818</v>
      </c>
      <c r="AW63" s="3" t="s">
        <v>819</v>
      </c>
      <c r="AX63" s="3" t="s">
        <v>819</v>
      </c>
      <c r="AY63" s="3" t="s">
        <v>820</v>
      </c>
      <c r="AZ63" s="3" t="s">
        <v>75</v>
      </c>
      <c r="BB63" s="3" t="s">
        <v>821</v>
      </c>
      <c r="BC63" s="3" t="s">
        <v>822</v>
      </c>
      <c r="BD63" s="3" t="s">
        <v>823</v>
      </c>
    </row>
    <row r="64" spans="1:56" ht="41.25" customHeight="1" x14ac:dyDescent="0.25">
      <c r="A64" s="7" t="s">
        <v>58</v>
      </c>
      <c r="B64" s="2" t="s">
        <v>824</v>
      </c>
      <c r="C64" s="2" t="s">
        <v>825</v>
      </c>
      <c r="D64" s="2" t="s">
        <v>826</v>
      </c>
      <c r="F64" s="3" t="s">
        <v>58</v>
      </c>
      <c r="G64" s="3" t="s">
        <v>59</v>
      </c>
      <c r="H64" s="3" t="s">
        <v>58</v>
      </c>
      <c r="I64" s="3" t="s">
        <v>58</v>
      </c>
      <c r="J64" s="3" t="s">
        <v>61</v>
      </c>
      <c r="K64" s="2" t="s">
        <v>827</v>
      </c>
      <c r="L64" s="2" t="s">
        <v>828</v>
      </c>
      <c r="M64" s="3" t="s">
        <v>829</v>
      </c>
      <c r="O64" s="3" t="s">
        <v>65</v>
      </c>
      <c r="P64" s="3" t="s">
        <v>100</v>
      </c>
      <c r="Q64" s="2" t="s">
        <v>830</v>
      </c>
      <c r="R64" s="3" t="s">
        <v>68</v>
      </c>
      <c r="S64" s="4">
        <v>3</v>
      </c>
      <c r="T64" s="4">
        <v>3</v>
      </c>
      <c r="U64" s="5" t="s">
        <v>815</v>
      </c>
      <c r="V64" s="5" t="s">
        <v>815</v>
      </c>
      <c r="W64" s="5" t="s">
        <v>831</v>
      </c>
      <c r="X64" s="5" t="s">
        <v>831</v>
      </c>
      <c r="Y64" s="4">
        <v>294</v>
      </c>
      <c r="Z64" s="4">
        <v>106</v>
      </c>
      <c r="AA64" s="4">
        <v>509</v>
      </c>
      <c r="AB64" s="4">
        <v>1</v>
      </c>
      <c r="AC64" s="4">
        <v>3</v>
      </c>
      <c r="AD64" s="4">
        <v>9</v>
      </c>
      <c r="AE64" s="4">
        <v>27</v>
      </c>
      <c r="AF64" s="4">
        <v>3</v>
      </c>
      <c r="AG64" s="4">
        <v>11</v>
      </c>
      <c r="AH64" s="4">
        <v>1</v>
      </c>
      <c r="AI64" s="4">
        <v>5</v>
      </c>
      <c r="AJ64" s="4">
        <v>7</v>
      </c>
      <c r="AK64" s="4">
        <v>17</v>
      </c>
      <c r="AL64" s="4">
        <v>0</v>
      </c>
      <c r="AM64" s="4">
        <v>2</v>
      </c>
      <c r="AN64" s="4">
        <v>0</v>
      </c>
      <c r="AO64" s="4">
        <v>0</v>
      </c>
      <c r="AP64" s="3" t="s">
        <v>58</v>
      </c>
      <c r="AQ64" s="3" t="s">
        <v>58</v>
      </c>
      <c r="AS64" s="6" t="str">
        <f>HYPERLINK("https://creighton-primo.hosted.exlibrisgroup.com/primo-explore/search?tab=default_tab&amp;search_scope=EVERYTHING&amp;vid=01CRU&amp;lang=en_US&amp;offset=0&amp;query=any,contains,991002256679702656","Catalog Record")</f>
        <v>Catalog Record</v>
      </c>
      <c r="AT64" s="6" t="str">
        <f>HYPERLINK("http://www.worldcat.org/oclc/29244555","WorldCat Record")</f>
        <v>WorldCat Record</v>
      </c>
      <c r="AU64" s="3" t="s">
        <v>832</v>
      </c>
      <c r="AV64" s="3" t="s">
        <v>833</v>
      </c>
      <c r="AW64" s="3" t="s">
        <v>834</v>
      </c>
      <c r="AX64" s="3" t="s">
        <v>834</v>
      </c>
      <c r="AY64" s="3" t="s">
        <v>835</v>
      </c>
      <c r="AZ64" s="3" t="s">
        <v>75</v>
      </c>
      <c r="BB64" s="3" t="s">
        <v>836</v>
      </c>
      <c r="BC64" s="3" t="s">
        <v>837</v>
      </c>
      <c r="BD64" s="3" t="s">
        <v>838</v>
      </c>
    </row>
    <row r="65" spans="1:56" ht="41.25" customHeight="1" x14ac:dyDescent="0.25">
      <c r="A65" s="7" t="s">
        <v>58</v>
      </c>
      <c r="B65" s="2" t="s">
        <v>839</v>
      </c>
      <c r="C65" s="2" t="s">
        <v>840</v>
      </c>
      <c r="D65" s="2" t="s">
        <v>841</v>
      </c>
      <c r="F65" s="3" t="s">
        <v>58</v>
      </c>
      <c r="G65" s="3" t="s">
        <v>59</v>
      </c>
      <c r="H65" s="3" t="s">
        <v>58</v>
      </c>
      <c r="I65" s="3" t="s">
        <v>58</v>
      </c>
      <c r="J65" s="3" t="s">
        <v>61</v>
      </c>
      <c r="K65" s="2" t="s">
        <v>842</v>
      </c>
      <c r="L65" s="2" t="s">
        <v>843</v>
      </c>
      <c r="M65" s="3" t="s">
        <v>441</v>
      </c>
      <c r="O65" s="3" t="s">
        <v>65</v>
      </c>
      <c r="P65" s="3" t="s">
        <v>100</v>
      </c>
      <c r="Q65" s="2" t="s">
        <v>844</v>
      </c>
      <c r="R65" s="3" t="s">
        <v>68</v>
      </c>
      <c r="S65" s="4">
        <v>7</v>
      </c>
      <c r="T65" s="4">
        <v>7</v>
      </c>
      <c r="U65" s="5" t="s">
        <v>815</v>
      </c>
      <c r="V65" s="5" t="s">
        <v>815</v>
      </c>
      <c r="W65" s="5" t="s">
        <v>845</v>
      </c>
      <c r="X65" s="5" t="s">
        <v>845</v>
      </c>
      <c r="Y65" s="4">
        <v>261</v>
      </c>
      <c r="Z65" s="4">
        <v>143</v>
      </c>
      <c r="AA65" s="4">
        <v>223</v>
      </c>
      <c r="AB65" s="4">
        <v>2</v>
      </c>
      <c r="AC65" s="4">
        <v>2</v>
      </c>
      <c r="AD65" s="4">
        <v>7</v>
      </c>
      <c r="AE65" s="4">
        <v>11</v>
      </c>
      <c r="AF65" s="4">
        <v>2</v>
      </c>
      <c r="AG65" s="4">
        <v>3</v>
      </c>
      <c r="AH65" s="4">
        <v>3</v>
      </c>
      <c r="AI65" s="4">
        <v>5</v>
      </c>
      <c r="AJ65" s="4">
        <v>6</v>
      </c>
      <c r="AK65" s="4">
        <v>7</v>
      </c>
      <c r="AL65" s="4">
        <v>1</v>
      </c>
      <c r="AM65" s="4">
        <v>1</v>
      </c>
      <c r="AN65" s="4">
        <v>0</v>
      </c>
      <c r="AO65" s="4">
        <v>0</v>
      </c>
      <c r="AP65" s="3" t="s">
        <v>58</v>
      </c>
      <c r="AQ65" s="3" t="s">
        <v>58</v>
      </c>
      <c r="AS65" s="6" t="str">
        <f>HYPERLINK("https://creighton-primo.hosted.exlibrisgroup.com/primo-explore/search?tab=default_tab&amp;search_scope=EVERYTHING&amp;vid=01CRU&amp;lang=en_US&amp;offset=0&amp;query=any,contains,991001262739702656","Catalog Record")</f>
        <v>Catalog Record</v>
      </c>
      <c r="AT65" s="6" t="str">
        <f>HYPERLINK("http://www.worldcat.org/oclc/17775321","WorldCat Record")</f>
        <v>WorldCat Record</v>
      </c>
      <c r="AU65" s="3" t="s">
        <v>846</v>
      </c>
      <c r="AV65" s="3" t="s">
        <v>847</v>
      </c>
      <c r="AW65" s="3" t="s">
        <v>848</v>
      </c>
      <c r="AX65" s="3" t="s">
        <v>848</v>
      </c>
      <c r="AY65" s="3" t="s">
        <v>849</v>
      </c>
      <c r="AZ65" s="3" t="s">
        <v>75</v>
      </c>
      <c r="BB65" s="3" t="s">
        <v>850</v>
      </c>
      <c r="BC65" s="3" t="s">
        <v>851</v>
      </c>
      <c r="BD65" s="3" t="s">
        <v>852</v>
      </c>
    </row>
    <row r="66" spans="1:56" ht="41.25" customHeight="1" x14ac:dyDescent="0.25">
      <c r="A66" s="7" t="s">
        <v>58</v>
      </c>
      <c r="B66" s="2" t="s">
        <v>853</v>
      </c>
      <c r="C66" s="2" t="s">
        <v>854</v>
      </c>
      <c r="D66" s="2" t="s">
        <v>855</v>
      </c>
      <c r="F66" s="3" t="s">
        <v>58</v>
      </c>
      <c r="G66" s="3" t="s">
        <v>59</v>
      </c>
      <c r="H66" s="3" t="s">
        <v>58</v>
      </c>
      <c r="I66" s="3" t="s">
        <v>58</v>
      </c>
      <c r="J66" s="3" t="s">
        <v>61</v>
      </c>
      <c r="K66" s="2" t="s">
        <v>856</v>
      </c>
      <c r="L66" s="2" t="s">
        <v>857</v>
      </c>
      <c r="M66" s="3" t="s">
        <v>755</v>
      </c>
      <c r="N66" s="2" t="s">
        <v>784</v>
      </c>
      <c r="O66" s="3" t="s">
        <v>65</v>
      </c>
      <c r="P66" s="3" t="s">
        <v>66</v>
      </c>
      <c r="Q66" s="2" t="s">
        <v>858</v>
      </c>
      <c r="R66" s="3" t="s">
        <v>68</v>
      </c>
      <c r="S66" s="4">
        <v>4</v>
      </c>
      <c r="T66" s="4">
        <v>4</v>
      </c>
      <c r="U66" s="5" t="s">
        <v>815</v>
      </c>
      <c r="V66" s="5" t="s">
        <v>815</v>
      </c>
      <c r="W66" s="5" t="s">
        <v>131</v>
      </c>
      <c r="X66" s="5" t="s">
        <v>131</v>
      </c>
      <c r="Y66" s="4">
        <v>583</v>
      </c>
      <c r="Z66" s="4">
        <v>538</v>
      </c>
      <c r="AA66" s="4">
        <v>585</v>
      </c>
      <c r="AB66" s="4">
        <v>5</v>
      </c>
      <c r="AC66" s="4">
        <v>5</v>
      </c>
      <c r="AD66" s="4">
        <v>26</v>
      </c>
      <c r="AE66" s="4">
        <v>28</v>
      </c>
      <c r="AF66" s="4">
        <v>10</v>
      </c>
      <c r="AG66" s="4">
        <v>11</v>
      </c>
      <c r="AH66" s="4">
        <v>7</v>
      </c>
      <c r="AI66" s="4">
        <v>7</v>
      </c>
      <c r="AJ66" s="4">
        <v>13</v>
      </c>
      <c r="AK66" s="4">
        <v>15</v>
      </c>
      <c r="AL66" s="4">
        <v>4</v>
      </c>
      <c r="AM66" s="4">
        <v>4</v>
      </c>
      <c r="AN66" s="4">
        <v>0</v>
      </c>
      <c r="AO66" s="4">
        <v>0</v>
      </c>
      <c r="AP66" s="3" t="s">
        <v>58</v>
      </c>
      <c r="AQ66" s="3" t="s">
        <v>58</v>
      </c>
      <c r="AS66" s="6" t="str">
        <f>HYPERLINK("https://creighton-primo.hosted.exlibrisgroup.com/primo-explore/search?tab=default_tab&amp;search_scope=EVERYTHING&amp;vid=01CRU&amp;lang=en_US&amp;offset=0&amp;query=any,contains,991004428659702656","Catalog Record")</f>
        <v>Catalog Record</v>
      </c>
      <c r="AT66" s="6" t="str">
        <f>HYPERLINK("http://www.worldcat.org/oclc/3414288","WorldCat Record")</f>
        <v>WorldCat Record</v>
      </c>
      <c r="AU66" s="3" t="s">
        <v>859</v>
      </c>
      <c r="AV66" s="3" t="s">
        <v>860</v>
      </c>
      <c r="AW66" s="3" t="s">
        <v>861</v>
      </c>
      <c r="AX66" s="3" t="s">
        <v>861</v>
      </c>
      <c r="AY66" s="3" t="s">
        <v>862</v>
      </c>
      <c r="AZ66" s="3" t="s">
        <v>75</v>
      </c>
      <c r="BB66" s="3" t="s">
        <v>863</v>
      </c>
      <c r="BC66" s="3" t="s">
        <v>864</v>
      </c>
      <c r="BD66" s="3" t="s">
        <v>865</v>
      </c>
    </row>
    <row r="67" spans="1:56" ht="41.25" customHeight="1" x14ac:dyDescent="0.25">
      <c r="A67" s="7" t="s">
        <v>58</v>
      </c>
      <c r="B67" s="2" t="s">
        <v>866</v>
      </c>
      <c r="C67" s="2" t="s">
        <v>867</v>
      </c>
      <c r="D67" s="2" t="s">
        <v>868</v>
      </c>
      <c r="F67" s="3" t="s">
        <v>58</v>
      </c>
      <c r="G67" s="3" t="s">
        <v>59</v>
      </c>
      <c r="H67" s="3" t="s">
        <v>58</v>
      </c>
      <c r="I67" s="3" t="s">
        <v>58</v>
      </c>
      <c r="J67" s="3" t="s">
        <v>61</v>
      </c>
      <c r="K67" s="2" t="s">
        <v>869</v>
      </c>
      <c r="L67" s="2" t="s">
        <v>870</v>
      </c>
      <c r="M67" s="3" t="s">
        <v>871</v>
      </c>
      <c r="O67" s="3" t="s">
        <v>65</v>
      </c>
      <c r="P67" s="3" t="s">
        <v>100</v>
      </c>
      <c r="R67" s="3" t="s">
        <v>68</v>
      </c>
      <c r="S67" s="4">
        <v>1</v>
      </c>
      <c r="T67" s="4">
        <v>1</v>
      </c>
      <c r="U67" s="5" t="s">
        <v>872</v>
      </c>
      <c r="V67" s="5" t="s">
        <v>872</v>
      </c>
      <c r="W67" s="5" t="s">
        <v>872</v>
      </c>
      <c r="X67" s="5" t="s">
        <v>872</v>
      </c>
      <c r="Y67" s="4">
        <v>474</v>
      </c>
      <c r="Z67" s="4">
        <v>352</v>
      </c>
      <c r="AA67" s="4">
        <v>355</v>
      </c>
      <c r="AB67" s="4">
        <v>3</v>
      </c>
      <c r="AC67" s="4">
        <v>3</v>
      </c>
      <c r="AD67" s="4">
        <v>21</v>
      </c>
      <c r="AE67" s="4">
        <v>21</v>
      </c>
      <c r="AF67" s="4">
        <v>11</v>
      </c>
      <c r="AG67" s="4">
        <v>11</v>
      </c>
      <c r="AH67" s="4">
        <v>5</v>
      </c>
      <c r="AI67" s="4">
        <v>5</v>
      </c>
      <c r="AJ67" s="4">
        <v>10</v>
      </c>
      <c r="AK67" s="4">
        <v>10</v>
      </c>
      <c r="AL67" s="4">
        <v>2</v>
      </c>
      <c r="AM67" s="4">
        <v>2</v>
      </c>
      <c r="AN67" s="4">
        <v>0</v>
      </c>
      <c r="AO67" s="4">
        <v>0</v>
      </c>
      <c r="AP67" s="3" t="s">
        <v>58</v>
      </c>
      <c r="AQ67" s="3" t="s">
        <v>58</v>
      </c>
      <c r="AS67" s="6" t="str">
        <f>HYPERLINK("https://creighton-primo.hosted.exlibrisgroup.com/primo-explore/search?tab=default_tab&amp;search_scope=EVERYTHING&amp;vid=01CRU&amp;lang=en_US&amp;offset=0&amp;query=any,contains,991003695259702656","Catalog Record")</f>
        <v>Catalog Record</v>
      </c>
      <c r="AT67" s="6" t="str">
        <f>HYPERLINK("http://www.worldcat.org/oclc/43227465","WorldCat Record")</f>
        <v>WorldCat Record</v>
      </c>
      <c r="AU67" s="3" t="s">
        <v>873</v>
      </c>
      <c r="AV67" s="3" t="s">
        <v>874</v>
      </c>
      <c r="AW67" s="3" t="s">
        <v>875</v>
      </c>
      <c r="AX67" s="3" t="s">
        <v>875</v>
      </c>
      <c r="AY67" s="3" t="s">
        <v>876</v>
      </c>
      <c r="AZ67" s="3" t="s">
        <v>75</v>
      </c>
      <c r="BB67" s="3" t="s">
        <v>877</v>
      </c>
      <c r="BC67" s="3" t="s">
        <v>878</v>
      </c>
      <c r="BD67" s="3" t="s">
        <v>879</v>
      </c>
    </row>
    <row r="68" spans="1:56" ht="41.25" customHeight="1" x14ac:dyDescent="0.25">
      <c r="A68" s="7" t="s">
        <v>58</v>
      </c>
      <c r="B68" s="2" t="s">
        <v>880</v>
      </c>
      <c r="C68" s="2" t="s">
        <v>881</v>
      </c>
      <c r="D68" s="2" t="s">
        <v>882</v>
      </c>
      <c r="F68" s="3" t="s">
        <v>58</v>
      </c>
      <c r="G68" s="3" t="s">
        <v>59</v>
      </c>
      <c r="H68" s="3" t="s">
        <v>58</v>
      </c>
      <c r="I68" s="3" t="s">
        <v>58</v>
      </c>
      <c r="J68" s="3" t="s">
        <v>61</v>
      </c>
      <c r="K68" s="2" t="s">
        <v>883</v>
      </c>
      <c r="L68" s="2" t="s">
        <v>884</v>
      </c>
      <c r="M68" s="3" t="s">
        <v>456</v>
      </c>
      <c r="O68" s="3" t="s">
        <v>65</v>
      </c>
      <c r="P68" s="3" t="s">
        <v>526</v>
      </c>
      <c r="R68" s="3" t="s">
        <v>68</v>
      </c>
      <c r="S68" s="4">
        <v>1</v>
      </c>
      <c r="T68" s="4">
        <v>1</v>
      </c>
      <c r="U68" s="5" t="s">
        <v>885</v>
      </c>
      <c r="V68" s="5" t="s">
        <v>885</v>
      </c>
      <c r="W68" s="5" t="s">
        <v>117</v>
      </c>
      <c r="X68" s="5" t="s">
        <v>117</v>
      </c>
      <c r="Y68" s="4">
        <v>692</v>
      </c>
      <c r="Z68" s="4">
        <v>630</v>
      </c>
      <c r="AA68" s="4">
        <v>716</v>
      </c>
      <c r="AB68" s="4">
        <v>7</v>
      </c>
      <c r="AC68" s="4">
        <v>7</v>
      </c>
      <c r="AD68" s="4">
        <v>34</v>
      </c>
      <c r="AE68" s="4">
        <v>35</v>
      </c>
      <c r="AF68" s="4">
        <v>13</v>
      </c>
      <c r="AG68" s="4">
        <v>13</v>
      </c>
      <c r="AH68" s="4">
        <v>9</v>
      </c>
      <c r="AI68" s="4">
        <v>9</v>
      </c>
      <c r="AJ68" s="4">
        <v>17</v>
      </c>
      <c r="AK68" s="4">
        <v>18</v>
      </c>
      <c r="AL68" s="4">
        <v>6</v>
      </c>
      <c r="AM68" s="4">
        <v>6</v>
      </c>
      <c r="AN68" s="4">
        <v>0</v>
      </c>
      <c r="AO68" s="4">
        <v>0</v>
      </c>
      <c r="AP68" s="3" t="s">
        <v>58</v>
      </c>
      <c r="AQ68" s="3" t="s">
        <v>58</v>
      </c>
      <c r="AS68" s="6" t="str">
        <f>HYPERLINK("https://creighton-primo.hosted.exlibrisgroup.com/primo-explore/search?tab=default_tab&amp;search_scope=EVERYTHING&amp;vid=01CRU&amp;lang=en_US&amp;offset=0&amp;query=any,contains,991000563499702656","Catalog Record")</f>
        <v>Catalog Record</v>
      </c>
      <c r="AT68" s="6" t="str">
        <f>HYPERLINK("http://www.worldcat.org/oclc/93625","WorldCat Record")</f>
        <v>WorldCat Record</v>
      </c>
      <c r="AU68" s="3" t="s">
        <v>886</v>
      </c>
      <c r="AV68" s="3" t="s">
        <v>887</v>
      </c>
      <c r="AW68" s="3" t="s">
        <v>888</v>
      </c>
      <c r="AX68" s="3" t="s">
        <v>888</v>
      </c>
      <c r="AY68" s="3" t="s">
        <v>889</v>
      </c>
      <c r="AZ68" s="3" t="s">
        <v>75</v>
      </c>
      <c r="BB68" s="3" t="s">
        <v>890</v>
      </c>
      <c r="BC68" s="3" t="s">
        <v>891</v>
      </c>
      <c r="BD68" s="3" t="s">
        <v>892</v>
      </c>
    </row>
    <row r="69" spans="1:56" ht="41.25" customHeight="1" x14ac:dyDescent="0.25">
      <c r="A69" s="7" t="s">
        <v>58</v>
      </c>
      <c r="B69" s="2" t="s">
        <v>893</v>
      </c>
      <c r="C69" s="2" t="s">
        <v>894</v>
      </c>
      <c r="D69" s="2" t="s">
        <v>895</v>
      </c>
      <c r="F69" s="3" t="s">
        <v>58</v>
      </c>
      <c r="G69" s="3" t="s">
        <v>59</v>
      </c>
      <c r="H69" s="3" t="s">
        <v>58</v>
      </c>
      <c r="I69" s="3" t="s">
        <v>58</v>
      </c>
      <c r="J69" s="3" t="s">
        <v>61</v>
      </c>
      <c r="K69" s="2" t="s">
        <v>896</v>
      </c>
      <c r="L69" s="2" t="s">
        <v>897</v>
      </c>
      <c r="M69" s="3" t="s">
        <v>586</v>
      </c>
      <c r="O69" s="3" t="s">
        <v>65</v>
      </c>
      <c r="P69" s="3" t="s">
        <v>100</v>
      </c>
      <c r="Q69" s="2" t="s">
        <v>898</v>
      </c>
      <c r="R69" s="3" t="s">
        <v>68</v>
      </c>
      <c r="S69" s="4">
        <v>1</v>
      </c>
      <c r="T69" s="4">
        <v>1</v>
      </c>
      <c r="U69" s="5" t="s">
        <v>899</v>
      </c>
      <c r="V69" s="5" t="s">
        <v>899</v>
      </c>
      <c r="W69" s="5" t="s">
        <v>900</v>
      </c>
      <c r="X69" s="5" t="s">
        <v>900</v>
      </c>
      <c r="Y69" s="4">
        <v>266</v>
      </c>
      <c r="Z69" s="4">
        <v>166</v>
      </c>
      <c r="AA69" s="4">
        <v>167</v>
      </c>
      <c r="AB69" s="4">
        <v>2</v>
      </c>
      <c r="AC69" s="4">
        <v>2</v>
      </c>
      <c r="AD69" s="4">
        <v>10</v>
      </c>
      <c r="AE69" s="4">
        <v>10</v>
      </c>
      <c r="AF69" s="4">
        <v>1</v>
      </c>
      <c r="AG69" s="4">
        <v>1</v>
      </c>
      <c r="AH69" s="4">
        <v>3</v>
      </c>
      <c r="AI69" s="4">
        <v>3</v>
      </c>
      <c r="AJ69" s="4">
        <v>8</v>
      </c>
      <c r="AK69" s="4">
        <v>8</v>
      </c>
      <c r="AL69" s="4">
        <v>1</v>
      </c>
      <c r="AM69" s="4">
        <v>1</v>
      </c>
      <c r="AN69" s="4">
        <v>0</v>
      </c>
      <c r="AO69" s="4">
        <v>0</v>
      </c>
      <c r="AP69" s="3" t="s">
        <v>58</v>
      </c>
      <c r="AQ69" s="3" t="s">
        <v>60</v>
      </c>
      <c r="AR69" s="6" t="str">
        <f>HYPERLINK("http://catalog.hathitrust.org/Record/000272745","HathiTrust Record")</f>
        <v>HathiTrust Record</v>
      </c>
      <c r="AS69" s="6" t="str">
        <f>HYPERLINK("https://creighton-primo.hosted.exlibrisgroup.com/primo-explore/search?tab=default_tab&amp;search_scope=EVERYTHING&amp;vid=01CRU&amp;lang=en_US&amp;offset=0&amp;query=any,contains,991002854709702656","Catalog Record")</f>
        <v>Catalog Record</v>
      </c>
      <c r="AT69" s="6" t="str">
        <f>HYPERLINK("http://www.worldcat.org/oclc/488724","WorldCat Record")</f>
        <v>WorldCat Record</v>
      </c>
      <c r="AU69" s="3" t="s">
        <v>901</v>
      </c>
      <c r="AV69" s="3" t="s">
        <v>902</v>
      </c>
      <c r="AW69" s="3" t="s">
        <v>903</v>
      </c>
      <c r="AX69" s="3" t="s">
        <v>903</v>
      </c>
      <c r="AY69" s="3" t="s">
        <v>904</v>
      </c>
      <c r="AZ69" s="3" t="s">
        <v>75</v>
      </c>
      <c r="BC69" s="3" t="s">
        <v>905</v>
      </c>
      <c r="BD69" s="3" t="s">
        <v>906</v>
      </c>
    </row>
    <row r="70" spans="1:56" ht="41.25" customHeight="1" x14ac:dyDescent="0.25">
      <c r="A70" s="7" t="s">
        <v>58</v>
      </c>
      <c r="B70" s="2" t="s">
        <v>907</v>
      </c>
      <c r="C70" s="2" t="s">
        <v>908</v>
      </c>
      <c r="D70" s="2" t="s">
        <v>909</v>
      </c>
      <c r="F70" s="3" t="s">
        <v>58</v>
      </c>
      <c r="G70" s="3" t="s">
        <v>59</v>
      </c>
      <c r="H70" s="3" t="s">
        <v>58</v>
      </c>
      <c r="I70" s="3" t="s">
        <v>58</v>
      </c>
      <c r="J70" s="3" t="s">
        <v>61</v>
      </c>
      <c r="K70" s="2" t="s">
        <v>910</v>
      </c>
      <c r="L70" s="2" t="s">
        <v>911</v>
      </c>
      <c r="M70" s="3" t="s">
        <v>343</v>
      </c>
      <c r="O70" s="3" t="s">
        <v>65</v>
      </c>
      <c r="P70" s="3" t="s">
        <v>66</v>
      </c>
      <c r="R70" s="3" t="s">
        <v>68</v>
      </c>
      <c r="S70" s="4">
        <v>1</v>
      </c>
      <c r="T70" s="4">
        <v>1</v>
      </c>
      <c r="U70" s="5" t="s">
        <v>912</v>
      </c>
      <c r="V70" s="5" t="s">
        <v>912</v>
      </c>
      <c r="W70" s="5" t="s">
        <v>117</v>
      </c>
      <c r="X70" s="5" t="s">
        <v>117</v>
      </c>
      <c r="Y70" s="4">
        <v>739</v>
      </c>
      <c r="Z70" s="4">
        <v>626</v>
      </c>
      <c r="AA70" s="4">
        <v>658</v>
      </c>
      <c r="AB70" s="4">
        <v>6</v>
      </c>
      <c r="AC70" s="4">
        <v>6</v>
      </c>
      <c r="AD70" s="4">
        <v>31</v>
      </c>
      <c r="AE70" s="4">
        <v>31</v>
      </c>
      <c r="AF70" s="4">
        <v>11</v>
      </c>
      <c r="AG70" s="4">
        <v>11</v>
      </c>
      <c r="AH70" s="4">
        <v>10</v>
      </c>
      <c r="AI70" s="4">
        <v>10</v>
      </c>
      <c r="AJ70" s="4">
        <v>15</v>
      </c>
      <c r="AK70" s="4">
        <v>15</v>
      </c>
      <c r="AL70" s="4">
        <v>5</v>
      </c>
      <c r="AM70" s="4">
        <v>5</v>
      </c>
      <c r="AN70" s="4">
        <v>0</v>
      </c>
      <c r="AO70" s="4">
        <v>0</v>
      </c>
      <c r="AP70" s="3" t="s">
        <v>58</v>
      </c>
      <c r="AQ70" s="3" t="s">
        <v>58</v>
      </c>
      <c r="AS70" s="6" t="str">
        <f>HYPERLINK("https://creighton-primo.hosted.exlibrisgroup.com/primo-explore/search?tab=default_tab&amp;search_scope=EVERYTHING&amp;vid=01CRU&amp;lang=en_US&amp;offset=0&amp;query=any,contains,991002681129702656","Catalog Record")</f>
        <v>Catalog Record</v>
      </c>
      <c r="AT70" s="6" t="str">
        <f>HYPERLINK("http://www.worldcat.org/oclc/398376","WorldCat Record")</f>
        <v>WorldCat Record</v>
      </c>
      <c r="AU70" s="3" t="s">
        <v>913</v>
      </c>
      <c r="AV70" s="3" t="s">
        <v>914</v>
      </c>
      <c r="AW70" s="3" t="s">
        <v>915</v>
      </c>
      <c r="AX70" s="3" t="s">
        <v>915</v>
      </c>
      <c r="AY70" s="3" t="s">
        <v>916</v>
      </c>
      <c r="AZ70" s="3" t="s">
        <v>75</v>
      </c>
      <c r="BC70" s="3" t="s">
        <v>917</v>
      </c>
      <c r="BD70" s="3" t="s">
        <v>918</v>
      </c>
    </row>
    <row r="71" spans="1:56" ht="41.25" customHeight="1" x14ac:dyDescent="0.25">
      <c r="A71" s="7" t="s">
        <v>58</v>
      </c>
      <c r="B71" s="2" t="s">
        <v>919</v>
      </c>
      <c r="C71" s="2" t="s">
        <v>920</v>
      </c>
      <c r="D71" s="2" t="s">
        <v>921</v>
      </c>
      <c r="F71" s="3" t="s">
        <v>58</v>
      </c>
      <c r="G71" s="3" t="s">
        <v>59</v>
      </c>
      <c r="H71" s="3" t="s">
        <v>58</v>
      </c>
      <c r="I71" s="3" t="s">
        <v>58</v>
      </c>
      <c r="J71" s="3" t="s">
        <v>61</v>
      </c>
      <c r="K71" s="2" t="s">
        <v>922</v>
      </c>
      <c r="L71" s="2" t="s">
        <v>923</v>
      </c>
      <c r="M71" s="3" t="s">
        <v>924</v>
      </c>
      <c r="O71" s="3" t="s">
        <v>65</v>
      </c>
      <c r="P71" s="3" t="s">
        <v>66</v>
      </c>
      <c r="R71" s="3" t="s">
        <v>68</v>
      </c>
      <c r="S71" s="4">
        <v>8</v>
      </c>
      <c r="T71" s="4">
        <v>8</v>
      </c>
      <c r="U71" s="5" t="s">
        <v>925</v>
      </c>
      <c r="V71" s="5" t="s">
        <v>925</v>
      </c>
      <c r="W71" s="5" t="s">
        <v>117</v>
      </c>
      <c r="X71" s="5" t="s">
        <v>117</v>
      </c>
      <c r="Y71" s="4">
        <v>331</v>
      </c>
      <c r="Z71" s="4">
        <v>307</v>
      </c>
      <c r="AA71" s="4">
        <v>380</v>
      </c>
      <c r="AB71" s="4">
        <v>6</v>
      </c>
      <c r="AC71" s="4">
        <v>6</v>
      </c>
      <c r="AD71" s="4">
        <v>14</v>
      </c>
      <c r="AE71" s="4">
        <v>17</v>
      </c>
      <c r="AF71" s="4">
        <v>2</v>
      </c>
      <c r="AG71" s="4">
        <v>2</v>
      </c>
      <c r="AH71" s="4">
        <v>4</v>
      </c>
      <c r="AI71" s="4">
        <v>4</v>
      </c>
      <c r="AJ71" s="4">
        <v>4</v>
      </c>
      <c r="AK71" s="4">
        <v>7</v>
      </c>
      <c r="AL71" s="4">
        <v>5</v>
      </c>
      <c r="AM71" s="4">
        <v>5</v>
      </c>
      <c r="AN71" s="4">
        <v>0</v>
      </c>
      <c r="AO71" s="4">
        <v>0</v>
      </c>
      <c r="AP71" s="3" t="s">
        <v>58</v>
      </c>
      <c r="AQ71" s="3" t="s">
        <v>58</v>
      </c>
      <c r="AS71" s="6" t="str">
        <f>HYPERLINK("https://creighton-primo.hosted.exlibrisgroup.com/primo-explore/search?tab=default_tab&amp;search_scope=EVERYTHING&amp;vid=01CRU&amp;lang=en_US&amp;offset=0&amp;query=any,contains,991003083339702656","Catalog Record")</f>
        <v>Catalog Record</v>
      </c>
      <c r="AT71" s="6" t="str">
        <f>HYPERLINK("http://www.worldcat.org/oclc/635077","WorldCat Record")</f>
        <v>WorldCat Record</v>
      </c>
      <c r="AU71" s="3" t="s">
        <v>926</v>
      </c>
      <c r="AV71" s="3" t="s">
        <v>927</v>
      </c>
      <c r="AW71" s="3" t="s">
        <v>928</v>
      </c>
      <c r="AX71" s="3" t="s">
        <v>928</v>
      </c>
      <c r="AY71" s="3" t="s">
        <v>929</v>
      </c>
      <c r="AZ71" s="3" t="s">
        <v>75</v>
      </c>
      <c r="BC71" s="3" t="s">
        <v>930</v>
      </c>
      <c r="BD71" s="3" t="s">
        <v>931</v>
      </c>
    </row>
    <row r="72" spans="1:56" ht="41.25" customHeight="1" x14ac:dyDescent="0.25">
      <c r="A72" s="7" t="s">
        <v>58</v>
      </c>
      <c r="B72" s="2" t="s">
        <v>932</v>
      </c>
      <c r="C72" s="2" t="s">
        <v>933</v>
      </c>
      <c r="D72" s="2" t="s">
        <v>934</v>
      </c>
      <c r="F72" s="3" t="s">
        <v>58</v>
      </c>
      <c r="G72" s="3" t="s">
        <v>59</v>
      </c>
      <c r="H72" s="3" t="s">
        <v>58</v>
      </c>
      <c r="I72" s="3" t="s">
        <v>58</v>
      </c>
      <c r="J72" s="3" t="s">
        <v>61</v>
      </c>
      <c r="K72" s="2" t="s">
        <v>935</v>
      </c>
      <c r="L72" s="2" t="s">
        <v>936</v>
      </c>
      <c r="M72" s="3" t="s">
        <v>937</v>
      </c>
      <c r="N72" s="2" t="s">
        <v>938</v>
      </c>
      <c r="O72" s="3" t="s">
        <v>65</v>
      </c>
      <c r="P72" s="3" t="s">
        <v>939</v>
      </c>
      <c r="R72" s="3" t="s">
        <v>68</v>
      </c>
      <c r="S72" s="4">
        <v>2</v>
      </c>
      <c r="T72" s="4">
        <v>2</v>
      </c>
      <c r="U72" s="5" t="s">
        <v>940</v>
      </c>
      <c r="V72" s="5" t="s">
        <v>940</v>
      </c>
      <c r="W72" s="5" t="s">
        <v>941</v>
      </c>
      <c r="X72" s="5" t="s">
        <v>941</v>
      </c>
      <c r="Y72" s="4">
        <v>1152</v>
      </c>
      <c r="Z72" s="4">
        <v>1109</v>
      </c>
      <c r="AA72" s="4">
        <v>1257</v>
      </c>
      <c r="AB72" s="4">
        <v>10</v>
      </c>
      <c r="AC72" s="4">
        <v>10</v>
      </c>
      <c r="AD72" s="4">
        <v>43</v>
      </c>
      <c r="AE72" s="4">
        <v>48</v>
      </c>
      <c r="AF72" s="4">
        <v>19</v>
      </c>
      <c r="AG72" s="4">
        <v>21</v>
      </c>
      <c r="AH72" s="4">
        <v>8</v>
      </c>
      <c r="AI72" s="4">
        <v>10</v>
      </c>
      <c r="AJ72" s="4">
        <v>16</v>
      </c>
      <c r="AK72" s="4">
        <v>19</v>
      </c>
      <c r="AL72" s="4">
        <v>8</v>
      </c>
      <c r="AM72" s="4">
        <v>8</v>
      </c>
      <c r="AN72" s="4">
        <v>1</v>
      </c>
      <c r="AO72" s="4">
        <v>1</v>
      </c>
      <c r="AP72" s="3" t="s">
        <v>58</v>
      </c>
      <c r="AQ72" s="3" t="s">
        <v>58</v>
      </c>
      <c r="AR72" s="6" t="str">
        <f>HYPERLINK("http://catalog.hathitrust.org/Record/000308390","HathiTrust Record")</f>
        <v>HathiTrust Record</v>
      </c>
      <c r="AS72" s="6" t="str">
        <f>HYPERLINK("https://creighton-primo.hosted.exlibrisgroup.com/primo-explore/search?tab=default_tab&amp;search_scope=EVERYTHING&amp;vid=01CRU&amp;lang=en_US&amp;offset=0&amp;query=any,contains,991002581409702656","Catalog Record")</f>
        <v>Catalog Record</v>
      </c>
      <c r="AT72" s="6" t="str">
        <f>HYPERLINK("http://www.worldcat.org/oclc/375195","WorldCat Record")</f>
        <v>WorldCat Record</v>
      </c>
      <c r="AU72" s="3" t="s">
        <v>942</v>
      </c>
      <c r="AV72" s="3" t="s">
        <v>943</v>
      </c>
      <c r="AW72" s="3" t="s">
        <v>944</v>
      </c>
      <c r="AX72" s="3" t="s">
        <v>944</v>
      </c>
      <c r="AY72" s="3" t="s">
        <v>945</v>
      </c>
      <c r="AZ72" s="3" t="s">
        <v>75</v>
      </c>
      <c r="BC72" s="3" t="s">
        <v>946</v>
      </c>
      <c r="BD72" s="3" t="s">
        <v>947</v>
      </c>
    </row>
    <row r="73" spans="1:56" ht="41.25" customHeight="1" x14ac:dyDescent="0.25">
      <c r="A73" s="7" t="s">
        <v>58</v>
      </c>
      <c r="B73" s="2" t="s">
        <v>948</v>
      </c>
      <c r="C73" s="2" t="s">
        <v>949</v>
      </c>
      <c r="D73" s="2" t="s">
        <v>950</v>
      </c>
      <c r="F73" s="3" t="s">
        <v>58</v>
      </c>
      <c r="G73" s="3" t="s">
        <v>59</v>
      </c>
      <c r="H73" s="3" t="s">
        <v>58</v>
      </c>
      <c r="I73" s="3" t="s">
        <v>58</v>
      </c>
      <c r="J73" s="3" t="s">
        <v>61</v>
      </c>
      <c r="K73" s="2" t="s">
        <v>951</v>
      </c>
      <c r="L73" s="2" t="s">
        <v>952</v>
      </c>
      <c r="M73" s="3" t="s">
        <v>953</v>
      </c>
      <c r="O73" s="3" t="s">
        <v>65</v>
      </c>
      <c r="P73" s="3" t="s">
        <v>66</v>
      </c>
      <c r="R73" s="3" t="s">
        <v>68</v>
      </c>
      <c r="S73" s="4">
        <v>0</v>
      </c>
      <c r="T73" s="4">
        <v>0</v>
      </c>
      <c r="U73" s="5" t="s">
        <v>954</v>
      </c>
      <c r="V73" s="5" t="s">
        <v>954</v>
      </c>
      <c r="W73" s="5" t="s">
        <v>845</v>
      </c>
      <c r="X73" s="5" t="s">
        <v>845</v>
      </c>
      <c r="Y73" s="4">
        <v>1122</v>
      </c>
      <c r="Z73" s="4">
        <v>1080</v>
      </c>
      <c r="AA73" s="4">
        <v>1174</v>
      </c>
      <c r="AB73" s="4">
        <v>6</v>
      </c>
      <c r="AC73" s="4">
        <v>7</v>
      </c>
      <c r="AD73" s="4">
        <v>23</v>
      </c>
      <c r="AE73" s="4">
        <v>27</v>
      </c>
      <c r="AF73" s="4">
        <v>9</v>
      </c>
      <c r="AG73" s="4">
        <v>9</v>
      </c>
      <c r="AH73" s="4">
        <v>6</v>
      </c>
      <c r="AI73" s="4">
        <v>6</v>
      </c>
      <c r="AJ73" s="4">
        <v>13</v>
      </c>
      <c r="AK73" s="4">
        <v>16</v>
      </c>
      <c r="AL73" s="4">
        <v>2</v>
      </c>
      <c r="AM73" s="4">
        <v>3</v>
      </c>
      <c r="AN73" s="4">
        <v>0</v>
      </c>
      <c r="AO73" s="4">
        <v>0</v>
      </c>
      <c r="AP73" s="3" t="s">
        <v>58</v>
      </c>
      <c r="AQ73" s="3" t="s">
        <v>60</v>
      </c>
      <c r="AR73" s="6" t="str">
        <f>HYPERLINK("http://catalog.hathitrust.org/Record/000766348","HathiTrust Record")</f>
        <v>HathiTrust Record</v>
      </c>
      <c r="AS73" s="6" t="str">
        <f>HYPERLINK("https://creighton-primo.hosted.exlibrisgroup.com/primo-explore/search?tab=default_tab&amp;search_scope=EVERYTHING&amp;vid=01CRU&amp;lang=en_US&amp;offset=0&amp;query=any,contains,991005136199702656","Catalog Record")</f>
        <v>Catalog Record</v>
      </c>
      <c r="AT73" s="6" t="str">
        <f>HYPERLINK("http://www.worldcat.org/oclc/7577325","WorldCat Record")</f>
        <v>WorldCat Record</v>
      </c>
      <c r="AU73" s="3" t="s">
        <v>955</v>
      </c>
      <c r="AV73" s="3" t="s">
        <v>956</v>
      </c>
      <c r="AW73" s="3" t="s">
        <v>957</v>
      </c>
      <c r="AX73" s="3" t="s">
        <v>957</v>
      </c>
      <c r="AY73" s="3" t="s">
        <v>958</v>
      </c>
      <c r="AZ73" s="3" t="s">
        <v>75</v>
      </c>
      <c r="BB73" s="3" t="s">
        <v>959</v>
      </c>
      <c r="BC73" s="3" t="s">
        <v>960</v>
      </c>
      <c r="BD73" s="3" t="s">
        <v>961</v>
      </c>
    </row>
    <row r="74" spans="1:56" ht="41.25" customHeight="1" x14ac:dyDescent="0.25">
      <c r="A74" s="7" t="s">
        <v>58</v>
      </c>
      <c r="B74" s="2" t="s">
        <v>962</v>
      </c>
      <c r="C74" s="2" t="s">
        <v>963</v>
      </c>
      <c r="D74" s="2" t="s">
        <v>964</v>
      </c>
      <c r="F74" s="3" t="s">
        <v>58</v>
      </c>
      <c r="G74" s="3" t="s">
        <v>59</v>
      </c>
      <c r="H74" s="3" t="s">
        <v>58</v>
      </c>
      <c r="I74" s="3" t="s">
        <v>58</v>
      </c>
      <c r="J74" s="3" t="s">
        <v>61</v>
      </c>
      <c r="K74" s="2" t="s">
        <v>965</v>
      </c>
      <c r="L74" s="2" t="s">
        <v>966</v>
      </c>
      <c r="M74" s="3" t="s">
        <v>456</v>
      </c>
      <c r="O74" s="3" t="s">
        <v>65</v>
      </c>
      <c r="P74" s="3" t="s">
        <v>344</v>
      </c>
      <c r="R74" s="3" t="s">
        <v>68</v>
      </c>
      <c r="S74" s="4">
        <v>1</v>
      </c>
      <c r="T74" s="4">
        <v>1</v>
      </c>
      <c r="U74" s="5" t="s">
        <v>967</v>
      </c>
      <c r="V74" s="5" t="s">
        <v>967</v>
      </c>
      <c r="W74" s="5" t="s">
        <v>117</v>
      </c>
      <c r="X74" s="5" t="s">
        <v>117</v>
      </c>
      <c r="Y74" s="4">
        <v>740</v>
      </c>
      <c r="Z74" s="4">
        <v>630</v>
      </c>
      <c r="AA74" s="4">
        <v>631</v>
      </c>
      <c r="AB74" s="4">
        <v>7</v>
      </c>
      <c r="AC74" s="4">
        <v>7</v>
      </c>
      <c r="AD74" s="4">
        <v>30</v>
      </c>
      <c r="AE74" s="4">
        <v>30</v>
      </c>
      <c r="AF74" s="4">
        <v>10</v>
      </c>
      <c r="AG74" s="4">
        <v>10</v>
      </c>
      <c r="AH74" s="4">
        <v>7</v>
      </c>
      <c r="AI74" s="4">
        <v>7</v>
      </c>
      <c r="AJ74" s="4">
        <v>15</v>
      </c>
      <c r="AK74" s="4">
        <v>15</v>
      </c>
      <c r="AL74" s="4">
        <v>6</v>
      </c>
      <c r="AM74" s="4">
        <v>6</v>
      </c>
      <c r="AN74" s="4">
        <v>0</v>
      </c>
      <c r="AO74" s="4">
        <v>0</v>
      </c>
      <c r="AP74" s="3" t="s">
        <v>58</v>
      </c>
      <c r="AQ74" s="3" t="s">
        <v>60</v>
      </c>
      <c r="AR74" s="6" t="str">
        <f>HYPERLINK("http://catalog.hathitrust.org/Record/000308841","HathiTrust Record")</f>
        <v>HathiTrust Record</v>
      </c>
      <c r="AS74" s="6" t="str">
        <f>HYPERLINK("https://creighton-primo.hosted.exlibrisgroup.com/primo-explore/search?tab=default_tab&amp;search_scope=EVERYTHING&amp;vid=01CRU&amp;lang=en_US&amp;offset=0&amp;query=any,contains,991000516599702656","Catalog Record")</f>
        <v>Catalog Record</v>
      </c>
      <c r="AT74" s="6" t="str">
        <f>HYPERLINK("http://www.worldcat.org/oclc/85972","WorldCat Record")</f>
        <v>WorldCat Record</v>
      </c>
      <c r="AU74" s="3" t="s">
        <v>968</v>
      </c>
      <c r="AV74" s="3" t="s">
        <v>969</v>
      </c>
      <c r="AW74" s="3" t="s">
        <v>970</v>
      </c>
      <c r="AX74" s="3" t="s">
        <v>970</v>
      </c>
      <c r="AY74" s="3" t="s">
        <v>971</v>
      </c>
      <c r="AZ74" s="3" t="s">
        <v>75</v>
      </c>
      <c r="BB74" s="3" t="s">
        <v>972</v>
      </c>
      <c r="BC74" s="3" t="s">
        <v>973</v>
      </c>
      <c r="BD74" s="3" t="s">
        <v>974</v>
      </c>
    </row>
    <row r="75" spans="1:56" ht="41.25" customHeight="1" x14ac:dyDescent="0.25">
      <c r="A75" s="7" t="s">
        <v>58</v>
      </c>
      <c r="B75" s="2" t="s">
        <v>975</v>
      </c>
      <c r="C75" s="2" t="s">
        <v>976</v>
      </c>
      <c r="D75" s="2" t="s">
        <v>977</v>
      </c>
      <c r="F75" s="3" t="s">
        <v>58</v>
      </c>
      <c r="G75" s="3" t="s">
        <v>59</v>
      </c>
      <c r="H75" s="3" t="s">
        <v>58</v>
      </c>
      <c r="I75" s="3" t="s">
        <v>58</v>
      </c>
      <c r="J75" s="3" t="s">
        <v>61</v>
      </c>
      <c r="K75" s="2" t="s">
        <v>978</v>
      </c>
      <c r="L75" s="2" t="s">
        <v>979</v>
      </c>
      <c r="M75" s="3" t="s">
        <v>980</v>
      </c>
      <c r="O75" s="3" t="s">
        <v>65</v>
      </c>
      <c r="P75" s="3" t="s">
        <v>66</v>
      </c>
      <c r="R75" s="3" t="s">
        <v>68</v>
      </c>
      <c r="S75" s="4">
        <v>0</v>
      </c>
      <c r="T75" s="4">
        <v>0</v>
      </c>
      <c r="U75" s="5" t="s">
        <v>981</v>
      </c>
      <c r="V75" s="5" t="s">
        <v>981</v>
      </c>
      <c r="W75" s="5" t="s">
        <v>117</v>
      </c>
      <c r="X75" s="5" t="s">
        <v>117</v>
      </c>
      <c r="Y75" s="4">
        <v>353</v>
      </c>
      <c r="Z75" s="4">
        <v>300</v>
      </c>
      <c r="AA75" s="4">
        <v>493</v>
      </c>
      <c r="AB75" s="4">
        <v>4</v>
      </c>
      <c r="AC75" s="4">
        <v>4</v>
      </c>
      <c r="AD75" s="4">
        <v>19</v>
      </c>
      <c r="AE75" s="4">
        <v>22</v>
      </c>
      <c r="AF75" s="4">
        <v>7</v>
      </c>
      <c r="AG75" s="4">
        <v>7</v>
      </c>
      <c r="AH75" s="4">
        <v>5</v>
      </c>
      <c r="AI75" s="4">
        <v>5</v>
      </c>
      <c r="AJ75" s="4">
        <v>10</v>
      </c>
      <c r="AK75" s="4">
        <v>13</v>
      </c>
      <c r="AL75" s="4">
        <v>3</v>
      </c>
      <c r="AM75" s="4">
        <v>3</v>
      </c>
      <c r="AN75" s="4">
        <v>0</v>
      </c>
      <c r="AO75" s="4">
        <v>0</v>
      </c>
      <c r="AP75" s="3" t="s">
        <v>58</v>
      </c>
      <c r="AQ75" s="3" t="s">
        <v>58</v>
      </c>
      <c r="AR75" s="6" t="str">
        <f>HYPERLINK("http://catalog.hathitrust.org/Record/000269324","HathiTrust Record")</f>
        <v>HathiTrust Record</v>
      </c>
      <c r="AS75" s="6" t="str">
        <f>HYPERLINK("https://creighton-primo.hosted.exlibrisgroup.com/primo-explore/search?tab=default_tab&amp;search_scope=EVERYTHING&amp;vid=01CRU&amp;lang=en_US&amp;offset=0&amp;query=any,contains,991003252819702656","Catalog Record")</f>
        <v>Catalog Record</v>
      </c>
      <c r="AT75" s="6" t="str">
        <f>HYPERLINK("http://www.worldcat.org/oclc/777516","WorldCat Record")</f>
        <v>WorldCat Record</v>
      </c>
      <c r="AU75" s="3" t="s">
        <v>982</v>
      </c>
      <c r="AV75" s="3" t="s">
        <v>983</v>
      </c>
      <c r="AW75" s="3" t="s">
        <v>984</v>
      </c>
      <c r="AX75" s="3" t="s">
        <v>984</v>
      </c>
      <c r="AY75" s="3" t="s">
        <v>985</v>
      </c>
      <c r="AZ75" s="3" t="s">
        <v>75</v>
      </c>
      <c r="BB75" s="3" t="s">
        <v>986</v>
      </c>
      <c r="BC75" s="3" t="s">
        <v>987</v>
      </c>
      <c r="BD75" s="3" t="s">
        <v>988</v>
      </c>
    </row>
    <row r="76" spans="1:56" ht="41.25" customHeight="1" x14ac:dyDescent="0.25">
      <c r="A76" s="7" t="s">
        <v>58</v>
      </c>
      <c r="B76" s="2" t="s">
        <v>989</v>
      </c>
      <c r="C76" s="2" t="s">
        <v>990</v>
      </c>
      <c r="D76" s="2" t="s">
        <v>991</v>
      </c>
      <c r="F76" s="3" t="s">
        <v>58</v>
      </c>
      <c r="G76" s="3" t="s">
        <v>59</v>
      </c>
      <c r="H76" s="3" t="s">
        <v>58</v>
      </c>
      <c r="I76" s="3" t="s">
        <v>58</v>
      </c>
      <c r="J76" s="3" t="s">
        <v>61</v>
      </c>
      <c r="K76" s="2" t="s">
        <v>992</v>
      </c>
      <c r="L76" s="2" t="s">
        <v>993</v>
      </c>
      <c r="M76" s="3" t="s">
        <v>994</v>
      </c>
      <c r="N76" s="2" t="s">
        <v>995</v>
      </c>
      <c r="O76" s="3" t="s">
        <v>65</v>
      </c>
      <c r="P76" s="3" t="s">
        <v>66</v>
      </c>
      <c r="R76" s="3" t="s">
        <v>68</v>
      </c>
      <c r="S76" s="4">
        <v>1</v>
      </c>
      <c r="T76" s="4">
        <v>1</v>
      </c>
      <c r="U76" s="5" t="s">
        <v>996</v>
      </c>
      <c r="V76" s="5" t="s">
        <v>996</v>
      </c>
      <c r="W76" s="5" t="s">
        <v>996</v>
      </c>
      <c r="X76" s="5" t="s">
        <v>996</v>
      </c>
      <c r="Y76" s="4">
        <v>777</v>
      </c>
      <c r="Z76" s="4">
        <v>760</v>
      </c>
      <c r="AA76" s="4">
        <v>818</v>
      </c>
      <c r="AB76" s="4">
        <v>7</v>
      </c>
      <c r="AC76" s="4">
        <v>7</v>
      </c>
      <c r="AD76" s="4">
        <v>17</v>
      </c>
      <c r="AE76" s="4">
        <v>18</v>
      </c>
      <c r="AF76" s="4">
        <v>6</v>
      </c>
      <c r="AG76" s="4">
        <v>6</v>
      </c>
      <c r="AH76" s="4">
        <v>3</v>
      </c>
      <c r="AI76" s="4">
        <v>4</v>
      </c>
      <c r="AJ76" s="4">
        <v>8</v>
      </c>
      <c r="AK76" s="4">
        <v>9</v>
      </c>
      <c r="AL76" s="4">
        <v>3</v>
      </c>
      <c r="AM76" s="4">
        <v>3</v>
      </c>
      <c r="AN76" s="4">
        <v>0</v>
      </c>
      <c r="AO76" s="4">
        <v>0</v>
      </c>
      <c r="AP76" s="3" t="s">
        <v>58</v>
      </c>
      <c r="AQ76" s="3" t="s">
        <v>58</v>
      </c>
      <c r="AS76" s="6" t="str">
        <f>HYPERLINK("https://creighton-primo.hosted.exlibrisgroup.com/primo-explore/search?tab=default_tab&amp;search_scope=EVERYTHING&amp;vid=01CRU&amp;lang=en_US&amp;offset=0&amp;query=any,contains,991004237329702656","Catalog Record")</f>
        <v>Catalog Record</v>
      </c>
      <c r="AT76" s="6" t="str">
        <f>HYPERLINK("http://www.worldcat.org/oclc/52348908","WorldCat Record")</f>
        <v>WorldCat Record</v>
      </c>
      <c r="AU76" s="3" t="s">
        <v>997</v>
      </c>
      <c r="AV76" s="3" t="s">
        <v>998</v>
      </c>
      <c r="AW76" s="3" t="s">
        <v>999</v>
      </c>
      <c r="AX76" s="3" t="s">
        <v>999</v>
      </c>
      <c r="AY76" s="3" t="s">
        <v>1000</v>
      </c>
      <c r="AZ76" s="3" t="s">
        <v>75</v>
      </c>
      <c r="BB76" s="3" t="s">
        <v>1001</v>
      </c>
      <c r="BC76" s="3" t="s">
        <v>1002</v>
      </c>
      <c r="BD76" s="3" t="s">
        <v>1003</v>
      </c>
    </row>
    <row r="77" spans="1:56" ht="41.25" customHeight="1" x14ac:dyDescent="0.25">
      <c r="A77" s="7" t="s">
        <v>58</v>
      </c>
      <c r="B77" s="2" t="s">
        <v>1004</v>
      </c>
      <c r="C77" s="2" t="s">
        <v>1005</v>
      </c>
      <c r="D77" s="2" t="s">
        <v>1006</v>
      </c>
      <c r="F77" s="3" t="s">
        <v>58</v>
      </c>
      <c r="G77" s="3" t="s">
        <v>59</v>
      </c>
      <c r="H77" s="3" t="s">
        <v>58</v>
      </c>
      <c r="I77" s="3" t="s">
        <v>58</v>
      </c>
      <c r="J77" s="3" t="s">
        <v>61</v>
      </c>
      <c r="K77" s="2" t="s">
        <v>1007</v>
      </c>
      <c r="L77" s="2" t="s">
        <v>1008</v>
      </c>
      <c r="M77" s="3" t="s">
        <v>64</v>
      </c>
      <c r="O77" s="3" t="s">
        <v>65</v>
      </c>
      <c r="P77" s="3" t="s">
        <v>100</v>
      </c>
      <c r="R77" s="3" t="s">
        <v>68</v>
      </c>
      <c r="S77" s="4">
        <v>2</v>
      </c>
      <c r="T77" s="4">
        <v>2</v>
      </c>
      <c r="U77" s="5" t="s">
        <v>1009</v>
      </c>
      <c r="V77" s="5" t="s">
        <v>1009</v>
      </c>
      <c r="W77" s="5" t="s">
        <v>1010</v>
      </c>
      <c r="X77" s="5" t="s">
        <v>1010</v>
      </c>
      <c r="Y77" s="4">
        <v>636</v>
      </c>
      <c r="Z77" s="4">
        <v>484</v>
      </c>
      <c r="AA77" s="4">
        <v>490</v>
      </c>
      <c r="AB77" s="4">
        <v>7</v>
      </c>
      <c r="AC77" s="4">
        <v>7</v>
      </c>
      <c r="AD77" s="4">
        <v>29</v>
      </c>
      <c r="AE77" s="4">
        <v>30</v>
      </c>
      <c r="AF77" s="4">
        <v>12</v>
      </c>
      <c r="AG77" s="4">
        <v>13</v>
      </c>
      <c r="AH77" s="4">
        <v>5</v>
      </c>
      <c r="AI77" s="4">
        <v>5</v>
      </c>
      <c r="AJ77" s="4">
        <v>13</v>
      </c>
      <c r="AK77" s="4">
        <v>14</v>
      </c>
      <c r="AL77" s="4">
        <v>6</v>
      </c>
      <c r="AM77" s="4">
        <v>6</v>
      </c>
      <c r="AN77" s="4">
        <v>0</v>
      </c>
      <c r="AO77" s="4">
        <v>0</v>
      </c>
      <c r="AP77" s="3" t="s">
        <v>58</v>
      </c>
      <c r="AQ77" s="3" t="s">
        <v>60</v>
      </c>
      <c r="AR77" s="6" t="str">
        <f>HYPERLINK("http://catalog.hathitrust.org/Record/000198526","HathiTrust Record")</f>
        <v>HathiTrust Record</v>
      </c>
      <c r="AS77" s="6" t="str">
        <f>HYPERLINK("https://creighton-primo.hosted.exlibrisgroup.com/primo-explore/search?tab=default_tab&amp;search_scope=EVERYTHING&amp;vid=01CRU&amp;lang=en_US&amp;offset=0&amp;query=any,contains,991003060659702656","Catalog Record")</f>
        <v>Catalog Record</v>
      </c>
      <c r="AT77" s="6" t="str">
        <f>HYPERLINK("http://www.worldcat.org/oclc/617969","WorldCat Record")</f>
        <v>WorldCat Record</v>
      </c>
      <c r="AU77" s="3" t="s">
        <v>1011</v>
      </c>
      <c r="AV77" s="3" t="s">
        <v>1012</v>
      </c>
      <c r="AW77" s="3" t="s">
        <v>1013</v>
      </c>
      <c r="AX77" s="3" t="s">
        <v>1013</v>
      </c>
      <c r="AY77" s="3" t="s">
        <v>1014</v>
      </c>
      <c r="AZ77" s="3" t="s">
        <v>75</v>
      </c>
      <c r="BB77" s="3" t="s">
        <v>1015</v>
      </c>
      <c r="BC77" s="3" t="s">
        <v>1016</v>
      </c>
      <c r="BD77" s="3" t="s">
        <v>1017</v>
      </c>
    </row>
    <row r="78" spans="1:56" ht="41.25" customHeight="1" x14ac:dyDescent="0.25">
      <c r="A78" s="7" t="s">
        <v>58</v>
      </c>
      <c r="B78" s="2" t="s">
        <v>1018</v>
      </c>
      <c r="C78" s="2" t="s">
        <v>1019</v>
      </c>
      <c r="D78" s="2" t="s">
        <v>1020</v>
      </c>
      <c r="F78" s="3" t="s">
        <v>58</v>
      </c>
      <c r="G78" s="3" t="s">
        <v>59</v>
      </c>
      <c r="H78" s="3" t="s">
        <v>58</v>
      </c>
      <c r="I78" s="3" t="s">
        <v>58</v>
      </c>
      <c r="J78" s="3" t="s">
        <v>61</v>
      </c>
      <c r="L78" s="2" t="s">
        <v>1021</v>
      </c>
      <c r="M78" s="3" t="s">
        <v>359</v>
      </c>
      <c r="O78" s="3" t="s">
        <v>65</v>
      </c>
      <c r="P78" s="3" t="s">
        <v>1022</v>
      </c>
      <c r="R78" s="3" t="s">
        <v>1023</v>
      </c>
      <c r="S78" s="4">
        <v>0</v>
      </c>
      <c r="T78" s="4">
        <v>0</v>
      </c>
      <c r="U78" s="5" t="s">
        <v>1024</v>
      </c>
      <c r="V78" s="5" t="s">
        <v>1024</v>
      </c>
      <c r="W78" s="5" t="s">
        <v>1025</v>
      </c>
      <c r="X78" s="5" t="s">
        <v>1025</v>
      </c>
      <c r="Y78" s="4">
        <v>263</v>
      </c>
      <c r="Z78" s="4">
        <v>196</v>
      </c>
      <c r="AA78" s="4">
        <v>202</v>
      </c>
      <c r="AB78" s="4">
        <v>2</v>
      </c>
      <c r="AC78" s="4">
        <v>2</v>
      </c>
      <c r="AD78" s="4">
        <v>12</v>
      </c>
      <c r="AE78" s="4">
        <v>12</v>
      </c>
      <c r="AF78" s="4">
        <v>3</v>
      </c>
      <c r="AG78" s="4">
        <v>3</v>
      </c>
      <c r="AH78" s="4">
        <v>1</v>
      </c>
      <c r="AI78" s="4">
        <v>1</v>
      </c>
      <c r="AJ78" s="4">
        <v>8</v>
      </c>
      <c r="AK78" s="4">
        <v>8</v>
      </c>
      <c r="AL78" s="4">
        <v>1</v>
      </c>
      <c r="AM78" s="4">
        <v>1</v>
      </c>
      <c r="AN78" s="4">
        <v>0</v>
      </c>
      <c r="AO78" s="4">
        <v>0</v>
      </c>
      <c r="AP78" s="3" t="s">
        <v>58</v>
      </c>
      <c r="AQ78" s="3" t="s">
        <v>60</v>
      </c>
      <c r="AR78" s="6" t="str">
        <f>HYPERLINK("http://catalog.hathitrust.org/Record/002527071","HathiTrust Record")</f>
        <v>HathiTrust Record</v>
      </c>
      <c r="AS78" s="6" t="str">
        <f>HYPERLINK("https://creighton-primo.hosted.exlibrisgroup.com/primo-explore/search?tab=default_tab&amp;search_scope=EVERYTHING&amp;vid=01CRU&amp;lang=en_US&amp;offset=0&amp;query=any,contains,991001909319702656","Catalog Record")</f>
        <v>Catalog Record</v>
      </c>
      <c r="AT78" s="6" t="str">
        <f>HYPERLINK("http://www.worldcat.org/oclc/24108659","WorldCat Record")</f>
        <v>WorldCat Record</v>
      </c>
      <c r="AU78" s="3" t="s">
        <v>1026</v>
      </c>
      <c r="AV78" s="3" t="s">
        <v>1027</v>
      </c>
      <c r="AW78" s="3" t="s">
        <v>1028</v>
      </c>
      <c r="AX78" s="3" t="s">
        <v>1028</v>
      </c>
      <c r="AY78" s="3" t="s">
        <v>1029</v>
      </c>
      <c r="AZ78" s="3" t="s">
        <v>75</v>
      </c>
      <c r="BB78" s="3" t="s">
        <v>1030</v>
      </c>
      <c r="BC78" s="3" t="s">
        <v>1031</v>
      </c>
      <c r="BD78" s="3" t="s">
        <v>1032</v>
      </c>
    </row>
    <row r="79" spans="1:56" ht="41.25" customHeight="1" x14ac:dyDescent="0.25">
      <c r="A79" s="7" t="s">
        <v>58</v>
      </c>
      <c r="B79" s="2" t="s">
        <v>1033</v>
      </c>
      <c r="C79" s="2" t="s">
        <v>1034</v>
      </c>
      <c r="D79" s="2" t="s">
        <v>1035</v>
      </c>
      <c r="F79" s="3" t="s">
        <v>58</v>
      </c>
      <c r="G79" s="3" t="s">
        <v>59</v>
      </c>
      <c r="H79" s="3" t="s">
        <v>58</v>
      </c>
      <c r="I79" s="3" t="s">
        <v>58</v>
      </c>
      <c r="J79" s="3" t="s">
        <v>61</v>
      </c>
      <c r="L79" s="2" t="s">
        <v>1036</v>
      </c>
      <c r="M79" s="3" t="s">
        <v>798</v>
      </c>
      <c r="O79" s="3" t="s">
        <v>65</v>
      </c>
      <c r="P79" s="3" t="s">
        <v>1037</v>
      </c>
      <c r="Q79" s="2" t="s">
        <v>1038</v>
      </c>
      <c r="R79" s="3" t="s">
        <v>1023</v>
      </c>
      <c r="S79" s="4">
        <v>1</v>
      </c>
      <c r="T79" s="4">
        <v>1</v>
      </c>
      <c r="U79" s="5" t="s">
        <v>1039</v>
      </c>
      <c r="V79" s="5" t="s">
        <v>1039</v>
      </c>
      <c r="W79" s="5" t="s">
        <v>1039</v>
      </c>
      <c r="X79" s="5" t="s">
        <v>1039</v>
      </c>
      <c r="Y79" s="4">
        <v>250</v>
      </c>
      <c r="Z79" s="4">
        <v>185</v>
      </c>
      <c r="AA79" s="4">
        <v>600</v>
      </c>
      <c r="AB79" s="4">
        <v>2</v>
      </c>
      <c r="AC79" s="4">
        <v>6</v>
      </c>
      <c r="AD79" s="4">
        <v>13</v>
      </c>
      <c r="AE79" s="4">
        <v>34</v>
      </c>
      <c r="AF79" s="4">
        <v>3</v>
      </c>
      <c r="AG79" s="4">
        <v>12</v>
      </c>
      <c r="AH79" s="4">
        <v>7</v>
      </c>
      <c r="AI79" s="4">
        <v>10</v>
      </c>
      <c r="AJ79" s="4">
        <v>8</v>
      </c>
      <c r="AK79" s="4">
        <v>13</v>
      </c>
      <c r="AL79" s="4">
        <v>1</v>
      </c>
      <c r="AM79" s="4">
        <v>5</v>
      </c>
      <c r="AN79" s="4">
        <v>0</v>
      </c>
      <c r="AO79" s="4">
        <v>1</v>
      </c>
      <c r="AP79" s="3" t="s">
        <v>58</v>
      </c>
      <c r="AQ79" s="3" t="s">
        <v>60</v>
      </c>
      <c r="AR79" s="6" t="str">
        <f>HYPERLINK("http://catalog.hathitrust.org/Record/004213377","HathiTrust Record")</f>
        <v>HathiTrust Record</v>
      </c>
      <c r="AS79" s="6" t="str">
        <f>HYPERLINK("https://creighton-primo.hosted.exlibrisgroup.com/primo-explore/search?tab=default_tab&amp;search_scope=EVERYTHING&amp;vid=01CRU&amp;lang=en_US&amp;offset=0&amp;query=any,contains,991003676349702656","Catalog Record")</f>
        <v>Catalog Record</v>
      </c>
      <c r="AT79" s="6" t="str">
        <f>HYPERLINK("http://www.worldcat.org/oclc/45466266","WorldCat Record")</f>
        <v>WorldCat Record</v>
      </c>
      <c r="AU79" s="3" t="s">
        <v>1040</v>
      </c>
      <c r="AV79" s="3" t="s">
        <v>1041</v>
      </c>
      <c r="AW79" s="3" t="s">
        <v>1042</v>
      </c>
      <c r="AX79" s="3" t="s">
        <v>1042</v>
      </c>
      <c r="AY79" s="3" t="s">
        <v>1043</v>
      </c>
      <c r="AZ79" s="3" t="s">
        <v>75</v>
      </c>
      <c r="BB79" s="3" t="s">
        <v>1044</v>
      </c>
      <c r="BC79" s="3" t="s">
        <v>1045</v>
      </c>
      <c r="BD79" s="3" t="s">
        <v>1046</v>
      </c>
    </row>
  </sheetData>
  <sheetProtection sheet="1" objects="1" scenarios="1"/>
  <protectedRanges>
    <protectedRange sqref="A2:A79" name="Range1"/>
    <protectedRange sqref="A1" name="Range1_1"/>
  </protectedRanges>
  <dataValidations count="1">
    <dataValidation type="list" allowBlank="1" showInputMessage="1" showErrorMessage="1" sqref="A2:A79" xr:uid="{575253E9-469C-41A2-A13F-3DAE9BF2B761}">
      <formula1>"Yes,No"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BB38ED5D0D274CB2EE2DBFB4DF27AF" ma:contentTypeVersion="16" ma:contentTypeDescription="Create a new document." ma:contentTypeScope="" ma:versionID="343be7708d3bfc8b8cd1354f85bdb4ef">
  <xsd:schema xmlns:xsd="http://www.w3.org/2001/XMLSchema" xmlns:xs="http://www.w3.org/2001/XMLSchema" xmlns:p="http://schemas.microsoft.com/office/2006/metadata/properties" xmlns:ns1="7623ea29-c77c-4024-9954-09e8d33ddb63" xmlns:ns3="a2717908-15ff-42bd-a5fc-d9ac8b8728f4" targetNamespace="http://schemas.microsoft.com/office/2006/metadata/properties" ma:root="true" ma:fieldsID="ba37602cec7d275ad63d8520a3e085f5" ns1:_="" ns3:_="">
    <xsd:import namespace="7623ea29-c77c-4024-9954-09e8d33ddb63"/>
    <xsd:import namespace="a2717908-15ff-42bd-a5fc-d9ac8b8728f4"/>
    <xsd:element name="properties">
      <xsd:complexType>
        <xsd:sequence>
          <xsd:element name="documentManagement">
            <xsd:complexType>
              <xsd:all>
                <xsd:element ref="ns1:Number" minOccurs="0"/>
                <xsd:element ref="ns1:MediaServiceMetadata" minOccurs="0"/>
                <xsd:element ref="ns1:MediaServiceFastMetadata" minOccurs="0"/>
                <xsd:element ref="ns1:MediaServiceDateTaken" minOccurs="0"/>
                <xsd:element ref="ns3:SharedWithUsers" minOccurs="0"/>
                <xsd:element ref="ns3:SharedWithDetails" minOccurs="0"/>
                <xsd:element ref="ns1:MediaServiceAutoKeyPoints" minOccurs="0"/>
                <xsd:element ref="ns1:MediaServiceKeyPoints" minOccurs="0"/>
                <xsd:element ref="ns1:MediaServiceAutoTags" minOccurs="0"/>
                <xsd:element ref="ns1:MediaServiceOCR" minOccurs="0"/>
                <xsd:element ref="ns1:MediaServiceGenerationTime" minOccurs="0"/>
                <xsd:element ref="ns1:MediaServiceEventHashCode" minOccurs="0"/>
                <xsd:element ref="ns1:MediaServiceLocation" minOccurs="0"/>
                <xsd:element ref="ns1:MediaLengthInSeconds" minOccurs="0"/>
                <xsd:element ref="ns1:statuswithucomm" minOccurs="0"/>
                <xsd:element ref="ns1:submittedtoUCO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23ea29-c77c-4024-9954-09e8d33ddb63" elementFormDefault="qualified">
    <xsd:import namespace="http://schemas.microsoft.com/office/2006/documentManagement/types"/>
    <xsd:import namespace="http://schemas.microsoft.com/office/infopath/2007/PartnerControls"/>
    <xsd:element name="Number" ma:index="0" nillable="true" ma:displayName="Number" ma:description="Sort Order" ma:format="Dropdown" ma:internalName="Number" ma:percentage="FALSE">
      <xsd:simpleType>
        <xsd:restriction base="dms:Number"/>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DateTaken" ma:index="8"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statuswithucomm" ma:index="22" nillable="true" ma:displayName="status with ucomm" ma:format="Dropdown" ma:internalName="statuswithucomm">
      <xsd:simpleType>
        <xsd:restriction base="dms:Text">
          <xsd:maxLength value="255"/>
        </xsd:restriction>
      </xsd:simpleType>
    </xsd:element>
    <xsd:element name="submittedtoUCOm" ma:index="23" nillable="true" ma:displayName="submitted to UCOm" ma:default="0" ma:format="Dropdown" ma:internalName="submittedtoUCOm">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2717908-15ff-42bd-a5fc-d9ac8b8728f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umber xmlns="7623ea29-c77c-4024-9954-09e8d33ddb63" xsi:nil="true"/>
    <SharedWithUsers xmlns="a2717908-15ff-42bd-a5fc-d9ac8b8728f4">
      <UserInfo>
        <DisplayName/>
        <AccountId xsi:nil="true"/>
        <AccountType/>
      </UserInfo>
    </SharedWithUsers>
    <MediaLengthInSeconds xmlns="7623ea29-c77c-4024-9954-09e8d33ddb63" xsi:nil="true"/>
    <submittedtoUCOm xmlns="7623ea29-c77c-4024-9954-09e8d33ddb63">false</submittedtoUCOm>
    <statuswithucomm xmlns="7623ea29-c77c-4024-9954-09e8d33ddb63" xsi:nil="true"/>
  </documentManagement>
</p:properties>
</file>

<file path=customXml/itemProps1.xml><?xml version="1.0" encoding="utf-8"?>
<ds:datastoreItem xmlns:ds="http://schemas.openxmlformats.org/officeDocument/2006/customXml" ds:itemID="{66349E25-8379-46F4-B325-31DE579F0625}"/>
</file>

<file path=customXml/itemProps2.xml><?xml version="1.0" encoding="utf-8"?>
<ds:datastoreItem xmlns:ds="http://schemas.openxmlformats.org/officeDocument/2006/customXml" ds:itemID="{5DE7FC32-75E6-46CB-82B2-869F875D0612}"/>
</file>

<file path=customXml/itemProps3.xml><?xml version="1.0" encoding="utf-8"?>
<ds:datastoreItem xmlns:ds="http://schemas.openxmlformats.org/officeDocument/2006/customXml" ds:itemID="{EAD5B2EC-D1B6-4D1D-AC76-BDA80BD7F4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Kiscaden, Elizabeth J</dc:creator>
  <cp:lastModifiedBy>Kiscaden, Elizabeth J</cp:lastModifiedBy>
  <dcterms:created xsi:type="dcterms:W3CDTF">2022-03-03T23:38:02Z</dcterms:created>
  <dcterms:modified xsi:type="dcterms:W3CDTF">2022-03-03T23:39:25Z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0x0101007FBB38ED5D0D274CB2EE2DBFB4DF27AF</vt:lpwstr>
  </property>
  <property fmtid="{D5CDD505-2E9C-101B-9397-08002B2CF9AE}" pid="3" name="Order">
    <vt:r8>283700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ies>
</file>