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reightonuniv-my.sharepoint.com/personal/ejk60737_creighton_edu/Documents/Collections/Print Book Deselection/"/>
    </mc:Choice>
  </mc:AlternateContent>
  <xr:revisionPtr revIDLastSave="0" documentId="8_{73D27B46-B066-4E8C-93F8-1EF783005EE4}" xr6:coauthVersionLast="47" xr6:coauthVersionMax="47" xr10:uidLastSave="{00000000-0000-0000-0000-000000000000}"/>
  <bookViews>
    <workbookView xWindow="-120" yWindow="-120" windowWidth="29040" windowHeight="15840" xr2:uid="{7FD3B178-0A8A-4C22-9434-E6FB533F2C9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T54" i="1" l="1"/>
  <c r="AS54" i="1"/>
  <c r="AT53" i="1"/>
  <c r="AS53" i="1"/>
  <c r="AT52" i="1"/>
  <c r="AS52" i="1"/>
  <c r="AR52" i="1"/>
  <c r="AT51" i="1"/>
  <c r="AS51" i="1"/>
  <c r="AR51" i="1"/>
  <c r="AT50" i="1"/>
  <c r="AS50" i="1"/>
  <c r="AT49" i="1"/>
  <c r="AS49" i="1"/>
  <c r="AR49" i="1"/>
  <c r="AT48" i="1"/>
  <c r="AS48" i="1"/>
  <c r="AT47" i="1"/>
  <c r="AS47" i="1"/>
  <c r="AT46" i="1"/>
  <c r="AS46" i="1"/>
  <c r="AR46" i="1"/>
  <c r="AT45" i="1"/>
  <c r="AS45" i="1"/>
  <c r="AT44" i="1"/>
  <c r="AS44" i="1"/>
  <c r="AR44" i="1"/>
  <c r="AT43" i="1"/>
  <c r="AS43" i="1"/>
  <c r="AR43" i="1"/>
  <c r="AT42" i="1"/>
  <c r="AS42" i="1"/>
  <c r="AT41" i="1"/>
  <c r="AS41" i="1"/>
  <c r="AT40" i="1"/>
  <c r="AS40" i="1"/>
  <c r="AT39" i="1"/>
  <c r="AS39" i="1"/>
  <c r="AR39" i="1"/>
  <c r="AT38" i="1"/>
  <c r="AS38" i="1"/>
  <c r="AR38" i="1"/>
  <c r="AT37" i="1"/>
  <c r="AS37" i="1"/>
  <c r="AR37" i="1"/>
  <c r="AT36" i="1"/>
  <c r="AS36" i="1"/>
  <c r="AT35" i="1"/>
  <c r="AS35" i="1"/>
  <c r="AT34" i="1"/>
  <c r="AS34" i="1"/>
  <c r="AR34" i="1"/>
  <c r="AT33" i="1"/>
  <c r="AS33" i="1"/>
  <c r="AT32" i="1"/>
  <c r="AS32" i="1"/>
  <c r="AT31" i="1"/>
  <c r="AS31" i="1"/>
  <c r="AT30" i="1"/>
  <c r="AS30" i="1"/>
  <c r="AR30" i="1"/>
  <c r="AT29" i="1"/>
  <c r="AS29" i="1"/>
  <c r="AR29" i="1"/>
  <c r="AT28" i="1"/>
  <c r="AS28" i="1"/>
  <c r="AR28" i="1"/>
  <c r="AT27" i="1"/>
  <c r="AS27" i="1"/>
  <c r="AR27" i="1"/>
  <c r="AT26" i="1"/>
  <c r="AS26" i="1"/>
  <c r="AR26" i="1"/>
  <c r="AT25" i="1"/>
  <c r="AS25" i="1"/>
  <c r="AR25" i="1"/>
  <c r="AT24" i="1"/>
  <c r="AS24" i="1"/>
  <c r="AR24" i="1"/>
  <c r="AT23" i="1"/>
  <c r="AS23" i="1"/>
  <c r="AR23" i="1"/>
  <c r="AT22" i="1"/>
  <c r="AS22" i="1"/>
  <c r="AR22" i="1"/>
  <c r="AT21" i="1"/>
  <c r="AS21" i="1"/>
  <c r="AR21" i="1"/>
  <c r="AT20" i="1"/>
  <c r="AS20" i="1"/>
  <c r="AR20" i="1"/>
  <c r="AT19" i="1"/>
  <c r="AS19" i="1"/>
  <c r="AT18" i="1"/>
  <c r="AS18" i="1"/>
  <c r="AR18" i="1"/>
  <c r="AT17" i="1"/>
  <c r="AS17" i="1"/>
  <c r="AR17" i="1"/>
  <c r="AT16" i="1"/>
  <c r="AS16" i="1"/>
  <c r="AR16" i="1"/>
  <c r="AT15" i="1"/>
  <c r="AS15" i="1"/>
  <c r="AT14" i="1"/>
  <c r="AS14" i="1"/>
  <c r="AR14" i="1"/>
  <c r="AT13" i="1"/>
  <c r="AS13" i="1"/>
  <c r="AT12" i="1"/>
  <c r="AS12" i="1"/>
  <c r="AR12" i="1"/>
  <c r="AT11" i="1"/>
  <c r="AS11" i="1"/>
  <c r="AR11" i="1"/>
  <c r="AT10" i="1"/>
  <c r="AS10" i="1"/>
  <c r="AT9" i="1"/>
  <c r="AS9" i="1"/>
  <c r="AR9" i="1"/>
  <c r="AT8" i="1"/>
  <c r="AS8" i="1"/>
  <c r="AT7" i="1"/>
  <c r="AS7" i="1"/>
  <c r="AR7" i="1"/>
  <c r="AT6" i="1"/>
  <c r="AS6" i="1"/>
  <c r="AR6" i="1"/>
  <c r="AT5" i="1"/>
  <c r="AS5" i="1"/>
  <c r="AT4" i="1"/>
  <c r="AS4" i="1"/>
  <c r="AR4" i="1"/>
  <c r="AT3" i="1"/>
  <c r="AS3" i="1"/>
  <c r="AT2" i="1"/>
  <c r="AS2" i="1"/>
  <c r="AR2" i="1"/>
</calcChain>
</file>

<file path=xl/sharedStrings.xml><?xml version="1.0" encoding="utf-8"?>
<sst xmlns="http://schemas.openxmlformats.org/spreadsheetml/2006/main" count="1639" uniqueCount="822">
  <si>
    <t>Display Call Number</t>
  </si>
  <si>
    <t>Display Call Number Normalized</t>
  </si>
  <si>
    <t>Title</t>
  </si>
  <si>
    <t>Enumeration</t>
  </si>
  <si>
    <t>Possible Multi-Volume Set</t>
  </si>
  <si>
    <t>Copy Number</t>
  </si>
  <si>
    <t>Possible Duplicate</t>
  </si>
  <si>
    <t>Multi-Edition Title</t>
  </si>
  <si>
    <t>Number of Related Ebooks</t>
  </si>
  <si>
    <t>Author</t>
  </si>
  <si>
    <t>Publisher</t>
  </si>
  <si>
    <t>Publication Year</t>
  </si>
  <si>
    <t>Edition</t>
  </si>
  <si>
    <t>Primary Language</t>
  </si>
  <si>
    <t>Place of Publication</t>
  </si>
  <si>
    <t>Series</t>
  </si>
  <si>
    <t>LC Subclass</t>
  </si>
  <si>
    <t>Recorded Uses - Item</t>
  </si>
  <si>
    <t>Recorded Uses - Title</t>
  </si>
  <si>
    <t>Last Charge Date - Item</t>
  </si>
  <si>
    <t>Last Charge Date - Title</t>
  </si>
  <si>
    <t>Last Add Date - Item</t>
  </si>
  <si>
    <t>Last Add Date - Title</t>
  </si>
  <si>
    <t>Global Holdings - Same Edition</t>
  </si>
  <si>
    <t>US Holdings - Same Edition</t>
  </si>
  <si>
    <t>US Holdings</t>
  </si>
  <si>
    <t>Nebraska Holdings - Same Edition</t>
  </si>
  <si>
    <t>Nebraska Holdings</t>
  </si>
  <si>
    <t>All Comparator Library Holdings - Same Edition</t>
  </si>
  <si>
    <t>All Comparator Library Holdings</t>
  </si>
  <si>
    <t>Affinity Libraries - Same Edition</t>
  </si>
  <si>
    <t>Affinity Libraries - Any Edition</t>
  </si>
  <si>
    <t>Big East - Same Edition</t>
  </si>
  <si>
    <t>Big East - Any Edition</t>
  </si>
  <si>
    <t>AJCU - Same Edition</t>
  </si>
  <si>
    <t>AJCU - Any Edition</t>
  </si>
  <si>
    <t>Nebraska Colleges &amp; Universities - Same Edition</t>
  </si>
  <si>
    <t>Nebraska Colleges &amp; Universities - Any Edition</t>
  </si>
  <si>
    <t>MALLCO - Same Edition</t>
  </si>
  <si>
    <t>MALLCO - Any Edition</t>
  </si>
  <si>
    <t>HathiTrust Public Domain</t>
  </si>
  <si>
    <t>HathiTrust In Copyright</t>
  </si>
  <si>
    <t>HathiTrust URL</t>
  </si>
  <si>
    <t>OPAC URL</t>
  </si>
  <si>
    <t>WorldCat URL</t>
  </si>
  <si>
    <t>OCLC Work ID</t>
  </si>
  <si>
    <t>WorldCat OCLC Number</t>
  </si>
  <si>
    <t>Bib Record Number</t>
  </si>
  <si>
    <t>Bib Control Number</t>
  </si>
  <si>
    <t>Item Control Number</t>
  </si>
  <si>
    <t>Item Type Code</t>
  </si>
  <si>
    <t>Item Status Code</t>
  </si>
  <si>
    <t>ISBN</t>
  </si>
  <si>
    <t>Barcode</t>
  </si>
  <si>
    <t>SCS Item ID</t>
  </si>
  <si>
    <t>HB1 .H6</t>
  </si>
  <si>
    <t>0                      HB 0001000H  6</t>
  </si>
  <si>
    <t>The economic library of Jacob H. Hollander / compiled by Elsie A. G. Marsh.</t>
  </si>
  <si>
    <t>No</t>
  </si>
  <si>
    <t>1</t>
  </si>
  <si>
    <t>0</t>
  </si>
  <si>
    <t>Hollander, Jacob H. (Jacob Harry), 1871-1940.</t>
  </si>
  <si>
    <t>Baltimore, 1937. Detroit, Gale Research Co., 1966.</t>
  </si>
  <si>
    <t>1937</t>
  </si>
  <si>
    <t>eng</t>
  </si>
  <si>
    <t>xxu</t>
  </si>
  <si>
    <t xml:space="preserve">HB </t>
  </si>
  <si>
    <t>2001-04-12</t>
  </si>
  <si>
    <t>1996-09-06</t>
  </si>
  <si>
    <t>Yes</t>
  </si>
  <si>
    <t>672671962:eng</t>
  </si>
  <si>
    <t>1675266</t>
  </si>
  <si>
    <t>991003864599702656</t>
  </si>
  <si>
    <t>2268047770002656</t>
  </si>
  <si>
    <t>BOOK</t>
  </si>
  <si>
    <t>32285002305976</t>
  </si>
  <si>
    <t>893343124</t>
  </si>
  <si>
    <t>HB119.S35 A64 1991</t>
  </si>
  <si>
    <t>0                      HB 0119000S  35                 A  64          1991</t>
  </si>
  <si>
    <t>Opening doors : the life and work of Joseph Schumpeter / Robert Loring Allen ; foreword by Walt W. Rostow.</t>
  </si>
  <si>
    <t>V.1</t>
  </si>
  <si>
    <t>Allen, Robert Loring.</t>
  </si>
  <si>
    <t>New Brunswick, N.J. : Transaction Publishers, c1991.</t>
  </si>
  <si>
    <t>1991</t>
  </si>
  <si>
    <t>nju</t>
  </si>
  <si>
    <t>2008-04-06</t>
  </si>
  <si>
    <t>1992-03-25</t>
  </si>
  <si>
    <t>2052342:eng</t>
  </si>
  <si>
    <t>21334698</t>
  </si>
  <si>
    <t>991001678069702656</t>
  </si>
  <si>
    <t>2261933480002656</t>
  </si>
  <si>
    <t>9780887383809</t>
  </si>
  <si>
    <t>32285001005668</t>
  </si>
  <si>
    <t>893238259</t>
  </si>
  <si>
    <t>HB34 .P54 1955</t>
  </si>
  <si>
    <t>0                      HB 0034000P  54          1955</t>
  </si>
  <si>
    <t>Alfred Marshall and current thought.</t>
  </si>
  <si>
    <t>Pigou, A. C. (Arthur Cecil), 1877-1959.</t>
  </si>
  <si>
    <t>London : Macmillan ; New York : St. Martin's Press, c1953, 1955 printing.</t>
  </si>
  <si>
    <t>1955</t>
  </si>
  <si>
    <t>enk</t>
  </si>
  <si>
    <t>2009-04-08</t>
  </si>
  <si>
    <t>1992-05-13</t>
  </si>
  <si>
    <t>4494973087:eng</t>
  </si>
  <si>
    <t>4543509</t>
  </si>
  <si>
    <t>991004676059702656</t>
  </si>
  <si>
    <t>2254857260002656</t>
  </si>
  <si>
    <t>32285001108561</t>
  </si>
  <si>
    <t>893694198</t>
  </si>
  <si>
    <t>HB34 .V43</t>
  </si>
  <si>
    <t>0                      HB 0034000V  43</t>
  </si>
  <si>
    <t>Thorstein Veblen; [selections from his work, with an introd. and commentaries by] Bernard Rosenberg.</t>
  </si>
  <si>
    <t>Veblen, Thorstein, 1857-1929.</t>
  </si>
  <si>
    <t>New York, Crowell [1963]</t>
  </si>
  <si>
    <t>1963</t>
  </si>
  <si>
    <t>nyu</t>
  </si>
  <si>
    <t>Major contributors to social science series</t>
  </si>
  <si>
    <t>1997-12-08</t>
  </si>
  <si>
    <t>1997-06-10</t>
  </si>
  <si>
    <t>9415417709:eng</t>
  </si>
  <si>
    <t>167361</t>
  </si>
  <si>
    <t>991000947399702656</t>
  </si>
  <si>
    <t>2272393380002656</t>
  </si>
  <si>
    <t>32285002764701</t>
  </si>
  <si>
    <t>893407679</t>
  </si>
  <si>
    <t>HB3711 .M535</t>
  </si>
  <si>
    <t>0                      HB 3711000M  535</t>
  </si>
  <si>
    <t>What happens during business cycles, a progress report.</t>
  </si>
  <si>
    <t>Mitchell, Wesley C. (Wesley Clair), 1874-1948.</t>
  </si>
  <si>
    <t>[New York] National Bureau of Economic Research [1951]</t>
  </si>
  <si>
    <t>1951</t>
  </si>
  <si>
    <t>National Bureau of Economic Research. Studies in business cycles, no. 5</t>
  </si>
  <si>
    <t>2006-04-24</t>
  </si>
  <si>
    <t>1997-06-19</t>
  </si>
  <si>
    <t>3372189677:eng</t>
  </si>
  <si>
    <t>170722</t>
  </si>
  <si>
    <t>991000980589702656</t>
  </si>
  <si>
    <t>2269276280002656</t>
  </si>
  <si>
    <t>32285002768173</t>
  </si>
  <si>
    <t>893803246</t>
  </si>
  <si>
    <t>HB3719 .H8</t>
  </si>
  <si>
    <t>0                      HB 3719000H  8</t>
  </si>
  <si>
    <t>Cost, prices, and profits : their cyclical relations / [by] Thor Hultgren, assisted by Maude R. Pech.</t>
  </si>
  <si>
    <t>Hultgren, Thor, 1902-</t>
  </si>
  <si>
    <t>New York : National Bureau of Economic Research ; distributed by Columbia University Press, 1965.</t>
  </si>
  <si>
    <t>1965</t>
  </si>
  <si>
    <t>National Bureau of Economic Research. Studies in business cycles, 14</t>
  </si>
  <si>
    <t>1995-11-28</t>
  </si>
  <si>
    <t>1993-04-01</t>
  </si>
  <si>
    <t>1429803:eng</t>
  </si>
  <si>
    <t>330552</t>
  </si>
  <si>
    <t>991002386869702656</t>
  </si>
  <si>
    <t>2259022810002656</t>
  </si>
  <si>
    <t>32285001596971</t>
  </si>
  <si>
    <t>893616052</t>
  </si>
  <si>
    <t>HB3722 .M674 1999</t>
  </si>
  <si>
    <t>0                      HB 3722000M  674         1999</t>
  </si>
  <si>
    <t>Money, greed, and risk : why financial crises and crashes happen / Charles R. Morris.</t>
  </si>
  <si>
    <t>Morris, Charles R.</t>
  </si>
  <si>
    <t>New York : Times Business, c1999.</t>
  </si>
  <si>
    <t>1999</t>
  </si>
  <si>
    <t>1st ed.</t>
  </si>
  <si>
    <t>2000-12-07</t>
  </si>
  <si>
    <t>1999-11-09</t>
  </si>
  <si>
    <t>16554149:eng</t>
  </si>
  <si>
    <t>40251451</t>
  </si>
  <si>
    <t>991002986389702656</t>
  </si>
  <si>
    <t>2256955330002656</t>
  </si>
  <si>
    <t>9780812931730</t>
  </si>
  <si>
    <t>32285003619961</t>
  </si>
  <si>
    <t>893524292</t>
  </si>
  <si>
    <t>HB3730 .A78</t>
  </si>
  <si>
    <t>0                      HB 3730000A  78</t>
  </si>
  <si>
    <t>Forecasting : an appraisal for policy-makers and planners / William Ascher.</t>
  </si>
  <si>
    <t>Ascher, William.</t>
  </si>
  <si>
    <t>Baltimore : Johns Hopkins University Press, c1978, 1979 printing.</t>
  </si>
  <si>
    <t>1978</t>
  </si>
  <si>
    <t>mdu</t>
  </si>
  <si>
    <t>1995-11-08</t>
  </si>
  <si>
    <t>1993-02-04</t>
  </si>
  <si>
    <t>347724863:eng</t>
  </si>
  <si>
    <t>3202555</t>
  </si>
  <si>
    <t>991004373009702656</t>
  </si>
  <si>
    <t>2270313780002656</t>
  </si>
  <si>
    <t>9780801820359</t>
  </si>
  <si>
    <t>32285001483774</t>
  </si>
  <si>
    <t>893618584</t>
  </si>
  <si>
    <t>HB3730 .B8457 1993</t>
  </si>
  <si>
    <t>0                      HB 3730000B  8457        1993</t>
  </si>
  <si>
    <t>Business cycles, indicators, and forecasting / edited by James H. Stock and Mark W. Watson.</t>
  </si>
  <si>
    <t>Chicago : University of Chicago Press, c1993.</t>
  </si>
  <si>
    <t>1993</t>
  </si>
  <si>
    <t>ilu</t>
  </si>
  <si>
    <t>Studies in business cycles ; v. 28</t>
  </si>
  <si>
    <t>2001-10-05</t>
  </si>
  <si>
    <t>1998-10-06</t>
  </si>
  <si>
    <t>1044419745:eng</t>
  </si>
  <si>
    <t>27975215</t>
  </si>
  <si>
    <t>991002173479702656</t>
  </si>
  <si>
    <t>2262437930002656</t>
  </si>
  <si>
    <t>9780226774886</t>
  </si>
  <si>
    <t>32285003472502</t>
  </si>
  <si>
    <t>893691292</t>
  </si>
  <si>
    <t>HB501 .B665 V.2</t>
  </si>
  <si>
    <t>0                      HB 0501000B  665                                                     V.2</t>
  </si>
  <si>
    <t>Capital and interest / translated by George D. Huncke and Hans F. Sennholz.</t>
  </si>
  <si>
    <t>V.2*</t>
  </si>
  <si>
    <t>Böhm-Bawerk, Eugen von, 1851-1914.</t>
  </si>
  <si>
    <t>South Holland, Ill. : Libertarian Press, [1959]</t>
  </si>
  <si>
    <t>1959</t>
  </si>
  <si>
    <t>2006-10-09</t>
  </si>
  <si>
    <t>1994-04-29</t>
  </si>
  <si>
    <t>10252659012:eng</t>
  </si>
  <si>
    <t>176664</t>
  </si>
  <si>
    <t>991001047999702656</t>
  </si>
  <si>
    <t>2267865640002656</t>
  </si>
  <si>
    <t>32285001894889</t>
  </si>
  <si>
    <t>893772259</t>
  </si>
  <si>
    <t>HB501 .B665 V.3</t>
  </si>
  <si>
    <t>0                      HB 0501000B  665                                                     V.3</t>
  </si>
  <si>
    <t>V.3*</t>
  </si>
  <si>
    <t>32285001905198</t>
  </si>
  <si>
    <t>893808925</t>
  </si>
  <si>
    <t>HB523 .E45 1992</t>
  </si>
  <si>
    <t>0                      HB 0523000E  45          1992</t>
  </si>
  <si>
    <t>Local justice : how institutions allocate scarce goods and necessary burdens / by Jon Elster.</t>
  </si>
  <si>
    <t>Elster, Jon, 1940-</t>
  </si>
  <si>
    <t>New York : Russell Sage Foundation, 1992.</t>
  </si>
  <si>
    <t>1992</t>
  </si>
  <si>
    <t>2005-08-22</t>
  </si>
  <si>
    <t>1993-11-15</t>
  </si>
  <si>
    <t>555446:eng</t>
  </si>
  <si>
    <t>25007524</t>
  </si>
  <si>
    <t>991001651179702656</t>
  </si>
  <si>
    <t>2256383700002656</t>
  </si>
  <si>
    <t>9780871542311</t>
  </si>
  <si>
    <t>32285001811545</t>
  </si>
  <si>
    <t>893715586</t>
  </si>
  <si>
    <t>HB61 .H35 1986</t>
  </si>
  <si>
    <t>0                      HB 0061000H  35          1986</t>
  </si>
  <si>
    <t>A dictionary of economics and commerce / J. L. Hanson.</t>
  </si>
  <si>
    <t>Hanson, J. L. (John Lloyd), 1903-</t>
  </si>
  <si>
    <t>London : ME/Pitman Pub., ltd., c1986.</t>
  </si>
  <si>
    <t>1986</t>
  </si>
  <si>
    <t>6th ed.</t>
  </si>
  <si>
    <t>2001-08-27</t>
  </si>
  <si>
    <t>1992-05-06</t>
  </si>
  <si>
    <t>1168102:eng</t>
  </si>
  <si>
    <t>15589285</t>
  </si>
  <si>
    <t>991000981929702656</t>
  </si>
  <si>
    <t>2261847510002656</t>
  </si>
  <si>
    <t>32285001120392</t>
  </si>
  <si>
    <t>893413858</t>
  </si>
  <si>
    <t>HB71 .B3137 1989</t>
  </si>
  <si>
    <t>0                      HB 0071000B  3137        1989</t>
  </si>
  <si>
    <t>Economics and power : an inquiry into human relations and markets / Randall Bartlett.</t>
  </si>
  <si>
    <t>Bartlett, Randall, 1945-</t>
  </si>
  <si>
    <t>Cambridge ; New York : Cambridge University Press, 1989.</t>
  </si>
  <si>
    <t>1989</t>
  </si>
  <si>
    <t>1993-10-07</t>
  </si>
  <si>
    <t>1991-05-29</t>
  </si>
  <si>
    <t>836744982:eng</t>
  </si>
  <si>
    <t>18780429</t>
  </si>
  <si>
    <t>991001394389702656</t>
  </si>
  <si>
    <t>2260493660002656</t>
  </si>
  <si>
    <t>9780521355629</t>
  </si>
  <si>
    <t>32285000574854</t>
  </si>
  <si>
    <t>893414215</t>
  </si>
  <si>
    <t>HB71 .B659</t>
  </si>
  <si>
    <t>0                      HB 0071000B  659</t>
  </si>
  <si>
    <t>Evolutionary economics / by Kenneth E. Boulding.</t>
  </si>
  <si>
    <t>Boulding, Kenneth E. (Kenneth Ewart), 1910-1993.</t>
  </si>
  <si>
    <t>Beverly Hills, Calif. : Sage Publications, c1981.</t>
  </si>
  <si>
    <t>1981</t>
  </si>
  <si>
    <t>cau</t>
  </si>
  <si>
    <t>2003-10-04</t>
  </si>
  <si>
    <t>1992-02-19</t>
  </si>
  <si>
    <t>507352601:eng</t>
  </si>
  <si>
    <t>7574714</t>
  </si>
  <si>
    <t>991005133699702656</t>
  </si>
  <si>
    <t>2272715180002656</t>
  </si>
  <si>
    <t>9780803916487</t>
  </si>
  <si>
    <t>32285000985498</t>
  </si>
  <si>
    <t>893783071</t>
  </si>
  <si>
    <t>HB71 .R6</t>
  </si>
  <si>
    <t>0                      HB 0071000R  6</t>
  </si>
  <si>
    <t>Economic philosophy.</t>
  </si>
  <si>
    <t>Robinson, Joan, 1903-1983.</t>
  </si>
  <si>
    <t>Chicago, Aldine Pub. Co. [1962]</t>
  </si>
  <si>
    <t>1962</t>
  </si>
  <si>
    <t>53105295:eng</t>
  </si>
  <si>
    <t>167175</t>
  </si>
  <si>
    <t>991000946129702656</t>
  </si>
  <si>
    <t>2272514630002656</t>
  </si>
  <si>
    <t>32285002764867</t>
  </si>
  <si>
    <t>893346122</t>
  </si>
  <si>
    <t>HB71 .W47 1983</t>
  </si>
  <si>
    <t>0                      HB 0071000W  47          1983</t>
  </si>
  <si>
    <t>Why economics is not yet a science / edited by Alfred S. Eichner.</t>
  </si>
  <si>
    <t>Armonk, N.Y. : M.E. Sharpe, c1983.</t>
  </si>
  <si>
    <t>1983</t>
  </si>
  <si>
    <t>1999-09-23</t>
  </si>
  <si>
    <t>1992-02-21</t>
  </si>
  <si>
    <t>54587707:eng</t>
  </si>
  <si>
    <t>9785282</t>
  </si>
  <si>
    <t>991000258529702656</t>
  </si>
  <si>
    <t>2259703640002656</t>
  </si>
  <si>
    <t>9780873322652</t>
  </si>
  <si>
    <t>32285000985613</t>
  </si>
  <si>
    <t>893333338</t>
  </si>
  <si>
    <t>HB73 .T83</t>
  </si>
  <si>
    <t>0                      HB 0073000T  83</t>
  </si>
  <si>
    <t>Political control of the economy / Edward R. Tufte.</t>
  </si>
  <si>
    <t>Tufte, Edward R., 1942-</t>
  </si>
  <si>
    <t>Princeton, N.J. : Princeton University Press, c1978.</t>
  </si>
  <si>
    <t>1997-05-01</t>
  </si>
  <si>
    <t>1992-02-24</t>
  </si>
  <si>
    <t>440949:eng</t>
  </si>
  <si>
    <t>3630400</t>
  </si>
  <si>
    <t>991004482679702656</t>
  </si>
  <si>
    <t>2258626730002656</t>
  </si>
  <si>
    <t>9780691075945</t>
  </si>
  <si>
    <t>32285000985811</t>
  </si>
  <si>
    <t>893325434</t>
  </si>
  <si>
    <t>HB74.M3 B3 1965</t>
  </si>
  <si>
    <t>0                      HB 0074000M  3                  B  3           1965</t>
  </si>
  <si>
    <t>Economic theory and operations analysis [by] William J. Baumol.</t>
  </si>
  <si>
    <t>Baumol, William J.</t>
  </si>
  <si>
    <t>Englewood Cliffs, N.J., Prentice-Hall [1965]</t>
  </si>
  <si>
    <t>2d ed.</t>
  </si>
  <si>
    <t>Prentice-Hall international series in management</t>
  </si>
  <si>
    <t>2002-11-07</t>
  </si>
  <si>
    <t>410717:eng</t>
  </si>
  <si>
    <t>168835</t>
  </si>
  <si>
    <t>991000959009702656</t>
  </si>
  <si>
    <t>2262221310002656</t>
  </si>
  <si>
    <t>32285002764974</t>
  </si>
  <si>
    <t>893797170</t>
  </si>
  <si>
    <t>HB74.M3 F76</t>
  </si>
  <si>
    <t>0                      HB 0074000M  3                  F  76</t>
  </si>
  <si>
    <t>Frontiers of quantitative economics. Papers invited for presentation at the Econometric Society Winter Meetings, New York, 1969 [and] Toronto, 1972. Ed. by Michael D. Intriligator.</t>
  </si>
  <si>
    <t>Amsterdam, North-Holland Pub. Co., 1971-76.</t>
  </si>
  <si>
    <t>1971</t>
  </si>
  <si>
    <t xml:space="preserve">ne </t>
  </si>
  <si>
    <t>Contributions to economic analysis ; v. 71, 87, 105-106</t>
  </si>
  <si>
    <t>2000-11-06</t>
  </si>
  <si>
    <t>325654771:eng</t>
  </si>
  <si>
    <t>212213</t>
  </si>
  <si>
    <t>991001272439702656</t>
  </si>
  <si>
    <t>2262041270002656</t>
  </si>
  <si>
    <t>9780720431711</t>
  </si>
  <si>
    <t>32285002755014</t>
  </si>
  <si>
    <t>893340304</t>
  </si>
  <si>
    <t>HB74.M3 K586</t>
  </si>
  <si>
    <t>0                      HB 0074000M  3                  K  586</t>
  </si>
  <si>
    <t>Microeconomic models [by] K. C. Kogiku.</t>
  </si>
  <si>
    <t>Kogiku, K. C. (Kiichirō Chris), 1927-</t>
  </si>
  <si>
    <t>New York, Harper &amp; Row [1971]</t>
  </si>
  <si>
    <t>2002-07-10</t>
  </si>
  <si>
    <t>1194851:eng</t>
  </si>
  <si>
    <t>157728</t>
  </si>
  <si>
    <t>991000906809702656</t>
  </si>
  <si>
    <t>2256009100002656</t>
  </si>
  <si>
    <t>9780060437466</t>
  </si>
  <si>
    <t>32285002755097</t>
  </si>
  <si>
    <t>893626498</t>
  </si>
  <si>
    <t>HB75 .G7</t>
  </si>
  <si>
    <t>0                      HB 0075000G  7</t>
  </si>
  <si>
    <t>The development of economic doctrine : an introductory survey / by Alexander Gray.</t>
  </si>
  <si>
    <t>Gray, Alexander, Sir, 1882-1968.</t>
  </si>
  <si>
    <t>London ; New York : Longmans, Green, 1931.</t>
  </si>
  <si>
    <t>1931</t>
  </si>
  <si>
    <t xml:space="preserve">xx </t>
  </si>
  <si>
    <t>1998-01-14</t>
  </si>
  <si>
    <t>1992-12-22</t>
  </si>
  <si>
    <t>576200:eng</t>
  </si>
  <si>
    <t>744187</t>
  </si>
  <si>
    <t>991003218239702656</t>
  </si>
  <si>
    <t>2269386560002656</t>
  </si>
  <si>
    <t>32285001471548</t>
  </si>
  <si>
    <t>893422307</t>
  </si>
  <si>
    <t>HB75 .N68</t>
  </si>
  <si>
    <t>0                      HB 0075000N  68</t>
  </si>
  <si>
    <t>Development and society; the dynamics of economic change. Edited by David E. Novack and Robert Lekachman.</t>
  </si>
  <si>
    <t>Novack, David E. editor.</t>
  </si>
  <si>
    <t>New York, St. Martin's Press [1964]</t>
  </si>
  <si>
    <t>1964</t>
  </si>
  <si>
    <t>1998-04-07</t>
  </si>
  <si>
    <t>1286167:eng</t>
  </si>
  <si>
    <t>166917</t>
  </si>
  <si>
    <t>991000944899702656</t>
  </si>
  <si>
    <t>2271310220002656</t>
  </si>
  <si>
    <t>32285002755444</t>
  </si>
  <si>
    <t>893884898</t>
  </si>
  <si>
    <t>HB75 .R673 1975</t>
  </si>
  <si>
    <t>0                      HB 0075000R  673         1975</t>
  </si>
  <si>
    <t>The origin of economic ideas / Guy Routh.</t>
  </si>
  <si>
    <t>Routh, Guy.</t>
  </si>
  <si>
    <t>White Plains, N.Y. : International Arts and Sciences Press, 1975.</t>
  </si>
  <si>
    <t>1975</t>
  </si>
  <si>
    <t>1st U.S. ed.</t>
  </si>
  <si>
    <t>1994-04-27</t>
  </si>
  <si>
    <t>1991-08-14</t>
  </si>
  <si>
    <t>2035297:eng</t>
  </si>
  <si>
    <t>1967138</t>
  </si>
  <si>
    <t>991003956279702656</t>
  </si>
  <si>
    <t>2267318830002656</t>
  </si>
  <si>
    <t>9780873320719</t>
  </si>
  <si>
    <t>32285000684729</t>
  </si>
  <si>
    <t>893800408</t>
  </si>
  <si>
    <t>HB75 .W58</t>
  </si>
  <si>
    <t>0                      HB 0075000W  58</t>
  </si>
  <si>
    <t>A history of economic ideas / by Edmund Whittaker.</t>
  </si>
  <si>
    <t>Whittaker, Edmund, 1897-1973.</t>
  </si>
  <si>
    <t>New York ; London : Longmans, Green and Co., 1940.</t>
  </si>
  <si>
    <t>1940</t>
  </si>
  <si>
    <t>[Longmans' economic series]</t>
  </si>
  <si>
    <t>1997-12-07</t>
  </si>
  <si>
    <t>1991-06-19</t>
  </si>
  <si>
    <t>552074550:eng</t>
  </si>
  <si>
    <t>325324</t>
  </si>
  <si>
    <t>991002353499702656</t>
  </si>
  <si>
    <t>2269879560002656</t>
  </si>
  <si>
    <t>32285000631399</t>
  </si>
  <si>
    <t>893685267</t>
  </si>
  <si>
    <t>HB79 .O25 1967</t>
  </si>
  <si>
    <t>0                      HB 0079000O  25          1967</t>
  </si>
  <si>
    <t>An essay on mediæval economic teaching / by George O'Brien.</t>
  </si>
  <si>
    <t>O'Brien, George, 1892-1973.</t>
  </si>
  <si>
    <t>New York : A. M. Kelley, 1967.</t>
  </si>
  <si>
    <t>1967</t>
  </si>
  <si>
    <t>Reprints of economic classics</t>
  </si>
  <si>
    <t>1995-07-23</t>
  </si>
  <si>
    <t>1992-06-18</t>
  </si>
  <si>
    <t>1287339:eng</t>
  </si>
  <si>
    <t>322512</t>
  </si>
  <si>
    <t>991002332249702656</t>
  </si>
  <si>
    <t>2257147010002656</t>
  </si>
  <si>
    <t>32285001132603</t>
  </si>
  <si>
    <t>893245043</t>
  </si>
  <si>
    <t>HB93 .H6 1968</t>
  </si>
  <si>
    <t>0                      HB 0093000H  6           1968</t>
  </si>
  <si>
    <t>The physiocrats : six lectures on the French économistes of the 18th century.</t>
  </si>
  <si>
    <t>Higgs, Henry, 1864-1940.</t>
  </si>
  <si>
    <t>New York : A. M. Kelley, 1968.</t>
  </si>
  <si>
    <t>1968</t>
  </si>
  <si>
    <t>1998-02-24</t>
  </si>
  <si>
    <t>1571722:eng</t>
  </si>
  <si>
    <t>442424</t>
  </si>
  <si>
    <t>991002788179702656</t>
  </si>
  <si>
    <t>2256032130002656</t>
  </si>
  <si>
    <t>32285000631407</t>
  </si>
  <si>
    <t>893511193</t>
  </si>
  <si>
    <t>HC106.3 .D33</t>
  </si>
  <si>
    <t>0                      HC 0106300D  33</t>
  </si>
  <si>
    <t>Capitalism and its culture, by Jerome Davis.</t>
  </si>
  <si>
    <t>Davis, Jerome, 1891-1979.</t>
  </si>
  <si>
    <t>New York, Farrar &amp; Rinehart, incorporated, [c1935]</t>
  </si>
  <si>
    <t>1935</t>
  </si>
  <si>
    <t xml:space="preserve">HC </t>
  </si>
  <si>
    <t>2006-10-25</t>
  </si>
  <si>
    <t>1997-06-23</t>
  </si>
  <si>
    <t>1436321:eng</t>
  </si>
  <si>
    <t>332138</t>
  </si>
  <si>
    <t>991002390379702656</t>
  </si>
  <si>
    <t>2258572800002656</t>
  </si>
  <si>
    <t>32285002826310</t>
  </si>
  <si>
    <t>893867152</t>
  </si>
  <si>
    <t>HC106.3 .G66</t>
  </si>
  <si>
    <t>0                      HC 0106300G  66</t>
  </si>
  <si>
    <t>Government and economic life : development and current issues of American public policy.</t>
  </si>
  <si>
    <t>V. 2</t>
  </si>
  <si>
    <t>Lyon, Leverett S. (Leverett Samuel), 1885-1959.</t>
  </si>
  <si>
    <t>Washington, D.C. : Brookings institution, 1939-1940.</t>
  </si>
  <si>
    <t>1939</t>
  </si>
  <si>
    <t>dcu</t>
  </si>
  <si>
    <t>The Institute of Economics of the Brookings institution. Publications no. 79, 83</t>
  </si>
  <si>
    <t>2007-04-13</t>
  </si>
  <si>
    <t>4663487912:eng</t>
  </si>
  <si>
    <t>4544633</t>
  </si>
  <si>
    <t>991004676229702656</t>
  </si>
  <si>
    <t>2255424660002656</t>
  </si>
  <si>
    <t>32285002826443</t>
  </si>
  <si>
    <t>893344116</t>
  </si>
  <si>
    <t>HC107.M4 H23 1969</t>
  </si>
  <si>
    <t>0                      HC 0107000M  4                  H  23          1969</t>
  </si>
  <si>
    <t>Commonwealth; a study of the role of government in the American economy: Massachusetts, 1774-1861 [by] Oscar Handlin &amp; Mary Flug Handlin.</t>
  </si>
  <si>
    <t>Handlin, Oscar, 1915-2011.</t>
  </si>
  <si>
    <t>Cambridge, Belknap Press of Harvard University Press, 1969.</t>
  </si>
  <si>
    <t>1969</t>
  </si>
  <si>
    <t>Rev. ed.</t>
  </si>
  <si>
    <t>mau</t>
  </si>
  <si>
    <t>2002-06-11</t>
  </si>
  <si>
    <t>1997-06-30</t>
  </si>
  <si>
    <t>1135753:eng</t>
  </si>
  <si>
    <t>12903</t>
  </si>
  <si>
    <t>991000005019702656</t>
  </si>
  <si>
    <t>2264944990002656</t>
  </si>
  <si>
    <t>32285002830619</t>
  </si>
  <si>
    <t>893431584</t>
  </si>
  <si>
    <t>HC108.B2 O47</t>
  </si>
  <si>
    <t>0                      HC 0108000B  2                  O  47</t>
  </si>
  <si>
    <t>Baltimore, the building of an American city / Sherry H. Olson.</t>
  </si>
  <si>
    <t>Olson, Sherry H.</t>
  </si>
  <si>
    <t>Baltimore : Johns Hopkins University Press, c1980.</t>
  </si>
  <si>
    <t>1980</t>
  </si>
  <si>
    <t>2001-05-01</t>
  </si>
  <si>
    <t>1993-02-10</t>
  </si>
  <si>
    <t>18075268:eng</t>
  </si>
  <si>
    <t>5496121</t>
  </si>
  <si>
    <t>991004839959702656</t>
  </si>
  <si>
    <t>2266226920002656</t>
  </si>
  <si>
    <t>9780801822247</t>
  </si>
  <si>
    <t>32285001509594</t>
  </si>
  <si>
    <t>893501014</t>
  </si>
  <si>
    <t>HC187 .W56</t>
  </si>
  <si>
    <t>0                      HC 0187000W  56</t>
  </si>
  <si>
    <t>The politics of Brazilian development 1930-1954 [by] John D. Wirth.</t>
  </si>
  <si>
    <t>Wirth, John D.</t>
  </si>
  <si>
    <t>Stanford, Calif., Stanford University Press, 1970.</t>
  </si>
  <si>
    <t>1970</t>
  </si>
  <si>
    <t>2007-03-06</t>
  </si>
  <si>
    <t>1997-07-01</t>
  </si>
  <si>
    <t>1220318:eng</t>
  </si>
  <si>
    <t>59598</t>
  </si>
  <si>
    <t>991000148709702656</t>
  </si>
  <si>
    <t>2260421870002656</t>
  </si>
  <si>
    <t>9780804707107</t>
  </si>
  <si>
    <t>32285002839198</t>
  </si>
  <si>
    <t>893601531</t>
  </si>
  <si>
    <t>HC240 .S3882 V.4</t>
  </si>
  <si>
    <t>0                      HC 0240000S  3882                                                    V.4</t>
  </si>
  <si>
    <t>The economic development of Western Europe [by] Warren C. Scoville [and] J. Clayburn La Force.</t>
  </si>
  <si>
    <t>V.4*</t>
  </si>
  <si>
    <t>Scoville, Warren Candler, 1913-1969.</t>
  </si>
  <si>
    <t>Lexington, Mass., Heath [1969- ]</t>
  </si>
  <si>
    <t>2001-07-20</t>
  </si>
  <si>
    <t>1997-07-23</t>
  </si>
  <si>
    <t>4663693252:eng</t>
  </si>
  <si>
    <t>26198</t>
  </si>
  <si>
    <t>991000064629702656</t>
  </si>
  <si>
    <t>2265637950002656</t>
  </si>
  <si>
    <t>32285002839685</t>
  </si>
  <si>
    <t>893783924</t>
  </si>
  <si>
    <t>HC241.2 .C5543</t>
  </si>
  <si>
    <t>0                      HC 0241200C  5543</t>
  </si>
  <si>
    <t>The European communities : the social policy of the first phase / Doreen Collins.</t>
  </si>
  <si>
    <t>Collins, Doreen.</t>
  </si>
  <si>
    <t>London : M. Robertson, 1975.</t>
  </si>
  <si>
    <t>2001-02-25</t>
  </si>
  <si>
    <t>1992-02-07</t>
  </si>
  <si>
    <t>376974231:eng</t>
  </si>
  <si>
    <t>2932059</t>
  </si>
  <si>
    <t>991004287989702656</t>
  </si>
  <si>
    <t>2266680090002656</t>
  </si>
  <si>
    <t>9780855200831</t>
  </si>
  <si>
    <t>32285000950872</t>
  </si>
  <si>
    <t>893349829</t>
  </si>
  <si>
    <t>HC257.C85 B42</t>
  </si>
  <si>
    <t>0                      HC 0257000C  85                 B  42</t>
  </si>
  <si>
    <t>Coal and tobacco : the Lowthers and the economic development of West Cumberland, 1660-1760 / J. V. Beckett.</t>
  </si>
  <si>
    <t>Beckett, J. V.</t>
  </si>
  <si>
    <t>Cambridge [Eng.] ; New York : Cambridge University Press, 1981.</t>
  </si>
  <si>
    <t>1993-02-23</t>
  </si>
  <si>
    <t>1993-02-22</t>
  </si>
  <si>
    <t>865868833:eng</t>
  </si>
  <si>
    <t>6762582</t>
  </si>
  <si>
    <t>991005037409702656</t>
  </si>
  <si>
    <t>2262868050002656</t>
  </si>
  <si>
    <t>9780521234863</t>
  </si>
  <si>
    <t>32285001504108</t>
  </si>
  <si>
    <t>893520326</t>
  </si>
  <si>
    <t>HC275 .C64 1965</t>
  </si>
  <si>
    <t>0                      HC 0275000C  64          1965</t>
  </si>
  <si>
    <t>French mercantilism, 1683-1700.</t>
  </si>
  <si>
    <t>Cole, Charles Woolsey, 1906-1978.</t>
  </si>
  <si>
    <t>New York, Octagon Books, 1965 [c1943]</t>
  </si>
  <si>
    <t>2002-02-11</t>
  </si>
  <si>
    <t>1997-07-02</t>
  </si>
  <si>
    <t>1353283:eng</t>
  </si>
  <si>
    <t>1201911</t>
  </si>
  <si>
    <t>991003617009702656</t>
  </si>
  <si>
    <t>2265566540002656</t>
  </si>
  <si>
    <t>32285002841681</t>
  </si>
  <si>
    <t>893781197</t>
  </si>
  <si>
    <t>HC276.2 .T5</t>
  </si>
  <si>
    <t>0                      HC 0276200T  5</t>
  </si>
  <si>
    <t>Modern France: a social and economic geography, by I. B. Thompson.</t>
  </si>
  <si>
    <t>Thompson, Ian Bentley.</t>
  </si>
  <si>
    <t>London, Butterworths, 1970.</t>
  </si>
  <si>
    <t>2005-01-30</t>
  </si>
  <si>
    <t>320555704:eng</t>
  </si>
  <si>
    <t>119559</t>
  </si>
  <si>
    <t>991000673249702656</t>
  </si>
  <si>
    <t>2264220660002656</t>
  </si>
  <si>
    <t>9780408700160</t>
  </si>
  <si>
    <t>32285002841871</t>
  </si>
  <si>
    <t>893796894</t>
  </si>
  <si>
    <t>HC286.4 .K5</t>
  </si>
  <si>
    <t>0                      HC 0286400K  5</t>
  </si>
  <si>
    <t>Germany's economic preparations for war.</t>
  </si>
  <si>
    <t>Klein, Burton H.</t>
  </si>
  <si>
    <t>Cambridge, Harvard University Press, 1959.</t>
  </si>
  <si>
    <t>Harvard economic studies ; v. 109</t>
  </si>
  <si>
    <t>2005-03-24</t>
  </si>
  <si>
    <t>576829:eng</t>
  </si>
  <si>
    <t>224664</t>
  </si>
  <si>
    <t>991001374819702656</t>
  </si>
  <si>
    <t>2263562900002656</t>
  </si>
  <si>
    <t>32285002842010</t>
  </si>
  <si>
    <t>893690566</t>
  </si>
  <si>
    <t>HC31 .F5</t>
  </si>
  <si>
    <t>0                      HC 0031000F  5</t>
  </si>
  <si>
    <t>The ancient economy, by M. I. Finley.</t>
  </si>
  <si>
    <t>Finley, M. I. (Moses I.), 1912-1986.</t>
  </si>
  <si>
    <t>Berkeley, University of California Press, 1973.</t>
  </si>
  <si>
    <t>1973</t>
  </si>
  <si>
    <t>Sather classical lectures ; v. 43</t>
  </si>
  <si>
    <t>2009-09-30</t>
  </si>
  <si>
    <t>8908513286:eng</t>
  </si>
  <si>
    <t>765341</t>
  </si>
  <si>
    <t>991003242329702656</t>
  </si>
  <si>
    <t>2270349870002656</t>
  </si>
  <si>
    <t>9780520024366</t>
  </si>
  <si>
    <t>32285002769924</t>
  </si>
  <si>
    <t>893530991</t>
  </si>
  <si>
    <t>HC333 .B543</t>
  </si>
  <si>
    <t>0                      HC 0333000B  543</t>
  </si>
  <si>
    <t>[Russian economic development from Peter the Great to] Stalin. Edited, with an introd., by William L. Blackwell.</t>
  </si>
  <si>
    <t>Blackwell, William L. compiler.</t>
  </si>
  <si>
    <t>New York, New Viewpoints, 1974.</t>
  </si>
  <si>
    <t>1974</t>
  </si>
  <si>
    <t>Modern scholarship on European history</t>
  </si>
  <si>
    <t>2008-12-08</t>
  </si>
  <si>
    <t>117918550:eng</t>
  </si>
  <si>
    <t>673337</t>
  </si>
  <si>
    <t>991003130309702656</t>
  </si>
  <si>
    <t>2268935220002656</t>
  </si>
  <si>
    <t>9780531063637</t>
  </si>
  <si>
    <t>32285002842267</t>
  </si>
  <si>
    <t>893717352</t>
  </si>
  <si>
    <t>HC333 .L455</t>
  </si>
  <si>
    <t>0                      HC 0333000L  455</t>
  </si>
  <si>
    <t>History of the national economy of Russia, to the 1917 revolution; translated by L.M. Herman. Introd. by Calvin B. Hoover; maps redrawn under the supervision of Leonard H. Dykes.</t>
  </si>
  <si>
    <t>Li︠a︡shchenko, P. I. (Petr Ivanovich), 1875-1955.</t>
  </si>
  <si>
    <t>New York, Macmillan, 1949.</t>
  </si>
  <si>
    <t>1949</t>
  </si>
  <si>
    <t>[American Council of Learned Societies Devoted to Humanistic Studies. Russian Translation Project. Series 4]</t>
  </si>
  <si>
    <t>1997-12-01</t>
  </si>
  <si>
    <t>1150993408:eng</t>
  </si>
  <si>
    <t>169294</t>
  </si>
  <si>
    <t>991000961059702656</t>
  </si>
  <si>
    <t>2261974150002656</t>
  </si>
  <si>
    <t>32285002842275</t>
  </si>
  <si>
    <t>893602198</t>
  </si>
  <si>
    <t>HC335 .C7</t>
  </si>
  <si>
    <t>0                      HC 0335000C  7</t>
  </si>
  <si>
    <t>The basis of Soviet strength, by George B. Cressey ...</t>
  </si>
  <si>
    <t>Cressey, George Babcock, 1896-1963.</t>
  </si>
  <si>
    <t>New York, London, Whittlesey House, McGraw-Hill Book Company, inc., 1945.</t>
  </si>
  <si>
    <t>1945</t>
  </si>
  <si>
    <t>2009-03-22</t>
  </si>
  <si>
    <t>1681690:eng</t>
  </si>
  <si>
    <t>817272</t>
  </si>
  <si>
    <t>991003294909702656</t>
  </si>
  <si>
    <t>2269728440002656</t>
  </si>
  <si>
    <t>32285002842424</t>
  </si>
  <si>
    <t>893342436</t>
  </si>
  <si>
    <t>HC335 .E645</t>
  </si>
  <si>
    <t>0                      HC 0335000E  645</t>
  </si>
  <si>
    <t>The Soviet industrialization debate, 1924-1928.</t>
  </si>
  <si>
    <t>Erlich, Alexander.</t>
  </si>
  <si>
    <t>Cambridge, Harvard University Press, 1960.</t>
  </si>
  <si>
    <t>1960</t>
  </si>
  <si>
    <t>Russian Research Center studies ; 41</t>
  </si>
  <si>
    <t>1998-02-27</t>
  </si>
  <si>
    <t>9349873542:eng</t>
  </si>
  <si>
    <t>227754</t>
  </si>
  <si>
    <t>991001388119702656</t>
  </si>
  <si>
    <t>2255868630002656</t>
  </si>
  <si>
    <t>32285002842457</t>
  </si>
  <si>
    <t>893590250</t>
  </si>
  <si>
    <t>HC335 .G386</t>
  </si>
  <si>
    <t>0                      HC 0335000G  386</t>
  </si>
  <si>
    <t>Economic backwardness in historical perspective : a book of essays.</t>
  </si>
  <si>
    <t>Gerschenkron, Alexander.</t>
  </si>
  <si>
    <t>Cambridge, Belknap Press of Harvard University Press, 1962.</t>
  </si>
  <si>
    <t>2003-02-10</t>
  </si>
  <si>
    <t>1996-10-08</t>
  </si>
  <si>
    <t>1345673:eng</t>
  </si>
  <si>
    <t>228070</t>
  </si>
  <si>
    <t>991001391839702656</t>
  </si>
  <si>
    <t>2255678480002656</t>
  </si>
  <si>
    <t>32285002360112</t>
  </si>
  <si>
    <t>893503378</t>
  </si>
  <si>
    <t>HC335 .N68 1969</t>
  </si>
  <si>
    <t>0                      HC 0335000N  68          1969</t>
  </si>
  <si>
    <t>An economic history of the U.S.S.R.</t>
  </si>
  <si>
    <t>Nove, Alec.</t>
  </si>
  <si>
    <t>London, Allen Lane, 1969.</t>
  </si>
  <si>
    <t>2007-03-12</t>
  </si>
  <si>
    <t>1164886:eng</t>
  </si>
  <si>
    <t>25323</t>
  </si>
  <si>
    <t>991000062429702656</t>
  </si>
  <si>
    <t>2268501990002656</t>
  </si>
  <si>
    <t>9780713900699</t>
  </si>
  <si>
    <t>32285002842598</t>
  </si>
  <si>
    <t>893339233</t>
  </si>
  <si>
    <t>HC336.25 .H48 1988</t>
  </si>
  <si>
    <t>0                      HC 0336250H  48          1988</t>
  </si>
  <si>
    <t>Reforming the Soviet economy : equality versus efficiency / Ed A. Hewett.</t>
  </si>
  <si>
    <t>Hewett, Edward A.</t>
  </si>
  <si>
    <t>Washington, D.C. : Brookings Institution, c1988.</t>
  </si>
  <si>
    <t>1988</t>
  </si>
  <si>
    <t>1992-04-16</t>
  </si>
  <si>
    <t>1990-04-30</t>
  </si>
  <si>
    <t>233056300:eng</t>
  </si>
  <si>
    <t>16983768</t>
  </si>
  <si>
    <t>991001173349702656</t>
  </si>
  <si>
    <t>2257102570002656</t>
  </si>
  <si>
    <t>9780815736035</t>
  </si>
  <si>
    <t>32285000129048</t>
  </si>
  <si>
    <t>893808976</t>
  </si>
  <si>
    <t>HC340.12 .B7 1999</t>
  </si>
  <si>
    <t>0                      HC 0340120B  7           1999</t>
  </si>
  <si>
    <t>Kapitalizm : Russia's struggle to free its economy / Rose Brady.</t>
  </si>
  <si>
    <t>Brady, Rose, 1956-</t>
  </si>
  <si>
    <t>New Haven : Yale University Press, c1999.</t>
  </si>
  <si>
    <t>ctu</t>
  </si>
  <si>
    <t>2003-10-24</t>
  </si>
  <si>
    <t>1999-02-25</t>
  </si>
  <si>
    <t>794186297:eng</t>
  </si>
  <si>
    <t>39633535</t>
  </si>
  <si>
    <t>991002962509702656</t>
  </si>
  <si>
    <t>2266430100002656</t>
  </si>
  <si>
    <t>9780300077933</t>
  </si>
  <si>
    <t>32285003527057</t>
  </si>
  <si>
    <t>893622959</t>
  </si>
  <si>
    <t>HC340.I52 K88 1989</t>
  </si>
  <si>
    <t>0                      HC 0340000I  52                 K  88          1989</t>
  </si>
  <si>
    <t>Growth and inflation in the Soviet economy / Fyodor I. Kushnirsky.</t>
  </si>
  <si>
    <t>Kushnirsky, Fyodor I.</t>
  </si>
  <si>
    <t>Boulder : Westview Press, 1989.</t>
  </si>
  <si>
    <t>cou</t>
  </si>
  <si>
    <t>Westview special studies on the Soviet Union</t>
  </si>
  <si>
    <t>1989-11-27</t>
  </si>
  <si>
    <t>19118204:eng</t>
  </si>
  <si>
    <t>19130636</t>
  </si>
  <si>
    <t>991001436979702656</t>
  </si>
  <si>
    <t>2261498090002656</t>
  </si>
  <si>
    <t>9780813377001</t>
  </si>
  <si>
    <t>32285000014919</t>
  </si>
  <si>
    <t>893866230</t>
  </si>
  <si>
    <t>HC383 .V513</t>
  </si>
  <si>
    <t>0                      HC 0383000V  513</t>
  </si>
  <si>
    <t>An economic history of Spain [by] Jaime Vicens Vives with the collaboration of Jorge Nadal Oller. Translated by Frances M. López-Morillas.</t>
  </si>
  <si>
    <t>Vicens Vives, Jaime.</t>
  </si>
  <si>
    <t>Princeton, N.J., Princeton University Press, 1969.</t>
  </si>
  <si>
    <t>1383835:eng</t>
  </si>
  <si>
    <t>58</t>
  </si>
  <si>
    <t>991005430959702656</t>
  </si>
  <si>
    <t>2272729520002656</t>
  </si>
  <si>
    <t>32285002843166</t>
  </si>
  <si>
    <t>893536657</t>
  </si>
  <si>
    <t>HC385 .A55</t>
  </si>
  <si>
    <t>0                      HC 0385000A  55</t>
  </si>
  <si>
    <t>The political economy of modern Spain; policy-making in an authoritarian system [by] Charles W. Anderson.</t>
  </si>
  <si>
    <t>Anderson, Charles W., 1934-</t>
  </si>
  <si>
    <t>Madison, University of Wisconsin Press, 1970.</t>
  </si>
  <si>
    <t>wiu</t>
  </si>
  <si>
    <t>2010-11-18</t>
  </si>
  <si>
    <t>1255539:eng</t>
  </si>
  <si>
    <t>78546</t>
  </si>
  <si>
    <t>991000461789702656</t>
  </si>
  <si>
    <t>2255326430002656</t>
  </si>
  <si>
    <t>9780299056117</t>
  </si>
  <si>
    <t>32285002843174</t>
  </si>
  <si>
    <t>893714606</t>
  </si>
  <si>
    <t>HC54 .R613</t>
  </si>
  <si>
    <t>0                      HC 0054000R  613</t>
  </si>
  <si>
    <t>Against the tide. Translated by Elizabeth Henderson.</t>
  </si>
  <si>
    <t>Röpke, Wilhelm, 1899-1966.</t>
  </si>
  <si>
    <t>Chicago, H. Regnery Co. [1969]</t>
  </si>
  <si>
    <t>2000-11-08</t>
  </si>
  <si>
    <t>2908709052:eng</t>
  </si>
  <si>
    <t>47322</t>
  </si>
  <si>
    <t>991000108399702656</t>
  </si>
  <si>
    <t>2262448000002656</t>
  </si>
  <si>
    <t>32285002770427</t>
  </si>
  <si>
    <t>893884119</t>
  </si>
  <si>
    <t>HC58 .M5</t>
  </si>
  <si>
    <t>0                      HC 0058000M  5</t>
  </si>
  <si>
    <t>War, economy, and society, 1939-1945 / Alan S. Milward.</t>
  </si>
  <si>
    <t>Milward, Alan S.</t>
  </si>
  <si>
    <t>Berkeley : University of California Press, c1977.</t>
  </si>
  <si>
    <t>1977</t>
  </si>
  <si>
    <t>History of the world economy in the twentieth century ; 5</t>
  </si>
  <si>
    <t>2008-01-28</t>
  </si>
  <si>
    <t>885922:eng</t>
  </si>
  <si>
    <t>3154250</t>
  </si>
  <si>
    <t>991004358609702656</t>
  </si>
  <si>
    <t>2264051590002656</t>
  </si>
  <si>
    <t>9780520033382</t>
  </si>
  <si>
    <t>32285002770781</t>
  </si>
  <si>
    <t>893593595</t>
  </si>
  <si>
    <t>HC60 .R84 1996</t>
  </si>
  <si>
    <t>0                      HC 0060000R  84          1996</t>
  </si>
  <si>
    <t>United States development assistance policy : the domestic politics of foreign economic aid / Vernon W. Ruttan.</t>
  </si>
  <si>
    <t>Ruttan, Vernon W.</t>
  </si>
  <si>
    <t>Baltimore : Johns Hopkins University Press, 1996.</t>
  </si>
  <si>
    <t>1996</t>
  </si>
  <si>
    <t>The Johns Hopkins studies in development</t>
  </si>
  <si>
    <t>2006-10-12</t>
  </si>
  <si>
    <t>1996-11-08</t>
  </si>
  <si>
    <t>889672571:eng</t>
  </si>
  <si>
    <t>32089371</t>
  </si>
  <si>
    <t>991002462819702656</t>
  </si>
  <si>
    <t>2254760440002656</t>
  </si>
  <si>
    <t>9780801850516</t>
  </si>
  <si>
    <t>32285001419596</t>
  </si>
  <si>
    <t>893591375</t>
  </si>
  <si>
    <t>Keep in Collection? (Yes/No)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</si>
</sst>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0" fillId="0" borderId="0" xfId="0" applyAlignment="1">
      <alignment vertical="center" wrapText="1"/>
    </xf>
    <xf numFmtId="49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0" fillId="0" borderId="0" xfId="0" applyProtection="1">
      <protection locked="0"/>
    </xf>
    <xf numFmtId="0" fontId="1" fillId="2" borderId="0" xfId="0" applyFont="1" applyFill="1" applyAlignment="1" applyProtection="1">
      <alignment horizontal="center" vertical="center"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6CBC41-E185-4846-9ED5-2B74697B3122}">
  <dimension ref="A1:BD54"/>
  <sheetViews>
    <sheetView tabSelected="1" workbookViewId="0">
      <pane ySplit="1" topLeftCell="A2" activePane="bottomLeft" state="frozen"/>
      <selection pane="bottomLeft" activeCell="D2" sqref="D2"/>
    </sheetView>
  </sheetViews>
  <sheetFormatPr defaultRowHeight="40.5" customHeight="1" x14ac:dyDescent="0.25"/>
  <cols>
    <col min="1" max="1" width="16.85546875" customWidth="1"/>
    <col min="2" max="2" width="18.140625" customWidth="1"/>
    <col min="3" max="3" width="0" hidden="1" customWidth="1"/>
    <col min="4" max="4" width="58.7109375" customWidth="1"/>
    <col min="6" max="10" width="0" hidden="1" customWidth="1"/>
    <col min="11" max="11" width="21" customWidth="1"/>
    <col min="12" max="12" width="17.5703125" customWidth="1"/>
    <col min="14" max="17" width="0" hidden="1" customWidth="1"/>
    <col min="20" max="26" width="0" hidden="1" customWidth="1"/>
    <col min="28" max="28" width="0" hidden="1" customWidth="1"/>
    <col min="30" max="30" width="0" hidden="1" customWidth="1"/>
    <col min="31" max="31" width="16.28515625" customWidth="1"/>
    <col min="32" max="41" width="0" hidden="1" customWidth="1"/>
    <col min="42" max="42" width="11.28515625" customWidth="1"/>
    <col min="43" max="43" width="11.140625" customWidth="1"/>
    <col min="44" max="44" width="12" customWidth="1"/>
    <col min="47" max="56" width="0" hidden="1" customWidth="1"/>
  </cols>
  <sheetData>
    <row r="1" spans="1:56" ht="40.5" customHeight="1" x14ac:dyDescent="0.25">
      <c r="A1" s="8" t="s">
        <v>821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</row>
    <row r="2" spans="1:56" ht="40.5" customHeight="1" x14ac:dyDescent="0.25">
      <c r="A2" s="7" t="s">
        <v>58</v>
      </c>
      <c r="B2" s="2" t="s">
        <v>55</v>
      </c>
      <c r="C2" s="2" t="s">
        <v>56</v>
      </c>
      <c r="D2" s="2" t="s">
        <v>57</v>
      </c>
      <c r="F2" s="3" t="s">
        <v>58</v>
      </c>
      <c r="G2" s="3" t="s">
        <v>59</v>
      </c>
      <c r="H2" s="3" t="s">
        <v>58</v>
      </c>
      <c r="I2" s="3" t="s">
        <v>58</v>
      </c>
      <c r="J2" s="3" t="s">
        <v>60</v>
      </c>
      <c r="K2" s="2" t="s">
        <v>61</v>
      </c>
      <c r="L2" s="2" t="s">
        <v>62</v>
      </c>
      <c r="M2" s="3" t="s">
        <v>63</v>
      </c>
      <c r="O2" s="3" t="s">
        <v>64</v>
      </c>
      <c r="P2" s="3" t="s">
        <v>65</v>
      </c>
      <c r="R2" s="3" t="s">
        <v>66</v>
      </c>
      <c r="S2" s="4">
        <v>1</v>
      </c>
      <c r="T2" s="4">
        <v>1</v>
      </c>
      <c r="U2" s="5" t="s">
        <v>67</v>
      </c>
      <c r="V2" s="5" t="s">
        <v>67</v>
      </c>
      <c r="W2" s="5" t="s">
        <v>68</v>
      </c>
      <c r="X2" s="5" t="s">
        <v>68</v>
      </c>
      <c r="Y2" s="4">
        <v>116</v>
      </c>
      <c r="Z2" s="4">
        <v>104</v>
      </c>
      <c r="AA2" s="4">
        <v>195</v>
      </c>
      <c r="AB2" s="4">
        <v>2</v>
      </c>
      <c r="AC2" s="4">
        <v>3</v>
      </c>
      <c r="AD2" s="4">
        <v>2</v>
      </c>
      <c r="AE2" s="4">
        <v>6</v>
      </c>
      <c r="AF2" s="4">
        <v>0</v>
      </c>
      <c r="AG2" s="4">
        <v>0</v>
      </c>
      <c r="AH2" s="4">
        <v>1</v>
      </c>
      <c r="AI2" s="4">
        <v>3</v>
      </c>
      <c r="AJ2" s="4">
        <v>1</v>
      </c>
      <c r="AK2" s="4">
        <v>2</v>
      </c>
      <c r="AL2" s="4">
        <v>1</v>
      </c>
      <c r="AM2" s="4">
        <v>2</v>
      </c>
      <c r="AN2" s="4">
        <v>0</v>
      </c>
      <c r="AO2" s="4">
        <v>0</v>
      </c>
      <c r="AP2" s="3" t="s">
        <v>58</v>
      </c>
      <c r="AQ2" s="3" t="s">
        <v>69</v>
      </c>
      <c r="AR2" s="6" t="str">
        <f>HYPERLINK("http://catalog.hathitrust.org/Record/009978992","HathiTrust Record")</f>
        <v>HathiTrust Record</v>
      </c>
      <c r="AS2" s="6" t="str">
        <f>HYPERLINK("https://creighton-primo.hosted.exlibrisgroup.com/primo-explore/search?tab=default_tab&amp;search_scope=EVERYTHING&amp;vid=01CRU&amp;lang=en_US&amp;offset=0&amp;query=any,contains,991003864599702656","Catalog Record")</f>
        <v>Catalog Record</v>
      </c>
      <c r="AT2" s="6" t="str">
        <f>HYPERLINK("http://www.worldcat.org/oclc/1675266","WorldCat Record")</f>
        <v>WorldCat Record</v>
      </c>
      <c r="AU2" s="3" t="s">
        <v>70</v>
      </c>
      <c r="AV2" s="3" t="s">
        <v>71</v>
      </c>
      <c r="AW2" s="3" t="s">
        <v>72</v>
      </c>
      <c r="AX2" s="3" t="s">
        <v>72</v>
      </c>
      <c r="AY2" s="3" t="s">
        <v>73</v>
      </c>
      <c r="AZ2" s="3" t="s">
        <v>74</v>
      </c>
      <c r="BC2" s="3" t="s">
        <v>75</v>
      </c>
      <c r="BD2" s="3" t="s">
        <v>76</v>
      </c>
    </row>
    <row r="3" spans="1:56" ht="40.5" customHeight="1" x14ac:dyDescent="0.25">
      <c r="A3" s="7" t="s">
        <v>58</v>
      </c>
      <c r="B3" s="2" t="s">
        <v>77</v>
      </c>
      <c r="C3" s="2" t="s">
        <v>78</v>
      </c>
      <c r="D3" s="2" t="s">
        <v>79</v>
      </c>
      <c r="E3" s="3" t="s">
        <v>80</v>
      </c>
      <c r="F3" s="3" t="s">
        <v>69</v>
      </c>
      <c r="G3" s="3" t="s">
        <v>59</v>
      </c>
      <c r="H3" s="3" t="s">
        <v>58</v>
      </c>
      <c r="I3" s="3" t="s">
        <v>58</v>
      </c>
      <c r="J3" s="3" t="s">
        <v>60</v>
      </c>
      <c r="K3" s="2" t="s">
        <v>81</v>
      </c>
      <c r="L3" s="2" t="s">
        <v>82</v>
      </c>
      <c r="M3" s="3" t="s">
        <v>83</v>
      </c>
      <c r="O3" s="3" t="s">
        <v>64</v>
      </c>
      <c r="P3" s="3" t="s">
        <v>84</v>
      </c>
      <c r="R3" s="3" t="s">
        <v>66</v>
      </c>
      <c r="S3" s="4">
        <v>0</v>
      </c>
      <c r="T3" s="4">
        <v>1</v>
      </c>
      <c r="V3" s="5" t="s">
        <v>85</v>
      </c>
      <c r="W3" s="5" t="s">
        <v>86</v>
      </c>
      <c r="X3" s="5" t="s">
        <v>86</v>
      </c>
      <c r="Y3" s="4">
        <v>420</v>
      </c>
      <c r="Z3" s="4">
        <v>353</v>
      </c>
      <c r="AA3" s="4">
        <v>371</v>
      </c>
      <c r="AB3" s="4">
        <v>2</v>
      </c>
      <c r="AC3" s="4">
        <v>2</v>
      </c>
      <c r="AD3" s="4">
        <v>23</v>
      </c>
      <c r="AE3" s="4">
        <v>23</v>
      </c>
      <c r="AF3" s="4">
        <v>9</v>
      </c>
      <c r="AG3" s="4">
        <v>9</v>
      </c>
      <c r="AH3" s="4">
        <v>5</v>
      </c>
      <c r="AI3" s="4">
        <v>5</v>
      </c>
      <c r="AJ3" s="4">
        <v>15</v>
      </c>
      <c r="AK3" s="4">
        <v>15</v>
      </c>
      <c r="AL3" s="4">
        <v>1</v>
      </c>
      <c r="AM3" s="4">
        <v>1</v>
      </c>
      <c r="AN3" s="4">
        <v>0</v>
      </c>
      <c r="AO3" s="4">
        <v>0</v>
      </c>
      <c r="AP3" s="3" t="s">
        <v>58</v>
      </c>
      <c r="AQ3" s="3" t="s">
        <v>58</v>
      </c>
      <c r="AS3" s="6" t="str">
        <f>HYPERLINK("https://creighton-primo.hosted.exlibrisgroup.com/primo-explore/search?tab=default_tab&amp;search_scope=EVERYTHING&amp;vid=01CRU&amp;lang=en_US&amp;offset=0&amp;query=any,contains,991001678069702656","Catalog Record")</f>
        <v>Catalog Record</v>
      </c>
      <c r="AT3" s="6" t="str">
        <f>HYPERLINK("http://www.worldcat.org/oclc/21334698","WorldCat Record")</f>
        <v>WorldCat Record</v>
      </c>
      <c r="AU3" s="3" t="s">
        <v>87</v>
      </c>
      <c r="AV3" s="3" t="s">
        <v>88</v>
      </c>
      <c r="AW3" s="3" t="s">
        <v>89</v>
      </c>
      <c r="AX3" s="3" t="s">
        <v>89</v>
      </c>
      <c r="AY3" s="3" t="s">
        <v>90</v>
      </c>
      <c r="AZ3" s="3" t="s">
        <v>74</v>
      </c>
      <c r="BB3" s="3" t="s">
        <v>91</v>
      </c>
      <c r="BC3" s="3" t="s">
        <v>92</v>
      </c>
      <c r="BD3" s="3" t="s">
        <v>93</v>
      </c>
    </row>
    <row r="4" spans="1:56" ht="40.5" customHeight="1" x14ac:dyDescent="0.25">
      <c r="A4" s="7" t="s">
        <v>58</v>
      </c>
      <c r="B4" s="2" t="s">
        <v>94</v>
      </c>
      <c r="C4" s="2" t="s">
        <v>95</v>
      </c>
      <c r="D4" s="2" t="s">
        <v>96</v>
      </c>
      <c r="F4" s="3" t="s">
        <v>58</v>
      </c>
      <c r="G4" s="3" t="s">
        <v>59</v>
      </c>
      <c r="H4" s="3" t="s">
        <v>58</v>
      </c>
      <c r="I4" s="3" t="s">
        <v>58</v>
      </c>
      <c r="J4" s="3" t="s">
        <v>60</v>
      </c>
      <c r="K4" s="2" t="s">
        <v>97</v>
      </c>
      <c r="L4" s="2" t="s">
        <v>98</v>
      </c>
      <c r="M4" s="3" t="s">
        <v>99</v>
      </c>
      <c r="O4" s="3" t="s">
        <v>64</v>
      </c>
      <c r="P4" s="3" t="s">
        <v>100</v>
      </c>
      <c r="R4" s="3" t="s">
        <v>66</v>
      </c>
      <c r="S4" s="4">
        <v>2</v>
      </c>
      <c r="T4" s="4">
        <v>2</v>
      </c>
      <c r="U4" s="5" t="s">
        <v>101</v>
      </c>
      <c r="V4" s="5" t="s">
        <v>101</v>
      </c>
      <c r="W4" s="5" t="s">
        <v>102</v>
      </c>
      <c r="X4" s="5" t="s">
        <v>102</v>
      </c>
      <c r="Y4" s="4">
        <v>292</v>
      </c>
      <c r="Z4" s="4">
        <v>193</v>
      </c>
      <c r="AA4" s="4">
        <v>221</v>
      </c>
      <c r="AB4" s="4">
        <v>2</v>
      </c>
      <c r="AC4" s="4">
        <v>2</v>
      </c>
      <c r="AD4" s="4">
        <v>18</v>
      </c>
      <c r="AE4" s="4">
        <v>18</v>
      </c>
      <c r="AF4" s="4">
        <v>6</v>
      </c>
      <c r="AG4" s="4">
        <v>6</v>
      </c>
      <c r="AH4" s="4">
        <v>5</v>
      </c>
      <c r="AI4" s="4">
        <v>5</v>
      </c>
      <c r="AJ4" s="4">
        <v>11</v>
      </c>
      <c r="AK4" s="4">
        <v>11</v>
      </c>
      <c r="AL4" s="4">
        <v>1</v>
      </c>
      <c r="AM4" s="4">
        <v>1</v>
      </c>
      <c r="AN4" s="4">
        <v>0</v>
      </c>
      <c r="AO4" s="4">
        <v>0</v>
      </c>
      <c r="AP4" s="3" t="s">
        <v>58</v>
      </c>
      <c r="AQ4" s="3" t="s">
        <v>69</v>
      </c>
      <c r="AR4" s="6" t="str">
        <f>HYPERLINK("http://catalog.hathitrust.org/Record/001308721","HathiTrust Record")</f>
        <v>HathiTrust Record</v>
      </c>
      <c r="AS4" s="6" t="str">
        <f>HYPERLINK("https://creighton-primo.hosted.exlibrisgroup.com/primo-explore/search?tab=default_tab&amp;search_scope=EVERYTHING&amp;vid=01CRU&amp;lang=en_US&amp;offset=0&amp;query=any,contains,991004676059702656","Catalog Record")</f>
        <v>Catalog Record</v>
      </c>
      <c r="AT4" s="6" t="str">
        <f>HYPERLINK("http://www.worldcat.org/oclc/4543509","WorldCat Record")</f>
        <v>WorldCat Record</v>
      </c>
      <c r="AU4" s="3" t="s">
        <v>103</v>
      </c>
      <c r="AV4" s="3" t="s">
        <v>104</v>
      </c>
      <c r="AW4" s="3" t="s">
        <v>105</v>
      </c>
      <c r="AX4" s="3" t="s">
        <v>105</v>
      </c>
      <c r="AY4" s="3" t="s">
        <v>106</v>
      </c>
      <c r="AZ4" s="3" t="s">
        <v>74</v>
      </c>
      <c r="BC4" s="3" t="s">
        <v>107</v>
      </c>
      <c r="BD4" s="3" t="s">
        <v>108</v>
      </c>
    </row>
    <row r="5" spans="1:56" ht="40.5" customHeight="1" x14ac:dyDescent="0.25">
      <c r="A5" s="7" t="s">
        <v>58</v>
      </c>
      <c r="B5" s="2" t="s">
        <v>109</v>
      </c>
      <c r="C5" s="2" t="s">
        <v>110</v>
      </c>
      <c r="D5" s="2" t="s">
        <v>111</v>
      </c>
      <c r="F5" s="3" t="s">
        <v>58</v>
      </c>
      <c r="G5" s="3" t="s">
        <v>59</v>
      </c>
      <c r="H5" s="3" t="s">
        <v>58</v>
      </c>
      <c r="I5" s="3" t="s">
        <v>58</v>
      </c>
      <c r="J5" s="3" t="s">
        <v>60</v>
      </c>
      <c r="K5" s="2" t="s">
        <v>112</v>
      </c>
      <c r="L5" s="2" t="s">
        <v>113</v>
      </c>
      <c r="M5" s="3" t="s">
        <v>114</v>
      </c>
      <c r="O5" s="3" t="s">
        <v>64</v>
      </c>
      <c r="P5" s="3" t="s">
        <v>115</v>
      </c>
      <c r="Q5" s="2" t="s">
        <v>116</v>
      </c>
      <c r="R5" s="3" t="s">
        <v>66</v>
      </c>
      <c r="S5" s="4">
        <v>3</v>
      </c>
      <c r="T5" s="4">
        <v>3</v>
      </c>
      <c r="U5" s="5" t="s">
        <v>117</v>
      </c>
      <c r="V5" s="5" t="s">
        <v>117</v>
      </c>
      <c r="W5" s="5" t="s">
        <v>118</v>
      </c>
      <c r="X5" s="5" t="s">
        <v>118</v>
      </c>
      <c r="Y5" s="4">
        <v>468</v>
      </c>
      <c r="Z5" s="4">
        <v>418</v>
      </c>
      <c r="AA5" s="4">
        <v>427</v>
      </c>
      <c r="AB5" s="4">
        <v>2</v>
      </c>
      <c r="AC5" s="4">
        <v>2</v>
      </c>
      <c r="AD5" s="4">
        <v>27</v>
      </c>
      <c r="AE5" s="4">
        <v>27</v>
      </c>
      <c r="AF5" s="4">
        <v>11</v>
      </c>
      <c r="AG5" s="4">
        <v>11</v>
      </c>
      <c r="AH5" s="4">
        <v>7</v>
      </c>
      <c r="AI5" s="4">
        <v>7</v>
      </c>
      <c r="AJ5" s="4">
        <v>16</v>
      </c>
      <c r="AK5" s="4">
        <v>16</v>
      </c>
      <c r="AL5" s="4">
        <v>1</v>
      </c>
      <c r="AM5" s="4">
        <v>1</v>
      </c>
      <c r="AN5" s="4">
        <v>0</v>
      </c>
      <c r="AO5" s="4">
        <v>0</v>
      </c>
      <c r="AP5" s="3" t="s">
        <v>58</v>
      </c>
      <c r="AQ5" s="3" t="s">
        <v>58</v>
      </c>
      <c r="AS5" s="6" t="str">
        <f>HYPERLINK("https://creighton-primo.hosted.exlibrisgroup.com/primo-explore/search?tab=default_tab&amp;search_scope=EVERYTHING&amp;vid=01CRU&amp;lang=en_US&amp;offset=0&amp;query=any,contains,991000947399702656","Catalog Record")</f>
        <v>Catalog Record</v>
      </c>
      <c r="AT5" s="6" t="str">
        <f>HYPERLINK("http://www.worldcat.org/oclc/167361","WorldCat Record")</f>
        <v>WorldCat Record</v>
      </c>
      <c r="AU5" s="3" t="s">
        <v>119</v>
      </c>
      <c r="AV5" s="3" t="s">
        <v>120</v>
      </c>
      <c r="AW5" s="3" t="s">
        <v>121</v>
      </c>
      <c r="AX5" s="3" t="s">
        <v>121</v>
      </c>
      <c r="AY5" s="3" t="s">
        <v>122</v>
      </c>
      <c r="AZ5" s="3" t="s">
        <v>74</v>
      </c>
      <c r="BC5" s="3" t="s">
        <v>123</v>
      </c>
      <c r="BD5" s="3" t="s">
        <v>124</v>
      </c>
    </row>
    <row r="6" spans="1:56" ht="40.5" customHeight="1" x14ac:dyDescent="0.25">
      <c r="A6" s="7" t="s">
        <v>58</v>
      </c>
      <c r="B6" s="2" t="s">
        <v>125</v>
      </c>
      <c r="C6" s="2" t="s">
        <v>126</v>
      </c>
      <c r="D6" s="2" t="s">
        <v>127</v>
      </c>
      <c r="F6" s="3" t="s">
        <v>58</v>
      </c>
      <c r="G6" s="3" t="s">
        <v>59</v>
      </c>
      <c r="H6" s="3" t="s">
        <v>58</v>
      </c>
      <c r="I6" s="3" t="s">
        <v>58</v>
      </c>
      <c r="J6" s="3" t="s">
        <v>60</v>
      </c>
      <c r="K6" s="2" t="s">
        <v>128</v>
      </c>
      <c r="L6" s="2" t="s">
        <v>129</v>
      </c>
      <c r="M6" s="3" t="s">
        <v>130</v>
      </c>
      <c r="O6" s="3" t="s">
        <v>64</v>
      </c>
      <c r="P6" s="3" t="s">
        <v>115</v>
      </c>
      <c r="Q6" s="2" t="s">
        <v>131</v>
      </c>
      <c r="R6" s="3" t="s">
        <v>66</v>
      </c>
      <c r="S6" s="4">
        <v>1</v>
      </c>
      <c r="T6" s="4">
        <v>1</v>
      </c>
      <c r="U6" s="5" t="s">
        <v>132</v>
      </c>
      <c r="V6" s="5" t="s">
        <v>132</v>
      </c>
      <c r="W6" s="5" t="s">
        <v>133</v>
      </c>
      <c r="X6" s="5" t="s">
        <v>133</v>
      </c>
      <c r="Y6" s="4">
        <v>575</v>
      </c>
      <c r="Z6" s="4">
        <v>473</v>
      </c>
      <c r="AA6" s="4">
        <v>489</v>
      </c>
      <c r="AB6" s="4">
        <v>2</v>
      </c>
      <c r="AC6" s="4">
        <v>2</v>
      </c>
      <c r="AD6" s="4">
        <v>22</v>
      </c>
      <c r="AE6" s="4">
        <v>22</v>
      </c>
      <c r="AF6" s="4">
        <v>7</v>
      </c>
      <c r="AG6" s="4">
        <v>7</v>
      </c>
      <c r="AH6" s="4">
        <v>5</v>
      </c>
      <c r="AI6" s="4">
        <v>5</v>
      </c>
      <c r="AJ6" s="4">
        <v>16</v>
      </c>
      <c r="AK6" s="4">
        <v>16</v>
      </c>
      <c r="AL6" s="4">
        <v>1</v>
      </c>
      <c r="AM6" s="4">
        <v>1</v>
      </c>
      <c r="AN6" s="4">
        <v>0</v>
      </c>
      <c r="AO6" s="4">
        <v>0</v>
      </c>
      <c r="AP6" s="3" t="s">
        <v>58</v>
      </c>
      <c r="AQ6" s="3" t="s">
        <v>69</v>
      </c>
      <c r="AR6" s="6" t="str">
        <f>HYPERLINK("http://catalog.hathitrust.org/Record/001665313","HathiTrust Record")</f>
        <v>HathiTrust Record</v>
      </c>
      <c r="AS6" s="6" t="str">
        <f>HYPERLINK("https://creighton-primo.hosted.exlibrisgroup.com/primo-explore/search?tab=default_tab&amp;search_scope=EVERYTHING&amp;vid=01CRU&amp;lang=en_US&amp;offset=0&amp;query=any,contains,991000980589702656","Catalog Record")</f>
        <v>Catalog Record</v>
      </c>
      <c r="AT6" s="6" t="str">
        <f>HYPERLINK("http://www.worldcat.org/oclc/170722","WorldCat Record")</f>
        <v>WorldCat Record</v>
      </c>
      <c r="AU6" s="3" t="s">
        <v>134</v>
      </c>
      <c r="AV6" s="3" t="s">
        <v>135</v>
      </c>
      <c r="AW6" s="3" t="s">
        <v>136</v>
      </c>
      <c r="AX6" s="3" t="s">
        <v>136</v>
      </c>
      <c r="AY6" s="3" t="s">
        <v>137</v>
      </c>
      <c r="AZ6" s="3" t="s">
        <v>74</v>
      </c>
      <c r="BC6" s="3" t="s">
        <v>138</v>
      </c>
      <c r="BD6" s="3" t="s">
        <v>139</v>
      </c>
    </row>
    <row r="7" spans="1:56" ht="40.5" customHeight="1" x14ac:dyDescent="0.25">
      <c r="A7" s="7" t="s">
        <v>58</v>
      </c>
      <c r="B7" s="2" t="s">
        <v>140</v>
      </c>
      <c r="C7" s="2" t="s">
        <v>141</v>
      </c>
      <c r="D7" s="2" t="s">
        <v>142</v>
      </c>
      <c r="F7" s="3" t="s">
        <v>58</v>
      </c>
      <c r="G7" s="3" t="s">
        <v>59</v>
      </c>
      <c r="H7" s="3" t="s">
        <v>58</v>
      </c>
      <c r="I7" s="3" t="s">
        <v>58</v>
      </c>
      <c r="J7" s="3" t="s">
        <v>60</v>
      </c>
      <c r="K7" s="2" t="s">
        <v>143</v>
      </c>
      <c r="L7" s="2" t="s">
        <v>144</v>
      </c>
      <c r="M7" s="3" t="s">
        <v>145</v>
      </c>
      <c r="O7" s="3" t="s">
        <v>64</v>
      </c>
      <c r="P7" s="3" t="s">
        <v>115</v>
      </c>
      <c r="Q7" s="2" t="s">
        <v>146</v>
      </c>
      <c r="R7" s="3" t="s">
        <v>66</v>
      </c>
      <c r="S7" s="4">
        <v>1</v>
      </c>
      <c r="T7" s="4">
        <v>1</v>
      </c>
      <c r="U7" s="5" t="s">
        <v>147</v>
      </c>
      <c r="V7" s="5" t="s">
        <v>147</v>
      </c>
      <c r="W7" s="5" t="s">
        <v>148</v>
      </c>
      <c r="X7" s="5" t="s">
        <v>148</v>
      </c>
      <c r="Y7" s="4">
        <v>536</v>
      </c>
      <c r="Z7" s="4">
        <v>424</v>
      </c>
      <c r="AA7" s="4">
        <v>434</v>
      </c>
      <c r="AB7" s="4">
        <v>2</v>
      </c>
      <c r="AC7" s="4">
        <v>2</v>
      </c>
      <c r="AD7" s="4">
        <v>23</v>
      </c>
      <c r="AE7" s="4">
        <v>23</v>
      </c>
      <c r="AF7" s="4">
        <v>7</v>
      </c>
      <c r="AG7" s="4">
        <v>7</v>
      </c>
      <c r="AH7" s="4">
        <v>6</v>
      </c>
      <c r="AI7" s="4">
        <v>6</v>
      </c>
      <c r="AJ7" s="4">
        <v>17</v>
      </c>
      <c r="AK7" s="4">
        <v>17</v>
      </c>
      <c r="AL7" s="4">
        <v>1</v>
      </c>
      <c r="AM7" s="4">
        <v>1</v>
      </c>
      <c r="AN7" s="4">
        <v>0</v>
      </c>
      <c r="AO7" s="4">
        <v>0</v>
      </c>
      <c r="AP7" s="3" t="s">
        <v>58</v>
      </c>
      <c r="AQ7" s="3" t="s">
        <v>69</v>
      </c>
      <c r="AR7" s="6" t="str">
        <f>HYPERLINK("http://catalog.hathitrust.org/Record/001311349","HathiTrust Record")</f>
        <v>HathiTrust Record</v>
      </c>
      <c r="AS7" s="6" t="str">
        <f>HYPERLINK("https://creighton-primo.hosted.exlibrisgroup.com/primo-explore/search?tab=default_tab&amp;search_scope=EVERYTHING&amp;vid=01CRU&amp;lang=en_US&amp;offset=0&amp;query=any,contains,991002386869702656","Catalog Record")</f>
        <v>Catalog Record</v>
      </c>
      <c r="AT7" s="6" t="str">
        <f>HYPERLINK("http://www.worldcat.org/oclc/330552","WorldCat Record")</f>
        <v>WorldCat Record</v>
      </c>
      <c r="AU7" s="3" t="s">
        <v>149</v>
      </c>
      <c r="AV7" s="3" t="s">
        <v>150</v>
      </c>
      <c r="AW7" s="3" t="s">
        <v>151</v>
      </c>
      <c r="AX7" s="3" t="s">
        <v>151</v>
      </c>
      <c r="AY7" s="3" t="s">
        <v>152</v>
      </c>
      <c r="AZ7" s="3" t="s">
        <v>74</v>
      </c>
      <c r="BC7" s="3" t="s">
        <v>153</v>
      </c>
      <c r="BD7" s="3" t="s">
        <v>154</v>
      </c>
    </row>
    <row r="8" spans="1:56" ht="40.5" customHeight="1" x14ac:dyDescent="0.25">
      <c r="A8" s="7" t="s">
        <v>58</v>
      </c>
      <c r="B8" s="2" t="s">
        <v>155</v>
      </c>
      <c r="C8" s="2" t="s">
        <v>156</v>
      </c>
      <c r="D8" s="2" t="s">
        <v>157</v>
      </c>
      <c r="F8" s="3" t="s">
        <v>58</v>
      </c>
      <c r="G8" s="3" t="s">
        <v>59</v>
      </c>
      <c r="H8" s="3" t="s">
        <v>58</v>
      </c>
      <c r="I8" s="3" t="s">
        <v>58</v>
      </c>
      <c r="J8" s="3" t="s">
        <v>60</v>
      </c>
      <c r="K8" s="2" t="s">
        <v>158</v>
      </c>
      <c r="L8" s="2" t="s">
        <v>159</v>
      </c>
      <c r="M8" s="3" t="s">
        <v>160</v>
      </c>
      <c r="N8" s="2" t="s">
        <v>161</v>
      </c>
      <c r="O8" s="3" t="s">
        <v>64</v>
      </c>
      <c r="P8" s="3" t="s">
        <v>115</v>
      </c>
      <c r="R8" s="3" t="s">
        <v>66</v>
      </c>
      <c r="S8" s="4">
        <v>1</v>
      </c>
      <c r="T8" s="4">
        <v>1</v>
      </c>
      <c r="U8" s="5" t="s">
        <v>162</v>
      </c>
      <c r="V8" s="5" t="s">
        <v>162</v>
      </c>
      <c r="W8" s="5" t="s">
        <v>163</v>
      </c>
      <c r="X8" s="5" t="s">
        <v>163</v>
      </c>
      <c r="Y8" s="4">
        <v>867</v>
      </c>
      <c r="Z8" s="4">
        <v>798</v>
      </c>
      <c r="AA8" s="4">
        <v>830</v>
      </c>
      <c r="AB8" s="4">
        <v>4</v>
      </c>
      <c r="AC8" s="4">
        <v>5</v>
      </c>
      <c r="AD8" s="4">
        <v>30</v>
      </c>
      <c r="AE8" s="4">
        <v>32</v>
      </c>
      <c r="AF8" s="4">
        <v>14</v>
      </c>
      <c r="AG8" s="4">
        <v>15</v>
      </c>
      <c r="AH8" s="4">
        <v>8</v>
      </c>
      <c r="AI8" s="4">
        <v>8</v>
      </c>
      <c r="AJ8" s="4">
        <v>15</v>
      </c>
      <c r="AK8" s="4">
        <v>15</v>
      </c>
      <c r="AL8" s="4">
        <v>2</v>
      </c>
      <c r="AM8" s="4">
        <v>3</v>
      </c>
      <c r="AN8" s="4">
        <v>0</v>
      </c>
      <c r="AO8" s="4">
        <v>0</v>
      </c>
      <c r="AP8" s="3" t="s">
        <v>58</v>
      </c>
      <c r="AQ8" s="3" t="s">
        <v>58</v>
      </c>
      <c r="AS8" s="6" t="str">
        <f>HYPERLINK("https://creighton-primo.hosted.exlibrisgroup.com/primo-explore/search?tab=default_tab&amp;search_scope=EVERYTHING&amp;vid=01CRU&amp;lang=en_US&amp;offset=0&amp;query=any,contains,991002986389702656","Catalog Record")</f>
        <v>Catalog Record</v>
      </c>
      <c r="AT8" s="6" t="str">
        <f>HYPERLINK("http://www.worldcat.org/oclc/40251451","WorldCat Record")</f>
        <v>WorldCat Record</v>
      </c>
      <c r="AU8" s="3" t="s">
        <v>164</v>
      </c>
      <c r="AV8" s="3" t="s">
        <v>165</v>
      </c>
      <c r="AW8" s="3" t="s">
        <v>166</v>
      </c>
      <c r="AX8" s="3" t="s">
        <v>166</v>
      </c>
      <c r="AY8" s="3" t="s">
        <v>167</v>
      </c>
      <c r="AZ8" s="3" t="s">
        <v>74</v>
      </c>
      <c r="BB8" s="3" t="s">
        <v>168</v>
      </c>
      <c r="BC8" s="3" t="s">
        <v>169</v>
      </c>
      <c r="BD8" s="3" t="s">
        <v>170</v>
      </c>
    </row>
    <row r="9" spans="1:56" ht="40.5" customHeight="1" x14ac:dyDescent="0.25">
      <c r="A9" s="7" t="s">
        <v>58</v>
      </c>
      <c r="B9" s="2" t="s">
        <v>171</v>
      </c>
      <c r="C9" s="2" t="s">
        <v>172</v>
      </c>
      <c r="D9" s="2" t="s">
        <v>173</v>
      </c>
      <c r="F9" s="3" t="s">
        <v>58</v>
      </c>
      <c r="G9" s="3" t="s">
        <v>59</v>
      </c>
      <c r="H9" s="3" t="s">
        <v>58</v>
      </c>
      <c r="I9" s="3" t="s">
        <v>58</v>
      </c>
      <c r="J9" s="3" t="s">
        <v>60</v>
      </c>
      <c r="K9" s="2" t="s">
        <v>174</v>
      </c>
      <c r="L9" s="2" t="s">
        <v>175</v>
      </c>
      <c r="M9" s="3" t="s">
        <v>176</v>
      </c>
      <c r="O9" s="3" t="s">
        <v>64</v>
      </c>
      <c r="P9" s="3" t="s">
        <v>177</v>
      </c>
      <c r="R9" s="3" t="s">
        <v>66</v>
      </c>
      <c r="S9" s="4">
        <v>1</v>
      </c>
      <c r="T9" s="4">
        <v>1</v>
      </c>
      <c r="U9" s="5" t="s">
        <v>178</v>
      </c>
      <c r="V9" s="5" t="s">
        <v>178</v>
      </c>
      <c r="W9" s="5" t="s">
        <v>179</v>
      </c>
      <c r="X9" s="5" t="s">
        <v>179</v>
      </c>
      <c r="Y9" s="4">
        <v>669</v>
      </c>
      <c r="Z9" s="4">
        <v>522</v>
      </c>
      <c r="AA9" s="4">
        <v>573</v>
      </c>
      <c r="AB9" s="4">
        <v>4</v>
      </c>
      <c r="AC9" s="4">
        <v>4</v>
      </c>
      <c r="AD9" s="4">
        <v>17</v>
      </c>
      <c r="AE9" s="4">
        <v>18</v>
      </c>
      <c r="AF9" s="4">
        <v>5</v>
      </c>
      <c r="AG9" s="4">
        <v>5</v>
      </c>
      <c r="AH9" s="4">
        <v>4</v>
      </c>
      <c r="AI9" s="4">
        <v>4</v>
      </c>
      <c r="AJ9" s="4">
        <v>10</v>
      </c>
      <c r="AK9" s="4">
        <v>11</v>
      </c>
      <c r="AL9" s="4">
        <v>3</v>
      </c>
      <c r="AM9" s="4">
        <v>3</v>
      </c>
      <c r="AN9" s="4">
        <v>0</v>
      </c>
      <c r="AO9" s="4">
        <v>0</v>
      </c>
      <c r="AP9" s="3" t="s">
        <v>58</v>
      </c>
      <c r="AQ9" s="3" t="s">
        <v>69</v>
      </c>
      <c r="AR9" s="6" t="str">
        <f>HYPERLINK("http://catalog.hathitrust.org/Record/000294590","HathiTrust Record")</f>
        <v>HathiTrust Record</v>
      </c>
      <c r="AS9" s="6" t="str">
        <f>HYPERLINK("https://creighton-primo.hosted.exlibrisgroup.com/primo-explore/search?tab=default_tab&amp;search_scope=EVERYTHING&amp;vid=01CRU&amp;lang=en_US&amp;offset=0&amp;query=any,contains,991004373009702656","Catalog Record")</f>
        <v>Catalog Record</v>
      </c>
      <c r="AT9" s="6" t="str">
        <f>HYPERLINK("http://www.worldcat.org/oclc/3202555","WorldCat Record")</f>
        <v>WorldCat Record</v>
      </c>
      <c r="AU9" s="3" t="s">
        <v>180</v>
      </c>
      <c r="AV9" s="3" t="s">
        <v>181</v>
      </c>
      <c r="AW9" s="3" t="s">
        <v>182</v>
      </c>
      <c r="AX9" s="3" t="s">
        <v>182</v>
      </c>
      <c r="AY9" s="3" t="s">
        <v>183</v>
      </c>
      <c r="AZ9" s="3" t="s">
        <v>74</v>
      </c>
      <c r="BB9" s="3" t="s">
        <v>184</v>
      </c>
      <c r="BC9" s="3" t="s">
        <v>185</v>
      </c>
      <c r="BD9" s="3" t="s">
        <v>186</v>
      </c>
    </row>
    <row r="10" spans="1:56" ht="40.5" customHeight="1" x14ac:dyDescent="0.25">
      <c r="A10" s="7" t="s">
        <v>58</v>
      </c>
      <c r="B10" s="2" t="s">
        <v>187</v>
      </c>
      <c r="C10" s="2" t="s">
        <v>188</v>
      </c>
      <c r="D10" s="2" t="s">
        <v>189</v>
      </c>
      <c r="F10" s="3" t="s">
        <v>58</v>
      </c>
      <c r="G10" s="3" t="s">
        <v>59</v>
      </c>
      <c r="H10" s="3" t="s">
        <v>58</v>
      </c>
      <c r="I10" s="3" t="s">
        <v>58</v>
      </c>
      <c r="J10" s="3" t="s">
        <v>60</v>
      </c>
      <c r="L10" s="2" t="s">
        <v>190</v>
      </c>
      <c r="M10" s="3" t="s">
        <v>191</v>
      </c>
      <c r="O10" s="3" t="s">
        <v>64</v>
      </c>
      <c r="P10" s="3" t="s">
        <v>192</v>
      </c>
      <c r="Q10" s="2" t="s">
        <v>193</v>
      </c>
      <c r="R10" s="3" t="s">
        <v>66</v>
      </c>
      <c r="S10" s="4">
        <v>1</v>
      </c>
      <c r="T10" s="4">
        <v>1</v>
      </c>
      <c r="U10" s="5" t="s">
        <v>194</v>
      </c>
      <c r="V10" s="5" t="s">
        <v>194</v>
      </c>
      <c r="W10" s="5" t="s">
        <v>195</v>
      </c>
      <c r="X10" s="5" t="s">
        <v>195</v>
      </c>
      <c r="Y10" s="4">
        <v>321</v>
      </c>
      <c r="Z10" s="4">
        <v>241</v>
      </c>
      <c r="AA10" s="4">
        <v>716</v>
      </c>
      <c r="AB10" s="4">
        <v>3</v>
      </c>
      <c r="AC10" s="4">
        <v>9</v>
      </c>
      <c r="AD10" s="4">
        <v>18</v>
      </c>
      <c r="AE10" s="4">
        <v>39</v>
      </c>
      <c r="AF10" s="4">
        <v>4</v>
      </c>
      <c r="AG10" s="4">
        <v>11</v>
      </c>
      <c r="AH10" s="4">
        <v>5</v>
      </c>
      <c r="AI10" s="4">
        <v>11</v>
      </c>
      <c r="AJ10" s="4">
        <v>13</v>
      </c>
      <c r="AK10" s="4">
        <v>18</v>
      </c>
      <c r="AL10" s="4">
        <v>2</v>
      </c>
      <c r="AM10" s="4">
        <v>7</v>
      </c>
      <c r="AN10" s="4">
        <v>0</v>
      </c>
      <c r="AO10" s="4">
        <v>1</v>
      </c>
      <c r="AP10" s="3" t="s">
        <v>58</v>
      </c>
      <c r="AQ10" s="3" t="s">
        <v>58</v>
      </c>
      <c r="AS10" s="6" t="str">
        <f>HYPERLINK("https://creighton-primo.hosted.exlibrisgroup.com/primo-explore/search?tab=default_tab&amp;search_scope=EVERYTHING&amp;vid=01CRU&amp;lang=en_US&amp;offset=0&amp;query=any,contains,991002173479702656","Catalog Record")</f>
        <v>Catalog Record</v>
      </c>
      <c r="AT10" s="6" t="str">
        <f>HYPERLINK("http://www.worldcat.org/oclc/27975215","WorldCat Record")</f>
        <v>WorldCat Record</v>
      </c>
      <c r="AU10" s="3" t="s">
        <v>196</v>
      </c>
      <c r="AV10" s="3" t="s">
        <v>197</v>
      </c>
      <c r="AW10" s="3" t="s">
        <v>198</v>
      </c>
      <c r="AX10" s="3" t="s">
        <v>198</v>
      </c>
      <c r="AY10" s="3" t="s">
        <v>199</v>
      </c>
      <c r="AZ10" s="3" t="s">
        <v>74</v>
      </c>
      <c r="BB10" s="3" t="s">
        <v>200</v>
      </c>
      <c r="BC10" s="3" t="s">
        <v>201</v>
      </c>
      <c r="BD10" s="3" t="s">
        <v>202</v>
      </c>
    </row>
    <row r="11" spans="1:56" ht="40.5" customHeight="1" x14ac:dyDescent="0.25">
      <c r="A11" s="7" t="s">
        <v>58</v>
      </c>
      <c r="B11" s="2" t="s">
        <v>203</v>
      </c>
      <c r="C11" s="2" t="s">
        <v>204</v>
      </c>
      <c r="D11" s="2" t="s">
        <v>205</v>
      </c>
      <c r="E11" s="3" t="s">
        <v>206</v>
      </c>
      <c r="F11" s="3" t="s">
        <v>69</v>
      </c>
      <c r="G11" s="3" t="s">
        <v>59</v>
      </c>
      <c r="H11" s="3" t="s">
        <v>58</v>
      </c>
      <c r="I11" s="3" t="s">
        <v>58</v>
      </c>
      <c r="J11" s="3" t="s">
        <v>60</v>
      </c>
      <c r="K11" s="2" t="s">
        <v>207</v>
      </c>
      <c r="L11" s="2" t="s">
        <v>208</v>
      </c>
      <c r="M11" s="3" t="s">
        <v>209</v>
      </c>
      <c r="O11" s="3" t="s">
        <v>64</v>
      </c>
      <c r="P11" s="3" t="s">
        <v>192</v>
      </c>
      <c r="R11" s="3" t="s">
        <v>66</v>
      </c>
      <c r="S11" s="4">
        <v>0</v>
      </c>
      <c r="T11" s="4">
        <v>2</v>
      </c>
      <c r="V11" s="5" t="s">
        <v>210</v>
      </c>
      <c r="W11" s="5" t="s">
        <v>211</v>
      </c>
      <c r="X11" s="5" t="s">
        <v>211</v>
      </c>
      <c r="Y11" s="4">
        <v>662</v>
      </c>
      <c r="Z11" s="4">
        <v>588</v>
      </c>
      <c r="AA11" s="4">
        <v>719</v>
      </c>
      <c r="AB11" s="4">
        <v>6</v>
      </c>
      <c r="AC11" s="4">
        <v>6</v>
      </c>
      <c r="AD11" s="4">
        <v>37</v>
      </c>
      <c r="AE11" s="4">
        <v>42</v>
      </c>
      <c r="AF11" s="4">
        <v>11</v>
      </c>
      <c r="AG11" s="4">
        <v>15</v>
      </c>
      <c r="AH11" s="4">
        <v>9</v>
      </c>
      <c r="AI11" s="4">
        <v>10</v>
      </c>
      <c r="AJ11" s="4">
        <v>19</v>
      </c>
      <c r="AK11" s="4">
        <v>21</v>
      </c>
      <c r="AL11" s="4">
        <v>5</v>
      </c>
      <c r="AM11" s="4">
        <v>5</v>
      </c>
      <c r="AN11" s="4">
        <v>2</v>
      </c>
      <c r="AO11" s="4">
        <v>2</v>
      </c>
      <c r="AP11" s="3" t="s">
        <v>58</v>
      </c>
      <c r="AQ11" s="3" t="s">
        <v>69</v>
      </c>
      <c r="AR11" s="6" t="str">
        <f>HYPERLINK("http://catalog.hathitrust.org/Record/001309681","HathiTrust Record")</f>
        <v>HathiTrust Record</v>
      </c>
      <c r="AS11" s="6" t="str">
        <f>HYPERLINK("https://creighton-primo.hosted.exlibrisgroup.com/primo-explore/search?tab=default_tab&amp;search_scope=EVERYTHING&amp;vid=01CRU&amp;lang=en_US&amp;offset=0&amp;query=any,contains,991001047999702656","Catalog Record")</f>
        <v>Catalog Record</v>
      </c>
      <c r="AT11" s="6" t="str">
        <f>HYPERLINK("http://www.worldcat.org/oclc/176664","WorldCat Record")</f>
        <v>WorldCat Record</v>
      </c>
      <c r="AU11" s="3" t="s">
        <v>212</v>
      </c>
      <c r="AV11" s="3" t="s">
        <v>213</v>
      </c>
      <c r="AW11" s="3" t="s">
        <v>214</v>
      </c>
      <c r="AX11" s="3" t="s">
        <v>214</v>
      </c>
      <c r="AY11" s="3" t="s">
        <v>215</v>
      </c>
      <c r="AZ11" s="3" t="s">
        <v>74</v>
      </c>
      <c r="BC11" s="3" t="s">
        <v>216</v>
      </c>
      <c r="BD11" s="3" t="s">
        <v>217</v>
      </c>
    </row>
    <row r="12" spans="1:56" ht="40.5" customHeight="1" x14ac:dyDescent="0.25">
      <c r="A12" s="7" t="s">
        <v>58</v>
      </c>
      <c r="B12" s="2" t="s">
        <v>218</v>
      </c>
      <c r="C12" s="2" t="s">
        <v>219</v>
      </c>
      <c r="D12" s="2" t="s">
        <v>205</v>
      </c>
      <c r="E12" s="3" t="s">
        <v>220</v>
      </c>
      <c r="F12" s="3" t="s">
        <v>69</v>
      </c>
      <c r="G12" s="3" t="s">
        <v>59</v>
      </c>
      <c r="H12" s="3" t="s">
        <v>58</v>
      </c>
      <c r="I12" s="3" t="s">
        <v>58</v>
      </c>
      <c r="J12" s="3" t="s">
        <v>60</v>
      </c>
      <c r="K12" s="2" t="s">
        <v>207</v>
      </c>
      <c r="L12" s="2" t="s">
        <v>208</v>
      </c>
      <c r="M12" s="3" t="s">
        <v>209</v>
      </c>
      <c r="O12" s="3" t="s">
        <v>64</v>
      </c>
      <c r="P12" s="3" t="s">
        <v>192</v>
      </c>
      <c r="R12" s="3" t="s">
        <v>66</v>
      </c>
      <c r="S12" s="4">
        <v>0</v>
      </c>
      <c r="T12" s="4">
        <v>2</v>
      </c>
      <c r="V12" s="5" t="s">
        <v>210</v>
      </c>
      <c r="W12" s="5" t="s">
        <v>211</v>
      </c>
      <c r="X12" s="5" t="s">
        <v>211</v>
      </c>
      <c r="Y12" s="4">
        <v>662</v>
      </c>
      <c r="Z12" s="4">
        <v>588</v>
      </c>
      <c r="AA12" s="4">
        <v>719</v>
      </c>
      <c r="AB12" s="4">
        <v>6</v>
      </c>
      <c r="AC12" s="4">
        <v>6</v>
      </c>
      <c r="AD12" s="4">
        <v>37</v>
      </c>
      <c r="AE12" s="4">
        <v>42</v>
      </c>
      <c r="AF12" s="4">
        <v>11</v>
      </c>
      <c r="AG12" s="4">
        <v>15</v>
      </c>
      <c r="AH12" s="4">
        <v>9</v>
      </c>
      <c r="AI12" s="4">
        <v>10</v>
      </c>
      <c r="AJ12" s="4">
        <v>19</v>
      </c>
      <c r="AK12" s="4">
        <v>21</v>
      </c>
      <c r="AL12" s="4">
        <v>5</v>
      </c>
      <c r="AM12" s="4">
        <v>5</v>
      </c>
      <c r="AN12" s="4">
        <v>2</v>
      </c>
      <c r="AO12" s="4">
        <v>2</v>
      </c>
      <c r="AP12" s="3" t="s">
        <v>58</v>
      </c>
      <c r="AQ12" s="3" t="s">
        <v>69</v>
      </c>
      <c r="AR12" s="6" t="str">
        <f>HYPERLINK("http://catalog.hathitrust.org/Record/001309681","HathiTrust Record")</f>
        <v>HathiTrust Record</v>
      </c>
      <c r="AS12" s="6" t="str">
        <f>HYPERLINK("https://creighton-primo.hosted.exlibrisgroup.com/primo-explore/search?tab=default_tab&amp;search_scope=EVERYTHING&amp;vid=01CRU&amp;lang=en_US&amp;offset=0&amp;query=any,contains,991001047999702656","Catalog Record")</f>
        <v>Catalog Record</v>
      </c>
      <c r="AT12" s="6" t="str">
        <f>HYPERLINK("http://www.worldcat.org/oclc/176664","WorldCat Record")</f>
        <v>WorldCat Record</v>
      </c>
      <c r="AU12" s="3" t="s">
        <v>212</v>
      </c>
      <c r="AV12" s="3" t="s">
        <v>213</v>
      </c>
      <c r="AW12" s="3" t="s">
        <v>214</v>
      </c>
      <c r="AX12" s="3" t="s">
        <v>214</v>
      </c>
      <c r="AY12" s="3" t="s">
        <v>215</v>
      </c>
      <c r="AZ12" s="3" t="s">
        <v>74</v>
      </c>
      <c r="BC12" s="3" t="s">
        <v>221</v>
      </c>
      <c r="BD12" s="3" t="s">
        <v>222</v>
      </c>
    </row>
    <row r="13" spans="1:56" ht="40.5" customHeight="1" x14ac:dyDescent="0.25">
      <c r="A13" s="7" t="s">
        <v>58</v>
      </c>
      <c r="B13" s="2" t="s">
        <v>223</v>
      </c>
      <c r="C13" s="2" t="s">
        <v>224</v>
      </c>
      <c r="D13" s="2" t="s">
        <v>225</v>
      </c>
      <c r="F13" s="3" t="s">
        <v>58</v>
      </c>
      <c r="G13" s="3" t="s">
        <v>59</v>
      </c>
      <c r="H13" s="3" t="s">
        <v>69</v>
      </c>
      <c r="I13" s="3" t="s">
        <v>58</v>
      </c>
      <c r="J13" s="3" t="s">
        <v>60</v>
      </c>
      <c r="K13" s="2" t="s">
        <v>226</v>
      </c>
      <c r="L13" s="2" t="s">
        <v>227</v>
      </c>
      <c r="M13" s="3" t="s">
        <v>228</v>
      </c>
      <c r="O13" s="3" t="s">
        <v>64</v>
      </c>
      <c r="P13" s="3" t="s">
        <v>115</v>
      </c>
      <c r="R13" s="3" t="s">
        <v>66</v>
      </c>
      <c r="S13" s="4">
        <v>0</v>
      </c>
      <c r="T13" s="4">
        <v>4</v>
      </c>
      <c r="V13" s="5" t="s">
        <v>229</v>
      </c>
      <c r="W13" s="5" t="s">
        <v>230</v>
      </c>
      <c r="X13" s="5" t="s">
        <v>230</v>
      </c>
      <c r="Y13" s="4">
        <v>505</v>
      </c>
      <c r="Z13" s="4">
        <v>421</v>
      </c>
      <c r="AA13" s="4">
        <v>469</v>
      </c>
      <c r="AB13" s="4">
        <v>3</v>
      </c>
      <c r="AC13" s="4">
        <v>3</v>
      </c>
      <c r="AD13" s="4">
        <v>31</v>
      </c>
      <c r="AE13" s="4">
        <v>34</v>
      </c>
      <c r="AF13" s="4">
        <v>7</v>
      </c>
      <c r="AG13" s="4">
        <v>9</v>
      </c>
      <c r="AH13" s="4">
        <v>6</v>
      </c>
      <c r="AI13" s="4">
        <v>7</v>
      </c>
      <c r="AJ13" s="4">
        <v>12</v>
      </c>
      <c r="AK13" s="4">
        <v>13</v>
      </c>
      <c r="AL13" s="4">
        <v>1</v>
      </c>
      <c r="AM13" s="4">
        <v>1</v>
      </c>
      <c r="AN13" s="4">
        <v>12</v>
      </c>
      <c r="AO13" s="4">
        <v>12</v>
      </c>
      <c r="AP13" s="3" t="s">
        <v>58</v>
      </c>
      <c r="AQ13" s="3" t="s">
        <v>58</v>
      </c>
      <c r="AS13" s="6" t="str">
        <f>HYPERLINK("https://creighton-primo.hosted.exlibrisgroup.com/primo-explore/search?tab=default_tab&amp;search_scope=EVERYTHING&amp;vid=01CRU&amp;lang=en_US&amp;offset=0&amp;query=any,contains,991001651179702656","Catalog Record")</f>
        <v>Catalog Record</v>
      </c>
      <c r="AT13" s="6" t="str">
        <f>HYPERLINK("http://www.worldcat.org/oclc/25007524","WorldCat Record")</f>
        <v>WorldCat Record</v>
      </c>
      <c r="AU13" s="3" t="s">
        <v>231</v>
      </c>
      <c r="AV13" s="3" t="s">
        <v>232</v>
      </c>
      <c r="AW13" s="3" t="s">
        <v>233</v>
      </c>
      <c r="AX13" s="3" t="s">
        <v>233</v>
      </c>
      <c r="AY13" s="3" t="s">
        <v>234</v>
      </c>
      <c r="AZ13" s="3" t="s">
        <v>74</v>
      </c>
      <c r="BB13" s="3" t="s">
        <v>235</v>
      </c>
      <c r="BC13" s="3" t="s">
        <v>236</v>
      </c>
      <c r="BD13" s="3" t="s">
        <v>237</v>
      </c>
    </row>
    <row r="14" spans="1:56" ht="40.5" customHeight="1" x14ac:dyDescent="0.25">
      <c r="A14" s="7" t="s">
        <v>58</v>
      </c>
      <c r="B14" s="2" t="s">
        <v>238</v>
      </c>
      <c r="C14" s="2" t="s">
        <v>239</v>
      </c>
      <c r="D14" s="2" t="s">
        <v>240</v>
      </c>
      <c r="F14" s="3" t="s">
        <v>58</v>
      </c>
      <c r="G14" s="3" t="s">
        <v>59</v>
      </c>
      <c r="H14" s="3" t="s">
        <v>58</v>
      </c>
      <c r="I14" s="3" t="s">
        <v>58</v>
      </c>
      <c r="J14" s="3" t="s">
        <v>60</v>
      </c>
      <c r="K14" s="2" t="s">
        <v>241</v>
      </c>
      <c r="L14" s="2" t="s">
        <v>242</v>
      </c>
      <c r="M14" s="3" t="s">
        <v>243</v>
      </c>
      <c r="N14" s="2" t="s">
        <v>244</v>
      </c>
      <c r="O14" s="3" t="s">
        <v>64</v>
      </c>
      <c r="P14" s="3" t="s">
        <v>100</v>
      </c>
      <c r="R14" s="3" t="s">
        <v>66</v>
      </c>
      <c r="S14" s="4">
        <v>1</v>
      </c>
      <c r="T14" s="4">
        <v>1</v>
      </c>
      <c r="U14" s="5" t="s">
        <v>245</v>
      </c>
      <c r="V14" s="5" t="s">
        <v>245</v>
      </c>
      <c r="W14" s="5" t="s">
        <v>246</v>
      </c>
      <c r="X14" s="5" t="s">
        <v>246</v>
      </c>
      <c r="Y14" s="4">
        <v>140</v>
      </c>
      <c r="Z14" s="4">
        <v>66</v>
      </c>
      <c r="AA14" s="4">
        <v>318</v>
      </c>
      <c r="AB14" s="4">
        <v>2</v>
      </c>
      <c r="AC14" s="4">
        <v>2</v>
      </c>
      <c r="AD14" s="4">
        <v>1</v>
      </c>
      <c r="AE14" s="4">
        <v>9</v>
      </c>
      <c r="AF14" s="4">
        <v>0</v>
      </c>
      <c r="AG14" s="4">
        <v>2</v>
      </c>
      <c r="AH14" s="4">
        <v>0</v>
      </c>
      <c r="AI14" s="4">
        <v>2</v>
      </c>
      <c r="AJ14" s="4">
        <v>0</v>
      </c>
      <c r="AK14" s="4">
        <v>4</v>
      </c>
      <c r="AL14" s="4">
        <v>1</v>
      </c>
      <c r="AM14" s="4">
        <v>1</v>
      </c>
      <c r="AN14" s="4">
        <v>0</v>
      </c>
      <c r="AO14" s="4">
        <v>1</v>
      </c>
      <c r="AP14" s="3" t="s">
        <v>58</v>
      </c>
      <c r="AQ14" s="3" t="s">
        <v>69</v>
      </c>
      <c r="AR14" s="6" t="str">
        <f>HYPERLINK("http://catalog.hathitrust.org/Record/004401679","HathiTrust Record")</f>
        <v>HathiTrust Record</v>
      </c>
      <c r="AS14" s="6" t="str">
        <f>HYPERLINK("https://creighton-primo.hosted.exlibrisgroup.com/primo-explore/search?tab=default_tab&amp;search_scope=EVERYTHING&amp;vid=01CRU&amp;lang=en_US&amp;offset=0&amp;query=any,contains,991000981929702656","Catalog Record")</f>
        <v>Catalog Record</v>
      </c>
      <c r="AT14" s="6" t="str">
        <f>HYPERLINK("http://www.worldcat.org/oclc/15589285","WorldCat Record")</f>
        <v>WorldCat Record</v>
      </c>
      <c r="AU14" s="3" t="s">
        <v>247</v>
      </c>
      <c r="AV14" s="3" t="s">
        <v>248</v>
      </c>
      <c r="AW14" s="3" t="s">
        <v>249</v>
      </c>
      <c r="AX14" s="3" t="s">
        <v>249</v>
      </c>
      <c r="AY14" s="3" t="s">
        <v>250</v>
      </c>
      <c r="AZ14" s="3" t="s">
        <v>74</v>
      </c>
      <c r="BC14" s="3" t="s">
        <v>251</v>
      </c>
      <c r="BD14" s="3" t="s">
        <v>252</v>
      </c>
    </row>
    <row r="15" spans="1:56" ht="40.5" customHeight="1" x14ac:dyDescent="0.25">
      <c r="A15" s="7" t="s">
        <v>58</v>
      </c>
      <c r="B15" s="2" t="s">
        <v>253</v>
      </c>
      <c r="C15" s="2" t="s">
        <v>254</v>
      </c>
      <c r="D15" s="2" t="s">
        <v>255</v>
      </c>
      <c r="F15" s="3" t="s">
        <v>58</v>
      </c>
      <c r="G15" s="3" t="s">
        <v>59</v>
      </c>
      <c r="H15" s="3" t="s">
        <v>58</v>
      </c>
      <c r="I15" s="3" t="s">
        <v>58</v>
      </c>
      <c r="J15" s="3" t="s">
        <v>60</v>
      </c>
      <c r="K15" s="2" t="s">
        <v>256</v>
      </c>
      <c r="L15" s="2" t="s">
        <v>257</v>
      </c>
      <c r="M15" s="3" t="s">
        <v>258</v>
      </c>
      <c r="O15" s="3" t="s">
        <v>64</v>
      </c>
      <c r="P15" s="3" t="s">
        <v>100</v>
      </c>
      <c r="R15" s="3" t="s">
        <v>66</v>
      </c>
      <c r="S15" s="4">
        <v>2</v>
      </c>
      <c r="T15" s="4">
        <v>2</v>
      </c>
      <c r="U15" s="5" t="s">
        <v>259</v>
      </c>
      <c r="V15" s="5" t="s">
        <v>259</v>
      </c>
      <c r="W15" s="5" t="s">
        <v>260</v>
      </c>
      <c r="X15" s="5" t="s">
        <v>260</v>
      </c>
      <c r="Y15" s="4">
        <v>520</v>
      </c>
      <c r="Z15" s="4">
        <v>386</v>
      </c>
      <c r="AA15" s="4">
        <v>399</v>
      </c>
      <c r="AB15" s="4">
        <v>4</v>
      </c>
      <c r="AC15" s="4">
        <v>4</v>
      </c>
      <c r="AD15" s="4">
        <v>22</v>
      </c>
      <c r="AE15" s="4">
        <v>22</v>
      </c>
      <c r="AF15" s="4">
        <v>6</v>
      </c>
      <c r="AG15" s="4">
        <v>6</v>
      </c>
      <c r="AH15" s="4">
        <v>5</v>
      </c>
      <c r="AI15" s="4">
        <v>5</v>
      </c>
      <c r="AJ15" s="4">
        <v>16</v>
      </c>
      <c r="AK15" s="4">
        <v>16</v>
      </c>
      <c r="AL15" s="4">
        <v>3</v>
      </c>
      <c r="AM15" s="4">
        <v>3</v>
      </c>
      <c r="AN15" s="4">
        <v>0</v>
      </c>
      <c r="AO15" s="4">
        <v>0</v>
      </c>
      <c r="AP15" s="3" t="s">
        <v>58</v>
      </c>
      <c r="AQ15" s="3" t="s">
        <v>58</v>
      </c>
      <c r="AS15" s="6" t="str">
        <f>HYPERLINK("https://creighton-primo.hosted.exlibrisgroup.com/primo-explore/search?tab=default_tab&amp;search_scope=EVERYTHING&amp;vid=01CRU&amp;lang=en_US&amp;offset=0&amp;query=any,contains,991001394389702656","Catalog Record")</f>
        <v>Catalog Record</v>
      </c>
      <c r="AT15" s="6" t="str">
        <f>HYPERLINK("http://www.worldcat.org/oclc/18780429","WorldCat Record")</f>
        <v>WorldCat Record</v>
      </c>
      <c r="AU15" s="3" t="s">
        <v>261</v>
      </c>
      <c r="AV15" s="3" t="s">
        <v>262</v>
      </c>
      <c r="AW15" s="3" t="s">
        <v>263</v>
      </c>
      <c r="AX15" s="3" t="s">
        <v>263</v>
      </c>
      <c r="AY15" s="3" t="s">
        <v>264</v>
      </c>
      <c r="AZ15" s="3" t="s">
        <v>74</v>
      </c>
      <c r="BB15" s="3" t="s">
        <v>265</v>
      </c>
      <c r="BC15" s="3" t="s">
        <v>266</v>
      </c>
      <c r="BD15" s="3" t="s">
        <v>267</v>
      </c>
    </row>
    <row r="16" spans="1:56" ht="40.5" customHeight="1" x14ac:dyDescent="0.25">
      <c r="A16" s="7" t="s">
        <v>58</v>
      </c>
      <c r="B16" s="2" t="s">
        <v>268</v>
      </c>
      <c r="C16" s="2" t="s">
        <v>269</v>
      </c>
      <c r="D16" s="2" t="s">
        <v>270</v>
      </c>
      <c r="F16" s="3" t="s">
        <v>58</v>
      </c>
      <c r="G16" s="3" t="s">
        <v>59</v>
      </c>
      <c r="H16" s="3" t="s">
        <v>58</v>
      </c>
      <c r="I16" s="3" t="s">
        <v>58</v>
      </c>
      <c r="J16" s="3" t="s">
        <v>60</v>
      </c>
      <c r="K16" s="2" t="s">
        <v>271</v>
      </c>
      <c r="L16" s="2" t="s">
        <v>272</v>
      </c>
      <c r="M16" s="3" t="s">
        <v>273</v>
      </c>
      <c r="O16" s="3" t="s">
        <v>64</v>
      </c>
      <c r="P16" s="3" t="s">
        <v>274</v>
      </c>
      <c r="R16" s="3" t="s">
        <v>66</v>
      </c>
      <c r="S16" s="4">
        <v>1</v>
      </c>
      <c r="T16" s="4">
        <v>1</v>
      </c>
      <c r="U16" s="5" t="s">
        <v>275</v>
      </c>
      <c r="V16" s="5" t="s">
        <v>275</v>
      </c>
      <c r="W16" s="5" t="s">
        <v>276</v>
      </c>
      <c r="X16" s="5" t="s">
        <v>276</v>
      </c>
      <c r="Y16" s="4">
        <v>529</v>
      </c>
      <c r="Z16" s="4">
        <v>374</v>
      </c>
      <c r="AA16" s="4">
        <v>381</v>
      </c>
      <c r="AB16" s="4">
        <v>3</v>
      </c>
      <c r="AC16" s="4">
        <v>3</v>
      </c>
      <c r="AD16" s="4">
        <v>16</v>
      </c>
      <c r="AE16" s="4">
        <v>16</v>
      </c>
      <c r="AF16" s="4">
        <v>2</v>
      </c>
      <c r="AG16" s="4">
        <v>2</v>
      </c>
      <c r="AH16" s="4">
        <v>6</v>
      </c>
      <c r="AI16" s="4">
        <v>6</v>
      </c>
      <c r="AJ16" s="4">
        <v>10</v>
      </c>
      <c r="AK16" s="4">
        <v>10</v>
      </c>
      <c r="AL16" s="4">
        <v>2</v>
      </c>
      <c r="AM16" s="4">
        <v>2</v>
      </c>
      <c r="AN16" s="4">
        <v>0</v>
      </c>
      <c r="AO16" s="4">
        <v>0</v>
      </c>
      <c r="AP16" s="3" t="s">
        <v>58</v>
      </c>
      <c r="AQ16" s="3" t="s">
        <v>69</v>
      </c>
      <c r="AR16" s="6" t="str">
        <f>HYPERLINK("http://catalog.hathitrust.org/Record/000140949","HathiTrust Record")</f>
        <v>HathiTrust Record</v>
      </c>
      <c r="AS16" s="6" t="str">
        <f>HYPERLINK("https://creighton-primo.hosted.exlibrisgroup.com/primo-explore/search?tab=default_tab&amp;search_scope=EVERYTHING&amp;vid=01CRU&amp;lang=en_US&amp;offset=0&amp;query=any,contains,991005133699702656","Catalog Record")</f>
        <v>Catalog Record</v>
      </c>
      <c r="AT16" s="6" t="str">
        <f>HYPERLINK("http://www.worldcat.org/oclc/7574714","WorldCat Record")</f>
        <v>WorldCat Record</v>
      </c>
      <c r="AU16" s="3" t="s">
        <v>277</v>
      </c>
      <c r="AV16" s="3" t="s">
        <v>278</v>
      </c>
      <c r="AW16" s="3" t="s">
        <v>279</v>
      </c>
      <c r="AX16" s="3" t="s">
        <v>279</v>
      </c>
      <c r="AY16" s="3" t="s">
        <v>280</v>
      </c>
      <c r="AZ16" s="3" t="s">
        <v>74</v>
      </c>
      <c r="BB16" s="3" t="s">
        <v>281</v>
      </c>
      <c r="BC16" s="3" t="s">
        <v>282</v>
      </c>
      <c r="BD16" s="3" t="s">
        <v>283</v>
      </c>
    </row>
    <row r="17" spans="1:56" ht="40.5" customHeight="1" x14ac:dyDescent="0.25">
      <c r="A17" s="7" t="s">
        <v>58</v>
      </c>
      <c r="B17" s="2" t="s">
        <v>284</v>
      </c>
      <c r="C17" s="2" t="s">
        <v>285</v>
      </c>
      <c r="D17" s="2" t="s">
        <v>286</v>
      </c>
      <c r="F17" s="3" t="s">
        <v>58</v>
      </c>
      <c r="G17" s="3" t="s">
        <v>59</v>
      </c>
      <c r="H17" s="3" t="s">
        <v>58</v>
      </c>
      <c r="I17" s="3" t="s">
        <v>58</v>
      </c>
      <c r="J17" s="3" t="s">
        <v>60</v>
      </c>
      <c r="K17" s="2" t="s">
        <v>287</v>
      </c>
      <c r="L17" s="2" t="s">
        <v>288</v>
      </c>
      <c r="M17" s="3" t="s">
        <v>289</v>
      </c>
      <c r="O17" s="3" t="s">
        <v>64</v>
      </c>
      <c r="P17" s="3" t="s">
        <v>192</v>
      </c>
      <c r="R17" s="3" t="s">
        <v>66</v>
      </c>
      <c r="S17" s="4">
        <v>2</v>
      </c>
      <c r="T17" s="4">
        <v>2</v>
      </c>
      <c r="U17" s="5" t="s">
        <v>210</v>
      </c>
      <c r="V17" s="5" t="s">
        <v>210</v>
      </c>
      <c r="W17" s="5" t="s">
        <v>118</v>
      </c>
      <c r="X17" s="5" t="s">
        <v>118</v>
      </c>
      <c r="Y17" s="4">
        <v>633</v>
      </c>
      <c r="Z17" s="4">
        <v>582</v>
      </c>
      <c r="AA17" s="4">
        <v>1015</v>
      </c>
      <c r="AB17" s="4">
        <v>5</v>
      </c>
      <c r="AC17" s="4">
        <v>8</v>
      </c>
      <c r="AD17" s="4">
        <v>29</v>
      </c>
      <c r="AE17" s="4">
        <v>45</v>
      </c>
      <c r="AF17" s="4">
        <v>12</v>
      </c>
      <c r="AG17" s="4">
        <v>16</v>
      </c>
      <c r="AH17" s="4">
        <v>6</v>
      </c>
      <c r="AI17" s="4">
        <v>10</v>
      </c>
      <c r="AJ17" s="4">
        <v>15</v>
      </c>
      <c r="AK17" s="4">
        <v>22</v>
      </c>
      <c r="AL17" s="4">
        <v>4</v>
      </c>
      <c r="AM17" s="4">
        <v>7</v>
      </c>
      <c r="AN17" s="4">
        <v>0</v>
      </c>
      <c r="AO17" s="4">
        <v>1</v>
      </c>
      <c r="AP17" s="3" t="s">
        <v>58</v>
      </c>
      <c r="AQ17" s="3" t="s">
        <v>58</v>
      </c>
      <c r="AR17" s="6" t="str">
        <f>HYPERLINK("http://catalog.hathitrust.org/Record/001324285","HathiTrust Record")</f>
        <v>HathiTrust Record</v>
      </c>
      <c r="AS17" s="6" t="str">
        <f>HYPERLINK("https://creighton-primo.hosted.exlibrisgroup.com/primo-explore/search?tab=default_tab&amp;search_scope=EVERYTHING&amp;vid=01CRU&amp;lang=en_US&amp;offset=0&amp;query=any,contains,991000946129702656","Catalog Record")</f>
        <v>Catalog Record</v>
      </c>
      <c r="AT17" s="6" t="str">
        <f>HYPERLINK("http://www.worldcat.org/oclc/167175","WorldCat Record")</f>
        <v>WorldCat Record</v>
      </c>
      <c r="AU17" s="3" t="s">
        <v>290</v>
      </c>
      <c r="AV17" s="3" t="s">
        <v>291</v>
      </c>
      <c r="AW17" s="3" t="s">
        <v>292</v>
      </c>
      <c r="AX17" s="3" t="s">
        <v>292</v>
      </c>
      <c r="AY17" s="3" t="s">
        <v>293</v>
      </c>
      <c r="AZ17" s="3" t="s">
        <v>74</v>
      </c>
      <c r="BC17" s="3" t="s">
        <v>294</v>
      </c>
      <c r="BD17" s="3" t="s">
        <v>295</v>
      </c>
    </row>
    <row r="18" spans="1:56" ht="40.5" customHeight="1" x14ac:dyDescent="0.25">
      <c r="A18" s="7" t="s">
        <v>58</v>
      </c>
      <c r="B18" s="2" t="s">
        <v>296</v>
      </c>
      <c r="C18" s="2" t="s">
        <v>297</v>
      </c>
      <c r="D18" s="2" t="s">
        <v>298</v>
      </c>
      <c r="F18" s="3" t="s">
        <v>58</v>
      </c>
      <c r="G18" s="3" t="s">
        <v>59</v>
      </c>
      <c r="H18" s="3" t="s">
        <v>58</v>
      </c>
      <c r="I18" s="3" t="s">
        <v>58</v>
      </c>
      <c r="J18" s="3" t="s">
        <v>60</v>
      </c>
      <c r="L18" s="2" t="s">
        <v>299</v>
      </c>
      <c r="M18" s="3" t="s">
        <v>300</v>
      </c>
      <c r="O18" s="3" t="s">
        <v>64</v>
      </c>
      <c r="P18" s="3" t="s">
        <v>115</v>
      </c>
      <c r="R18" s="3" t="s">
        <v>66</v>
      </c>
      <c r="S18" s="4">
        <v>7</v>
      </c>
      <c r="T18" s="4">
        <v>7</v>
      </c>
      <c r="U18" s="5" t="s">
        <v>301</v>
      </c>
      <c r="V18" s="5" t="s">
        <v>301</v>
      </c>
      <c r="W18" s="5" t="s">
        <v>302</v>
      </c>
      <c r="X18" s="5" t="s">
        <v>302</v>
      </c>
      <c r="Y18" s="4">
        <v>415</v>
      </c>
      <c r="Z18" s="4">
        <v>343</v>
      </c>
      <c r="AA18" s="4">
        <v>367</v>
      </c>
      <c r="AB18" s="4">
        <v>4</v>
      </c>
      <c r="AC18" s="4">
        <v>4</v>
      </c>
      <c r="AD18" s="4">
        <v>15</v>
      </c>
      <c r="AE18" s="4">
        <v>15</v>
      </c>
      <c r="AF18" s="4">
        <v>6</v>
      </c>
      <c r="AG18" s="4">
        <v>6</v>
      </c>
      <c r="AH18" s="4">
        <v>4</v>
      </c>
      <c r="AI18" s="4">
        <v>4</v>
      </c>
      <c r="AJ18" s="4">
        <v>6</v>
      </c>
      <c r="AK18" s="4">
        <v>6</v>
      </c>
      <c r="AL18" s="4">
        <v>3</v>
      </c>
      <c r="AM18" s="4">
        <v>3</v>
      </c>
      <c r="AN18" s="4">
        <v>0</v>
      </c>
      <c r="AO18" s="4">
        <v>0</v>
      </c>
      <c r="AP18" s="3" t="s">
        <v>58</v>
      </c>
      <c r="AQ18" s="3" t="s">
        <v>69</v>
      </c>
      <c r="AR18" s="6" t="str">
        <f>HYPERLINK("http://catalog.hathitrust.org/Record/000200944","HathiTrust Record")</f>
        <v>HathiTrust Record</v>
      </c>
      <c r="AS18" s="6" t="str">
        <f>HYPERLINK("https://creighton-primo.hosted.exlibrisgroup.com/primo-explore/search?tab=default_tab&amp;search_scope=EVERYTHING&amp;vid=01CRU&amp;lang=en_US&amp;offset=0&amp;query=any,contains,991000258529702656","Catalog Record")</f>
        <v>Catalog Record</v>
      </c>
      <c r="AT18" s="6" t="str">
        <f>HYPERLINK("http://www.worldcat.org/oclc/9785282","WorldCat Record")</f>
        <v>WorldCat Record</v>
      </c>
      <c r="AU18" s="3" t="s">
        <v>303</v>
      </c>
      <c r="AV18" s="3" t="s">
        <v>304</v>
      </c>
      <c r="AW18" s="3" t="s">
        <v>305</v>
      </c>
      <c r="AX18" s="3" t="s">
        <v>305</v>
      </c>
      <c r="AY18" s="3" t="s">
        <v>306</v>
      </c>
      <c r="AZ18" s="3" t="s">
        <v>74</v>
      </c>
      <c r="BB18" s="3" t="s">
        <v>307</v>
      </c>
      <c r="BC18" s="3" t="s">
        <v>308</v>
      </c>
      <c r="BD18" s="3" t="s">
        <v>309</v>
      </c>
    </row>
    <row r="19" spans="1:56" ht="40.5" customHeight="1" x14ac:dyDescent="0.25">
      <c r="A19" s="7" t="s">
        <v>58</v>
      </c>
      <c r="B19" s="2" t="s">
        <v>310</v>
      </c>
      <c r="C19" s="2" t="s">
        <v>311</v>
      </c>
      <c r="D19" s="2" t="s">
        <v>312</v>
      </c>
      <c r="F19" s="3" t="s">
        <v>58</v>
      </c>
      <c r="G19" s="3" t="s">
        <v>59</v>
      </c>
      <c r="H19" s="3" t="s">
        <v>58</v>
      </c>
      <c r="I19" s="3" t="s">
        <v>58</v>
      </c>
      <c r="J19" s="3" t="s">
        <v>60</v>
      </c>
      <c r="K19" s="2" t="s">
        <v>313</v>
      </c>
      <c r="L19" s="2" t="s">
        <v>314</v>
      </c>
      <c r="M19" s="3" t="s">
        <v>176</v>
      </c>
      <c r="O19" s="3" t="s">
        <v>64</v>
      </c>
      <c r="P19" s="3" t="s">
        <v>84</v>
      </c>
      <c r="R19" s="3" t="s">
        <v>66</v>
      </c>
      <c r="S19" s="4">
        <v>2</v>
      </c>
      <c r="T19" s="4">
        <v>2</v>
      </c>
      <c r="U19" s="5" t="s">
        <v>315</v>
      </c>
      <c r="V19" s="5" t="s">
        <v>315</v>
      </c>
      <c r="W19" s="5" t="s">
        <v>316</v>
      </c>
      <c r="X19" s="5" t="s">
        <v>316</v>
      </c>
      <c r="Y19" s="4">
        <v>971</v>
      </c>
      <c r="Z19" s="4">
        <v>785</v>
      </c>
      <c r="AA19" s="4">
        <v>947</v>
      </c>
      <c r="AB19" s="4">
        <v>5</v>
      </c>
      <c r="AC19" s="4">
        <v>5</v>
      </c>
      <c r="AD19" s="4">
        <v>38</v>
      </c>
      <c r="AE19" s="4">
        <v>44</v>
      </c>
      <c r="AF19" s="4">
        <v>17</v>
      </c>
      <c r="AG19" s="4">
        <v>21</v>
      </c>
      <c r="AH19" s="4">
        <v>7</v>
      </c>
      <c r="AI19" s="4">
        <v>10</v>
      </c>
      <c r="AJ19" s="4">
        <v>17</v>
      </c>
      <c r="AK19" s="4">
        <v>18</v>
      </c>
      <c r="AL19" s="4">
        <v>4</v>
      </c>
      <c r="AM19" s="4">
        <v>4</v>
      </c>
      <c r="AN19" s="4">
        <v>2</v>
      </c>
      <c r="AO19" s="4">
        <v>2</v>
      </c>
      <c r="AP19" s="3" t="s">
        <v>58</v>
      </c>
      <c r="AQ19" s="3" t="s">
        <v>58</v>
      </c>
      <c r="AS19" s="6" t="str">
        <f>HYPERLINK("https://creighton-primo.hosted.exlibrisgroup.com/primo-explore/search?tab=default_tab&amp;search_scope=EVERYTHING&amp;vid=01CRU&amp;lang=en_US&amp;offset=0&amp;query=any,contains,991004482679702656","Catalog Record")</f>
        <v>Catalog Record</v>
      </c>
      <c r="AT19" s="6" t="str">
        <f>HYPERLINK("http://www.worldcat.org/oclc/3630400","WorldCat Record")</f>
        <v>WorldCat Record</v>
      </c>
      <c r="AU19" s="3" t="s">
        <v>317</v>
      </c>
      <c r="AV19" s="3" t="s">
        <v>318</v>
      </c>
      <c r="AW19" s="3" t="s">
        <v>319</v>
      </c>
      <c r="AX19" s="3" t="s">
        <v>319</v>
      </c>
      <c r="AY19" s="3" t="s">
        <v>320</v>
      </c>
      <c r="AZ19" s="3" t="s">
        <v>74</v>
      </c>
      <c r="BB19" s="3" t="s">
        <v>321</v>
      </c>
      <c r="BC19" s="3" t="s">
        <v>322</v>
      </c>
      <c r="BD19" s="3" t="s">
        <v>323</v>
      </c>
    </row>
    <row r="20" spans="1:56" ht="40.5" customHeight="1" x14ac:dyDescent="0.25">
      <c r="A20" s="7" t="s">
        <v>58</v>
      </c>
      <c r="B20" s="2" t="s">
        <v>324</v>
      </c>
      <c r="C20" s="2" t="s">
        <v>325</v>
      </c>
      <c r="D20" s="2" t="s">
        <v>326</v>
      </c>
      <c r="F20" s="3" t="s">
        <v>58</v>
      </c>
      <c r="G20" s="3" t="s">
        <v>59</v>
      </c>
      <c r="H20" s="3" t="s">
        <v>58</v>
      </c>
      <c r="I20" s="3" t="s">
        <v>58</v>
      </c>
      <c r="J20" s="3" t="s">
        <v>60</v>
      </c>
      <c r="K20" s="2" t="s">
        <v>327</v>
      </c>
      <c r="L20" s="2" t="s">
        <v>328</v>
      </c>
      <c r="M20" s="3" t="s">
        <v>145</v>
      </c>
      <c r="N20" s="2" t="s">
        <v>329</v>
      </c>
      <c r="O20" s="3" t="s">
        <v>64</v>
      </c>
      <c r="P20" s="3" t="s">
        <v>84</v>
      </c>
      <c r="Q20" s="2" t="s">
        <v>330</v>
      </c>
      <c r="R20" s="3" t="s">
        <v>66</v>
      </c>
      <c r="S20" s="4">
        <v>1</v>
      </c>
      <c r="T20" s="4">
        <v>1</v>
      </c>
      <c r="U20" s="5" t="s">
        <v>331</v>
      </c>
      <c r="V20" s="5" t="s">
        <v>331</v>
      </c>
      <c r="W20" s="5" t="s">
        <v>118</v>
      </c>
      <c r="X20" s="5" t="s">
        <v>118</v>
      </c>
      <c r="Y20" s="4">
        <v>616</v>
      </c>
      <c r="Z20" s="4">
        <v>423</v>
      </c>
      <c r="AA20" s="4">
        <v>928</v>
      </c>
      <c r="AB20" s="4">
        <v>3</v>
      </c>
      <c r="AC20" s="4">
        <v>6</v>
      </c>
      <c r="AD20" s="4">
        <v>18</v>
      </c>
      <c r="AE20" s="4">
        <v>38</v>
      </c>
      <c r="AF20" s="4">
        <v>7</v>
      </c>
      <c r="AG20" s="4">
        <v>18</v>
      </c>
      <c r="AH20" s="4">
        <v>5</v>
      </c>
      <c r="AI20" s="4">
        <v>8</v>
      </c>
      <c r="AJ20" s="4">
        <v>9</v>
      </c>
      <c r="AK20" s="4">
        <v>18</v>
      </c>
      <c r="AL20" s="4">
        <v>2</v>
      </c>
      <c r="AM20" s="4">
        <v>5</v>
      </c>
      <c r="AN20" s="4">
        <v>0</v>
      </c>
      <c r="AO20" s="4">
        <v>0</v>
      </c>
      <c r="AP20" s="3" t="s">
        <v>58</v>
      </c>
      <c r="AQ20" s="3" t="s">
        <v>69</v>
      </c>
      <c r="AR20" s="6" t="str">
        <f>HYPERLINK("http://catalog.hathitrust.org/Record/001308351","HathiTrust Record")</f>
        <v>HathiTrust Record</v>
      </c>
      <c r="AS20" s="6" t="str">
        <f>HYPERLINK("https://creighton-primo.hosted.exlibrisgroup.com/primo-explore/search?tab=default_tab&amp;search_scope=EVERYTHING&amp;vid=01CRU&amp;lang=en_US&amp;offset=0&amp;query=any,contains,991000959009702656","Catalog Record")</f>
        <v>Catalog Record</v>
      </c>
      <c r="AT20" s="6" t="str">
        <f>HYPERLINK("http://www.worldcat.org/oclc/168835","WorldCat Record")</f>
        <v>WorldCat Record</v>
      </c>
      <c r="AU20" s="3" t="s">
        <v>332</v>
      </c>
      <c r="AV20" s="3" t="s">
        <v>333</v>
      </c>
      <c r="AW20" s="3" t="s">
        <v>334</v>
      </c>
      <c r="AX20" s="3" t="s">
        <v>334</v>
      </c>
      <c r="AY20" s="3" t="s">
        <v>335</v>
      </c>
      <c r="AZ20" s="3" t="s">
        <v>74</v>
      </c>
      <c r="BC20" s="3" t="s">
        <v>336</v>
      </c>
      <c r="BD20" s="3" t="s">
        <v>337</v>
      </c>
    </row>
    <row r="21" spans="1:56" ht="40.5" customHeight="1" x14ac:dyDescent="0.25">
      <c r="A21" s="7" t="s">
        <v>58</v>
      </c>
      <c r="B21" s="2" t="s">
        <v>338</v>
      </c>
      <c r="C21" s="2" t="s">
        <v>339</v>
      </c>
      <c r="D21" s="2" t="s">
        <v>340</v>
      </c>
      <c r="F21" s="3" t="s">
        <v>69</v>
      </c>
      <c r="G21" s="3" t="s">
        <v>59</v>
      </c>
      <c r="H21" s="3" t="s">
        <v>58</v>
      </c>
      <c r="I21" s="3" t="s">
        <v>58</v>
      </c>
      <c r="J21" s="3" t="s">
        <v>60</v>
      </c>
      <c r="L21" s="2" t="s">
        <v>341</v>
      </c>
      <c r="M21" s="3" t="s">
        <v>342</v>
      </c>
      <c r="O21" s="3" t="s">
        <v>64</v>
      </c>
      <c r="P21" s="3" t="s">
        <v>343</v>
      </c>
      <c r="Q21" s="2" t="s">
        <v>344</v>
      </c>
      <c r="R21" s="3" t="s">
        <v>66</v>
      </c>
      <c r="S21" s="4">
        <v>3</v>
      </c>
      <c r="T21" s="4">
        <v>3</v>
      </c>
      <c r="U21" s="5" t="s">
        <v>345</v>
      </c>
      <c r="V21" s="5" t="s">
        <v>345</v>
      </c>
      <c r="W21" s="5" t="s">
        <v>118</v>
      </c>
      <c r="X21" s="5" t="s">
        <v>118</v>
      </c>
      <c r="Y21" s="4">
        <v>228</v>
      </c>
      <c r="Z21" s="4">
        <v>193</v>
      </c>
      <c r="AA21" s="4">
        <v>246</v>
      </c>
      <c r="AB21" s="4">
        <v>2</v>
      </c>
      <c r="AC21" s="4">
        <v>2</v>
      </c>
      <c r="AD21" s="4">
        <v>7</v>
      </c>
      <c r="AE21" s="4">
        <v>8</v>
      </c>
      <c r="AF21" s="4">
        <v>0</v>
      </c>
      <c r="AG21" s="4">
        <v>0</v>
      </c>
      <c r="AH21" s="4">
        <v>4</v>
      </c>
      <c r="AI21" s="4">
        <v>4</v>
      </c>
      <c r="AJ21" s="4">
        <v>5</v>
      </c>
      <c r="AK21" s="4">
        <v>6</v>
      </c>
      <c r="AL21" s="4">
        <v>1</v>
      </c>
      <c r="AM21" s="4">
        <v>1</v>
      </c>
      <c r="AN21" s="4">
        <v>0</v>
      </c>
      <c r="AO21" s="4">
        <v>0</v>
      </c>
      <c r="AP21" s="3" t="s">
        <v>58</v>
      </c>
      <c r="AQ21" s="3" t="s">
        <v>69</v>
      </c>
      <c r="AR21" s="6" t="str">
        <f>HYPERLINK("http://catalog.hathitrust.org/Record/007115466","HathiTrust Record")</f>
        <v>HathiTrust Record</v>
      </c>
      <c r="AS21" s="6" t="str">
        <f>HYPERLINK("https://creighton-primo.hosted.exlibrisgroup.com/primo-explore/search?tab=default_tab&amp;search_scope=EVERYTHING&amp;vid=01CRU&amp;lang=en_US&amp;offset=0&amp;query=any,contains,991001272439702656","Catalog Record")</f>
        <v>Catalog Record</v>
      </c>
      <c r="AT21" s="6" t="str">
        <f>HYPERLINK("http://www.worldcat.org/oclc/212213","WorldCat Record")</f>
        <v>WorldCat Record</v>
      </c>
      <c r="AU21" s="3" t="s">
        <v>346</v>
      </c>
      <c r="AV21" s="3" t="s">
        <v>347</v>
      </c>
      <c r="AW21" s="3" t="s">
        <v>348</v>
      </c>
      <c r="AX21" s="3" t="s">
        <v>348</v>
      </c>
      <c r="AY21" s="3" t="s">
        <v>349</v>
      </c>
      <c r="AZ21" s="3" t="s">
        <v>74</v>
      </c>
      <c r="BB21" s="3" t="s">
        <v>350</v>
      </c>
      <c r="BC21" s="3" t="s">
        <v>351</v>
      </c>
      <c r="BD21" s="3" t="s">
        <v>352</v>
      </c>
    </row>
    <row r="22" spans="1:56" ht="40.5" customHeight="1" x14ac:dyDescent="0.25">
      <c r="A22" s="7" t="s">
        <v>58</v>
      </c>
      <c r="B22" s="2" t="s">
        <v>353</v>
      </c>
      <c r="C22" s="2" t="s">
        <v>354</v>
      </c>
      <c r="D22" s="2" t="s">
        <v>355</v>
      </c>
      <c r="F22" s="3" t="s">
        <v>58</v>
      </c>
      <c r="G22" s="3" t="s">
        <v>59</v>
      </c>
      <c r="H22" s="3" t="s">
        <v>58</v>
      </c>
      <c r="I22" s="3" t="s">
        <v>58</v>
      </c>
      <c r="J22" s="3" t="s">
        <v>60</v>
      </c>
      <c r="K22" s="2" t="s">
        <v>356</v>
      </c>
      <c r="L22" s="2" t="s">
        <v>357</v>
      </c>
      <c r="M22" s="3" t="s">
        <v>342</v>
      </c>
      <c r="O22" s="3" t="s">
        <v>64</v>
      </c>
      <c r="P22" s="3" t="s">
        <v>115</v>
      </c>
      <c r="R22" s="3" t="s">
        <v>66</v>
      </c>
      <c r="S22" s="4">
        <v>1</v>
      </c>
      <c r="T22" s="4">
        <v>1</v>
      </c>
      <c r="U22" s="5" t="s">
        <v>358</v>
      </c>
      <c r="V22" s="5" t="s">
        <v>358</v>
      </c>
      <c r="W22" s="5" t="s">
        <v>118</v>
      </c>
      <c r="X22" s="5" t="s">
        <v>118</v>
      </c>
      <c r="Y22" s="4">
        <v>331</v>
      </c>
      <c r="Z22" s="4">
        <v>197</v>
      </c>
      <c r="AA22" s="4">
        <v>215</v>
      </c>
      <c r="AB22" s="4">
        <v>2</v>
      </c>
      <c r="AC22" s="4">
        <v>2</v>
      </c>
      <c r="AD22" s="4">
        <v>8</v>
      </c>
      <c r="AE22" s="4">
        <v>10</v>
      </c>
      <c r="AF22" s="4">
        <v>3</v>
      </c>
      <c r="AG22" s="4">
        <v>3</v>
      </c>
      <c r="AH22" s="4">
        <v>1</v>
      </c>
      <c r="AI22" s="4">
        <v>2</v>
      </c>
      <c r="AJ22" s="4">
        <v>5</v>
      </c>
      <c r="AK22" s="4">
        <v>7</v>
      </c>
      <c r="AL22" s="4">
        <v>1</v>
      </c>
      <c r="AM22" s="4">
        <v>1</v>
      </c>
      <c r="AN22" s="4">
        <v>0</v>
      </c>
      <c r="AO22" s="4">
        <v>0</v>
      </c>
      <c r="AP22" s="3" t="s">
        <v>58</v>
      </c>
      <c r="AQ22" s="3" t="s">
        <v>69</v>
      </c>
      <c r="AR22" s="6" t="str">
        <f>HYPERLINK("http://catalog.hathitrust.org/Record/004542616","HathiTrust Record")</f>
        <v>HathiTrust Record</v>
      </c>
      <c r="AS22" s="6" t="str">
        <f>HYPERLINK("https://creighton-primo.hosted.exlibrisgroup.com/primo-explore/search?tab=default_tab&amp;search_scope=EVERYTHING&amp;vid=01CRU&amp;lang=en_US&amp;offset=0&amp;query=any,contains,991000906809702656","Catalog Record")</f>
        <v>Catalog Record</v>
      </c>
      <c r="AT22" s="6" t="str">
        <f>HYPERLINK("http://www.worldcat.org/oclc/157728","WorldCat Record")</f>
        <v>WorldCat Record</v>
      </c>
      <c r="AU22" s="3" t="s">
        <v>359</v>
      </c>
      <c r="AV22" s="3" t="s">
        <v>360</v>
      </c>
      <c r="AW22" s="3" t="s">
        <v>361</v>
      </c>
      <c r="AX22" s="3" t="s">
        <v>361</v>
      </c>
      <c r="AY22" s="3" t="s">
        <v>362</v>
      </c>
      <c r="AZ22" s="3" t="s">
        <v>74</v>
      </c>
      <c r="BB22" s="3" t="s">
        <v>363</v>
      </c>
      <c r="BC22" s="3" t="s">
        <v>364</v>
      </c>
      <c r="BD22" s="3" t="s">
        <v>365</v>
      </c>
    </row>
    <row r="23" spans="1:56" ht="40.5" customHeight="1" x14ac:dyDescent="0.25">
      <c r="A23" s="7" t="s">
        <v>58</v>
      </c>
      <c r="B23" s="2" t="s">
        <v>366</v>
      </c>
      <c r="C23" s="2" t="s">
        <v>367</v>
      </c>
      <c r="D23" s="2" t="s">
        <v>368</v>
      </c>
      <c r="F23" s="3" t="s">
        <v>58</v>
      </c>
      <c r="G23" s="3" t="s">
        <v>59</v>
      </c>
      <c r="H23" s="3" t="s">
        <v>58</v>
      </c>
      <c r="I23" s="3" t="s">
        <v>58</v>
      </c>
      <c r="J23" s="3" t="s">
        <v>60</v>
      </c>
      <c r="K23" s="2" t="s">
        <v>369</v>
      </c>
      <c r="L23" s="2" t="s">
        <v>370</v>
      </c>
      <c r="M23" s="3" t="s">
        <v>371</v>
      </c>
      <c r="O23" s="3" t="s">
        <v>64</v>
      </c>
      <c r="P23" s="3" t="s">
        <v>372</v>
      </c>
      <c r="R23" s="3" t="s">
        <v>66</v>
      </c>
      <c r="S23" s="4">
        <v>5</v>
      </c>
      <c r="T23" s="4">
        <v>5</v>
      </c>
      <c r="U23" s="5" t="s">
        <v>373</v>
      </c>
      <c r="V23" s="5" t="s">
        <v>373</v>
      </c>
      <c r="W23" s="5" t="s">
        <v>374</v>
      </c>
      <c r="X23" s="5" t="s">
        <v>374</v>
      </c>
      <c r="Y23" s="4">
        <v>425</v>
      </c>
      <c r="Z23" s="4">
        <v>322</v>
      </c>
      <c r="AA23" s="4">
        <v>592</v>
      </c>
      <c r="AB23" s="4">
        <v>2</v>
      </c>
      <c r="AC23" s="4">
        <v>5</v>
      </c>
      <c r="AD23" s="4">
        <v>18</v>
      </c>
      <c r="AE23" s="4">
        <v>29</v>
      </c>
      <c r="AF23" s="4">
        <v>6</v>
      </c>
      <c r="AG23" s="4">
        <v>11</v>
      </c>
      <c r="AH23" s="4">
        <v>5</v>
      </c>
      <c r="AI23" s="4">
        <v>6</v>
      </c>
      <c r="AJ23" s="4">
        <v>12</v>
      </c>
      <c r="AK23" s="4">
        <v>17</v>
      </c>
      <c r="AL23" s="4">
        <v>1</v>
      </c>
      <c r="AM23" s="4">
        <v>4</v>
      </c>
      <c r="AN23" s="4">
        <v>0</v>
      </c>
      <c r="AO23" s="4">
        <v>0</v>
      </c>
      <c r="AP23" s="3" t="s">
        <v>58</v>
      </c>
      <c r="AQ23" s="3" t="s">
        <v>69</v>
      </c>
      <c r="AR23" s="6" t="str">
        <f>HYPERLINK("http://catalog.hathitrust.org/Record/001307650","HathiTrust Record")</f>
        <v>HathiTrust Record</v>
      </c>
      <c r="AS23" s="6" t="str">
        <f>HYPERLINK("https://creighton-primo.hosted.exlibrisgroup.com/primo-explore/search?tab=default_tab&amp;search_scope=EVERYTHING&amp;vid=01CRU&amp;lang=en_US&amp;offset=0&amp;query=any,contains,991003218239702656","Catalog Record")</f>
        <v>Catalog Record</v>
      </c>
      <c r="AT23" s="6" t="str">
        <f>HYPERLINK("http://www.worldcat.org/oclc/744187","WorldCat Record")</f>
        <v>WorldCat Record</v>
      </c>
      <c r="AU23" s="3" t="s">
        <v>375</v>
      </c>
      <c r="AV23" s="3" t="s">
        <v>376</v>
      </c>
      <c r="AW23" s="3" t="s">
        <v>377</v>
      </c>
      <c r="AX23" s="3" t="s">
        <v>377</v>
      </c>
      <c r="AY23" s="3" t="s">
        <v>378</v>
      </c>
      <c r="AZ23" s="3" t="s">
        <v>74</v>
      </c>
      <c r="BC23" s="3" t="s">
        <v>379</v>
      </c>
      <c r="BD23" s="3" t="s">
        <v>380</v>
      </c>
    </row>
    <row r="24" spans="1:56" ht="40.5" customHeight="1" x14ac:dyDescent="0.25">
      <c r="A24" s="7" t="s">
        <v>58</v>
      </c>
      <c r="B24" s="2" t="s">
        <v>381</v>
      </c>
      <c r="C24" s="2" t="s">
        <v>382</v>
      </c>
      <c r="D24" s="2" t="s">
        <v>383</v>
      </c>
      <c r="F24" s="3" t="s">
        <v>58</v>
      </c>
      <c r="G24" s="3" t="s">
        <v>59</v>
      </c>
      <c r="H24" s="3" t="s">
        <v>58</v>
      </c>
      <c r="I24" s="3" t="s">
        <v>58</v>
      </c>
      <c r="J24" s="3" t="s">
        <v>60</v>
      </c>
      <c r="K24" s="2" t="s">
        <v>384</v>
      </c>
      <c r="L24" s="2" t="s">
        <v>385</v>
      </c>
      <c r="M24" s="3" t="s">
        <v>386</v>
      </c>
      <c r="O24" s="3" t="s">
        <v>64</v>
      </c>
      <c r="P24" s="3" t="s">
        <v>115</v>
      </c>
      <c r="R24" s="3" t="s">
        <v>66</v>
      </c>
      <c r="S24" s="4">
        <v>1</v>
      </c>
      <c r="T24" s="4">
        <v>1</v>
      </c>
      <c r="U24" s="5" t="s">
        <v>387</v>
      </c>
      <c r="V24" s="5" t="s">
        <v>387</v>
      </c>
      <c r="W24" s="5" t="s">
        <v>118</v>
      </c>
      <c r="X24" s="5" t="s">
        <v>118</v>
      </c>
      <c r="Y24" s="4">
        <v>564</v>
      </c>
      <c r="Z24" s="4">
        <v>466</v>
      </c>
      <c r="AA24" s="4">
        <v>474</v>
      </c>
      <c r="AB24" s="4">
        <v>2</v>
      </c>
      <c r="AC24" s="4">
        <v>2</v>
      </c>
      <c r="AD24" s="4">
        <v>19</v>
      </c>
      <c r="AE24" s="4">
        <v>19</v>
      </c>
      <c r="AF24" s="4">
        <v>6</v>
      </c>
      <c r="AG24" s="4">
        <v>6</v>
      </c>
      <c r="AH24" s="4">
        <v>5</v>
      </c>
      <c r="AI24" s="4">
        <v>5</v>
      </c>
      <c r="AJ24" s="4">
        <v>13</v>
      </c>
      <c r="AK24" s="4">
        <v>13</v>
      </c>
      <c r="AL24" s="4">
        <v>1</v>
      </c>
      <c r="AM24" s="4">
        <v>1</v>
      </c>
      <c r="AN24" s="4">
        <v>0</v>
      </c>
      <c r="AO24" s="4">
        <v>0</v>
      </c>
      <c r="AP24" s="3" t="s">
        <v>58</v>
      </c>
      <c r="AQ24" s="3" t="s">
        <v>69</v>
      </c>
      <c r="AR24" s="6" t="str">
        <f>HYPERLINK("http://catalog.hathitrust.org/Record/001307671","HathiTrust Record")</f>
        <v>HathiTrust Record</v>
      </c>
      <c r="AS24" s="6" t="str">
        <f>HYPERLINK("https://creighton-primo.hosted.exlibrisgroup.com/primo-explore/search?tab=default_tab&amp;search_scope=EVERYTHING&amp;vid=01CRU&amp;lang=en_US&amp;offset=0&amp;query=any,contains,991000944899702656","Catalog Record")</f>
        <v>Catalog Record</v>
      </c>
      <c r="AT24" s="6" t="str">
        <f>HYPERLINK("http://www.worldcat.org/oclc/166917","WorldCat Record")</f>
        <v>WorldCat Record</v>
      </c>
      <c r="AU24" s="3" t="s">
        <v>388</v>
      </c>
      <c r="AV24" s="3" t="s">
        <v>389</v>
      </c>
      <c r="AW24" s="3" t="s">
        <v>390</v>
      </c>
      <c r="AX24" s="3" t="s">
        <v>390</v>
      </c>
      <c r="AY24" s="3" t="s">
        <v>391</v>
      </c>
      <c r="AZ24" s="3" t="s">
        <v>74</v>
      </c>
      <c r="BC24" s="3" t="s">
        <v>392</v>
      </c>
      <c r="BD24" s="3" t="s">
        <v>393</v>
      </c>
    </row>
    <row r="25" spans="1:56" ht="40.5" customHeight="1" x14ac:dyDescent="0.25">
      <c r="A25" s="7" t="s">
        <v>58</v>
      </c>
      <c r="B25" s="2" t="s">
        <v>394</v>
      </c>
      <c r="C25" s="2" t="s">
        <v>395</v>
      </c>
      <c r="D25" s="2" t="s">
        <v>396</v>
      </c>
      <c r="F25" s="3" t="s">
        <v>58</v>
      </c>
      <c r="G25" s="3" t="s">
        <v>59</v>
      </c>
      <c r="H25" s="3" t="s">
        <v>58</v>
      </c>
      <c r="I25" s="3" t="s">
        <v>58</v>
      </c>
      <c r="J25" s="3" t="s">
        <v>60</v>
      </c>
      <c r="K25" s="2" t="s">
        <v>397</v>
      </c>
      <c r="L25" s="2" t="s">
        <v>398</v>
      </c>
      <c r="M25" s="3" t="s">
        <v>399</v>
      </c>
      <c r="N25" s="2" t="s">
        <v>400</v>
      </c>
      <c r="O25" s="3" t="s">
        <v>64</v>
      </c>
      <c r="P25" s="3" t="s">
        <v>115</v>
      </c>
      <c r="R25" s="3" t="s">
        <v>66</v>
      </c>
      <c r="S25" s="4">
        <v>1</v>
      </c>
      <c r="T25" s="4">
        <v>1</v>
      </c>
      <c r="U25" s="5" t="s">
        <v>401</v>
      </c>
      <c r="V25" s="5" t="s">
        <v>401</v>
      </c>
      <c r="W25" s="5" t="s">
        <v>402</v>
      </c>
      <c r="X25" s="5" t="s">
        <v>402</v>
      </c>
      <c r="Y25" s="4">
        <v>422</v>
      </c>
      <c r="Z25" s="4">
        <v>385</v>
      </c>
      <c r="AA25" s="4">
        <v>613</v>
      </c>
      <c r="AB25" s="4">
        <v>2</v>
      </c>
      <c r="AC25" s="4">
        <v>3</v>
      </c>
      <c r="AD25" s="4">
        <v>16</v>
      </c>
      <c r="AE25" s="4">
        <v>21</v>
      </c>
      <c r="AF25" s="4">
        <v>7</v>
      </c>
      <c r="AG25" s="4">
        <v>9</v>
      </c>
      <c r="AH25" s="4">
        <v>4</v>
      </c>
      <c r="AI25" s="4">
        <v>5</v>
      </c>
      <c r="AJ25" s="4">
        <v>9</v>
      </c>
      <c r="AK25" s="4">
        <v>12</v>
      </c>
      <c r="AL25" s="4">
        <v>1</v>
      </c>
      <c r="AM25" s="4">
        <v>2</v>
      </c>
      <c r="AN25" s="4">
        <v>0</v>
      </c>
      <c r="AO25" s="4">
        <v>0</v>
      </c>
      <c r="AP25" s="3" t="s">
        <v>58</v>
      </c>
      <c r="AQ25" s="3" t="s">
        <v>69</v>
      </c>
      <c r="AR25" s="6" t="str">
        <f>HYPERLINK("http://catalog.hathitrust.org/Record/004471607","HathiTrust Record")</f>
        <v>HathiTrust Record</v>
      </c>
      <c r="AS25" s="6" t="str">
        <f>HYPERLINK("https://creighton-primo.hosted.exlibrisgroup.com/primo-explore/search?tab=default_tab&amp;search_scope=EVERYTHING&amp;vid=01CRU&amp;lang=en_US&amp;offset=0&amp;query=any,contains,991003956279702656","Catalog Record")</f>
        <v>Catalog Record</v>
      </c>
      <c r="AT25" s="6" t="str">
        <f>HYPERLINK("http://www.worldcat.org/oclc/1967138","WorldCat Record")</f>
        <v>WorldCat Record</v>
      </c>
      <c r="AU25" s="3" t="s">
        <v>403</v>
      </c>
      <c r="AV25" s="3" t="s">
        <v>404</v>
      </c>
      <c r="AW25" s="3" t="s">
        <v>405</v>
      </c>
      <c r="AX25" s="3" t="s">
        <v>405</v>
      </c>
      <c r="AY25" s="3" t="s">
        <v>406</v>
      </c>
      <c r="AZ25" s="3" t="s">
        <v>74</v>
      </c>
      <c r="BB25" s="3" t="s">
        <v>407</v>
      </c>
      <c r="BC25" s="3" t="s">
        <v>408</v>
      </c>
      <c r="BD25" s="3" t="s">
        <v>409</v>
      </c>
    </row>
    <row r="26" spans="1:56" ht="40.5" customHeight="1" x14ac:dyDescent="0.25">
      <c r="A26" s="7" t="s">
        <v>58</v>
      </c>
      <c r="B26" s="2" t="s">
        <v>410</v>
      </c>
      <c r="C26" s="2" t="s">
        <v>411</v>
      </c>
      <c r="D26" s="2" t="s">
        <v>412</v>
      </c>
      <c r="F26" s="3" t="s">
        <v>58</v>
      </c>
      <c r="G26" s="3" t="s">
        <v>59</v>
      </c>
      <c r="H26" s="3" t="s">
        <v>58</v>
      </c>
      <c r="I26" s="3" t="s">
        <v>58</v>
      </c>
      <c r="J26" s="3" t="s">
        <v>60</v>
      </c>
      <c r="K26" s="2" t="s">
        <v>413</v>
      </c>
      <c r="L26" s="2" t="s">
        <v>414</v>
      </c>
      <c r="M26" s="3" t="s">
        <v>415</v>
      </c>
      <c r="N26" s="2" t="s">
        <v>161</v>
      </c>
      <c r="O26" s="3" t="s">
        <v>64</v>
      </c>
      <c r="P26" s="3" t="s">
        <v>115</v>
      </c>
      <c r="Q26" s="2" t="s">
        <v>416</v>
      </c>
      <c r="R26" s="3" t="s">
        <v>66</v>
      </c>
      <c r="S26" s="4">
        <v>6</v>
      </c>
      <c r="T26" s="4">
        <v>6</v>
      </c>
      <c r="U26" s="5" t="s">
        <v>417</v>
      </c>
      <c r="V26" s="5" t="s">
        <v>417</v>
      </c>
      <c r="W26" s="5" t="s">
        <v>418</v>
      </c>
      <c r="X26" s="5" t="s">
        <v>418</v>
      </c>
      <c r="Y26" s="4">
        <v>455</v>
      </c>
      <c r="Z26" s="4">
        <v>378</v>
      </c>
      <c r="AA26" s="4">
        <v>407</v>
      </c>
      <c r="AB26" s="4">
        <v>4</v>
      </c>
      <c r="AC26" s="4">
        <v>4</v>
      </c>
      <c r="AD26" s="4">
        <v>23</v>
      </c>
      <c r="AE26" s="4">
        <v>25</v>
      </c>
      <c r="AF26" s="4">
        <v>7</v>
      </c>
      <c r="AG26" s="4">
        <v>8</v>
      </c>
      <c r="AH26" s="4">
        <v>7</v>
      </c>
      <c r="AI26" s="4">
        <v>7</v>
      </c>
      <c r="AJ26" s="4">
        <v>15</v>
      </c>
      <c r="AK26" s="4">
        <v>16</v>
      </c>
      <c r="AL26" s="4">
        <v>3</v>
      </c>
      <c r="AM26" s="4">
        <v>3</v>
      </c>
      <c r="AN26" s="4">
        <v>0</v>
      </c>
      <c r="AO26" s="4">
        <v>1</v>
      </c>
      <c r="AP26" s="3" t="s">
        <v>58</v>
      </c>
      <c r="AQ26" s="3" t="s">
        <v>69</v>
      </c>
      <c r="AR26" s="6" t="str">
        <f>HYPERLINK("http://catalog.hathitrust.org/Record/001307700","HathiTrust Record")</f>
        <v>HathiTrust Record</v>
      </c>
      <c r="AS26" s="6" t="str">
        <f>HYPERLINK("https://creighton-primo.hosted.exlibrisgroup.com/primo-explore/search?tab=default_tab&amp;search_scope=EVERYTHING&amp;vid=01CRU&amp;lang=en_US&amp;offset=0&amp;query=any,contains,991002353499702656","Catalog Record")</f>
        <v>Catalog Record</v>
      </c>
      <c r="AT26" s="6" t="str">
        <f>HYPERLINK("http://www.worldcat.org/oclc/325324","WorldCat Record")</f>
        <v>WorldCat Record</v>
      </c>
      <c r="AU26" s="3" t="s">
        <v>419</v>
      </c>
      <c r="AV26" s="3" t="s">
        <v>420</v>
      </c>
      <c r="AW26" s="3" t="s">
        <v>421</v>
      </c>
      <c r="AX26" s="3" t="s">
        <v>421</v>
      </c>
      <c r="AY26" s="3" t="s">
        <v>422</v>
      </c>
      <c r="AZ26" s="3" t="s">
        <v>74</v>
      </c>
      <c r="BC26" s="3" t="s">
        <v>423</v>
      </c>
      <c r="BD26" s="3" t="s">
        <v>424</v>
      </c>
    </row>
    <row r="27" spans="1:56" ht="40.5" customHeight="1" x14ac:dyDescent="0.25">
      <c r="A27" s="7" t="s">
        <v>58</v>
      </c>
      <c r="B27" s="2" t="s">
        <v>425</v>
      </c>
      <c r="C27" s="2" t="s">
        <v>426</v>
      </c>
      <c r="D27" s="2" t="s">
        <v>427</v>
      </c>
      <c r="F27" s="3" t="s">
        <v>58</v>
      </c>
      <c r="G27" s="3" t="s">
        <v>59</v>
      </c>
      <c r="H27" s="3" t="s">
        <v>58</v>
      </c>
      <c r="I27" s="3" t="s">
        <v>58</v>
      </c>
      <c r="J27" s="3" t="s">
        <v>60</v>
      </c>
      <c r="K27" s="2" t="s">
        <v>428</v>
      </c>
      <c r="L27" s="2" t="s">
        <v>429</v>
      </c>
      <c r="M27" s="3" t="s">
        <v>430</v>
      </c>
      <c r="O27" s="3" t="s">
        <v>64</v>
      </c>
      <c r="P27" s="3" t="s">
        <v>115</v>
      </c>
      <c r="Q27" s="2" t="s">
        <v>431</v>
      </c>
      <c r="R27" s="3" t="s">
        <v>66</v>
      </c>
      <c r="S27" s="4">
        <v>5</v>
      </c>
      <c r="T27" s="4">
        <v>5</v>
      </c>
      <c r="U27" s="5" t="s">
        <v>432</v>
      </c>
      <c r="V27" s="5" t="s">
        <v>432</v>
      </c>
      <c r="W27" s="5" t="s">
        <v>433</v>
      </c>
      <c r="X27" s="5" t="s">
        <v>433</v>
      </c>
      <c r="Y27" s="4">
        <v>289</v>
      </c>
      <c r="Z27" s="4">
        <v>246</v>
      </c>
      <c r="AA27" s="4">
        <v>532</v>
      </c>
      <c r="AB27" s="4">
        <v>3</v>
      </c>
      <c r="AC27" s="4">
        <v>5</v>
      </c>
      <c r="AD27" s="4">
        <v>12</v>
      </c>
      <c r="AE27" s="4">
        <v>33</v>
      </c>
      <c r="AF27" s="4">
        <v>6</v>
      </c>
      <c r="AG27" s="4">
        <v>12</v>
      </c>
      <c r="AH27" s="4">
        <v>2</v>
      </c>
      <c r="AI27" s="4">
        <v>8</v>
      </c>
      <c r="AJ27" s="4">
        <v>6</v>
      </c>
      <c r="AK27" s="4">
        <v>21</v>
      </c>
      <c r="AL27" s="4">
        <v>2</v>
      </c>
      <c r="AM27" s="4">
        <v>3</v>
      </c>
      <c r="AN27" s="4">
        <v>0</v>
      </c>
      <c r="AO27" s="4">
        <v>0</v>
      </c>
      <c r="AP27" s="3" t="s">
        <v>58</v>
      </c>
      <c r="AQ27" s="3" t="s">
        <v>69</v>
      </c>
      <c r="AR27" s="6" t="str">
        <f>HYPERLINK("http://catalog.hathitrust.org/Record/004471644","HathiTrust Record")</f>
        <v>HathiTrust Record</v>
      </c>
      <c r="AS27" s="6" t="str">
        <f>HYPERLINK("https://creighton-primo.hosted.exlibrisgroup.com/primo-explore/search?tab=default_tab&amp;search_scope=EVERYTHING&amp;vid=01CRU&amp;lang=en_US&amp;offset=0&amp;query=any,contains,991002332249702656","Catalog Record")</f>
        <v>Catalog Record</v>
      </c>
      <c r="AT27" s="6" t="str">
        <f>HYPERLINK("http://www.worldcat.org/oclc/322512","WorldCat Record")</f>
        <v>WorldCat Record</v>
      </c>
      <c r="AU27" s="3" t="s">
        <v>434</v>
      </c>
      <c r="AV27" s="3" t="s">
        <v>435</v>
      </c>
      <c r="AW27" s="3" t="s">
        <v>436</v>
      </c>
      <c r="AX27" s="3" t="s">
        <v>436</v>
      </c>
      <c r="AY27" s="3" t="s">
        <v>437</v>
      </c>
      <c r="AZ27" s="3" t="s">
        <v>74</v>
      </c>
      <c r="BC27" s="3" t="s">
        <v>438</v>
      </c>
      <c r="BD27" s="3" t="s">
        <v>439</v>
      </c>
    </row>
    <row r="28" spans="1:56" ht="40.5" customHeight="1" x14ac:dyDescent="0.25">
      <c r="A28" s="7" t="s">
        <v>58</v>
      </c>
      <c r="B28" s="2" t="s">
        <v>440</v>
      </c>
      <c r="C28" s="2" t="s">
        <v>441</v>
      </c>
      <c r="D28" s="2" t="s">
        <v>442</v>
      </c>
      <c r="F28" s="3" t="s">
        <v>58</v>
      </c>
      <c r="G28" s="3" t="s">
        <v>59</v>
      </c>
      <c r="H28" s="3" t="s">
        <v>58</v>
      </c>
      <c r="I28" s="3" t="s">
        <v>58</v>
      </c>
      <c r="J28" s="3" t="s">
        <v>60</v>
      </c>
      <c r="K28" s="2" t="s">
        <v>443</v>
      </c>
      <c r="L28" s="2" t="s">
        <v>444</v>
      </c>
      <c r="M28" s="3" t="s">
        <v>445</v>
      </c>
      <c r="O28" s="3" t="s">
        <v>64</v>
      </c>
      <c r="P28" s="3" t="s">
        <v>115</v>
      </c>
      <c r="Q28" s="2" t="s">
        <v>431</v>
      </c>
      <c r="R28" s="3" t="s">
        <v>66</v>
      </c>
      <c r="S28" s="4">
        <v>9</v>
      </c>
      <c r="T28" s="4">
        <v>9</v>
      </c>
      <c r="U28" s="5" t="s">
        <v>446</v>
      </c>
      <c r="V28" s="5" t="s">
        <v>446</v>
      </c>
      <c r="W28" s="5" t="s">
        <v>418</v>
      </c>
      <c r="X28" s="5" t="s">
        <v>418</v>
      </c>
      <c r="Y28" s="4">
        <v>225</v>
      </c>
      <c r="Z28" s="4">
        <v>184</v>
      </c>
      <c r="AA28" s="4">
        <v>824</v>
      </c>
      <c r="AB28" s="4">
        <v>2</v>
      </c>
      <c r="AC28" s="4">
        <v>7</v>
      </c>
      <c r="AD28" s="4">
        <v>8</v>
      </c>
      <c r="AE28" s="4">
        <v>39</v>
      </c>
      <c r="AF28" s="4">
        <v>3</v>
      </c>
      <c r="AG28" s="4">
        <v>14</v>
      </c>
      <c r="AH28" s="4">
        <v>1</v>
      </c>
      <c r="AI28" s="4">
        <v>9</v>
      </c>
      <c r="AJ28" s="4">
        <v>4</v>
      </c>
      <c r="AK28" s="4">
        <v>18</v>
      </c>
      <c r="AL28" s="4">
        <v>1</v>
      </c>
      <c r="AM28" s="4">
        <v>6</v>
      </c>
      <c r="AN28" s="4">
        <v>0</v>
      </c>
      <c r="AO28" s="4">
        <v>1</v>
      </c>
      <c r="AP28" s="3" t="s">
        <v>58</v>
      </c>
      <c r="AQ28" s="3" t="s">
        <v>69</v>
      </c>
      <c r="AR28" s="6" t="str">
        <f>HYPERLINK("http://catalog.hathitrust.org/Record/010613815","HathiTrust Record")</f>
        <v>HathiTrust Record</v>
      </c>
      <c r="AS28" s="6" t="str">
        <f>HYPERLINK("https://creighton-primo.hosted.exlibrisgroup.com/primo-explore/search?tab=default_tab&amp;search_scope=EVERYTHING&amp;vid=01CRU&amp;lang=en_US&amp;offset=0&amp;query=any,contains,991002788179702656","Catalog Record")</f>
        <v>Catalog Record</v>
      </c>
      <c r="AT28" s="6" t="str">
        <f>HYPERLINK("http://www.worldcat.org/oclc/442424","WorldCat Record")</f>
        <v>WorldCat Record</v>
      </c>
      <c r="AU28" s="3" t="s">
        <v>447</v>
      </c>
      <c r="AV28" s="3" t="s">
        <v>448</v>
      </c>
      <c r="AW28" s="3" t="s">
        <v>449</v>
      </c>
      <c r="AX28" s="3" t="s">
        <v>449</v>
      </c>
      <c r="AY28" s="3" t="s">
        <v>450</v>
      </c>
      <c r="AZ28" s="3" t="s">
        <v>74</v>
      </c>
      <c r="BC28" s="3" t="s">
        <v>451</v>
      </c>
      <c r="BD28" s="3" t="s">
        <v>452</v>
      </c>
    </row>
    <row r="29" spans="1:56" ht="40.5" customHeight="1" x14ac:dyDescent="0.25">
      <c r="A29" s="7" t="s">
        <v>58</v>
      </c>
      <c r="B29" s="2" t="s">
        <v>453</v>
      </c>
      <c r="C29" s="2" t="s">
        <v>454</v>
      </c>
      <c r="D29" s="2" t="s">
        <v>455</v>
      </c>
      <c r="F29" s="3" t="s">
        <v>58</v>
      </c>
      <c r="G29" s="3" t="s">
        <v>59</v>
      </c>
      <c r="H29" s="3" t="s">
        <v>58</v>
      </c>
      <c r="I29" s="3" t="s">
        <v>58</v>
      </c>
      <c r="J29" s="3" t="s">
        <v>60</v>
      </c>
      <c r="K29" s="2" t="s">
        <v>456</v>
      </c>
      <c r="L29" s="2" t="s">
        <v>457</v>
      </c>
      <c r="M29" s="3" t="s">
        <v>458</v>
      </c>
      <c r="O29" s="3" t="s">
        <v>64</v>
      </c>
      <c r="P29" s="3" t="s">
        <v>115</v>
      </c>
      <c r="R29" s="3" t="s">
        <v>459</v>
      </c>
      <c r="S29" s="4">
        <v>0</v>
      </c>
      <c r="T29" s="4">
        <v>0</v>
      </c>
      <c r="U29" s="5" t="s">
        <v>460</v>
      </c>
      <c r="V29" s="5" t="s">
        <v>460</v>
      </c>
      <c r="W29" s="5" t="s">
        <v>461</v>
      </c>
      <c r="X29" s="5" t="s">
        <v>461</v>
      </c>
      <c r="Y29" s="4">
        <v>378</v>
      </c>
      <c r="Z29" s="4">
        <v>345</v>
      </c>
      <c r="AA29" s="4">
        <v>430</v>
      </c>
      <c r="AB29" s="4">
        <v>3</v>
      </c>
      <c r="AC29" s="4">
        <v>3</v>
      </c>
      <c r="AD29" s="4">
        <v>15</v>
      </c>
      <c r="AE29" s="4">
        <v>19</v>
      </c>
      <c r="AF29" s="4">
        <v>1</v>
      </c>
      <c r="AG29" s="4">
        <v>2</v>
      </c>
      <c r="AH29" s="4">
        <v>7</v>
      </c>
      <c r="AI29" s="4">
        <v>8</v>
      </c>
      <c r="AJ29" s="4">
        <v>8</v>
      </c>
      <c r="AK29" s="4">
        <v>11</v>
      </c>
      <c r="AL29" s="4">
        <v>2</v>
      </c>
      <c r="AM29" s="4">
        <v>2</v>
      </c>
      <c r="AN29" s="4">
        <v>0</v>
      </c>
      <c r="AO29" s="4">
        <v>0</v>
      </c>
      <c r="AP29" s="3" t="s">
        <v>58</v>
      </c>
      <c r="AQ29" s="3" t="s">
        <v>69</v>
      </c>
      <c r="AR29" s="6" t="str">
        <f>HYPERLINK("http://catalog.hathitrust.org/Record/001312943","HathiTrust Record")</f>
        <v>HathiTrust Record</v>
      </c>
      <c r="AS29" s="6" t="str">
        <f>HYPERLINK("https://creighton-primo.hosted.exlibrisgroup.com/primo-explore/search?tab=default_tab&amp;search_scope=EVERYTHING&amp;vid=01CRU&amp;lang=en_US&amp;offset=0&amp;query=any,contains,991002390379702656","Catalog Record")</f>
        <v>Catalog Record</v>
      </c>
      <c r="AT29" s="6" t="str">
        <f>HYPERLINK("http://www.worldcat.org/oclc/332138","WorldCat Record")</f>
        <v>WorldCat Record</v>
      </c>
      <c r="AU29" s="3" t="s">
        <v>462</v>
      </c>
      <c r="AV29" s="3" t="s">
        <v>463</v>
      </c>
      <c r="AW29" s="3" t="s">
        <v>464</v>
      </c>
      <c r="AX29" s="3" t="s">
        <v>464</v>
      </c>
      <c r="AY29" s="3" t="s">
        <v>465</v>
      </c>
      <c r="AZ29" s="3" t="s">
        <v>74</v>
      </c>
      <c r="BC29" s="3" t="s">
        <v>466</v>
      </c>
      <c r="BD29" s="3" t="s">
        <v>467</v>
      </c>
    </row>
    <row r="30" spans="1:56" ht="40.5" customHeight="1" x14ac:dyDescent="0.25">
      <c r="A30" s="7" t="s">
        <v>58</v>
      </c>
      <c r="B30" s="2" t="s">
        <v>468</v>
      </c>
      <c r="C30" s="2" t="s">
        <v>469</v>
      </c>
      <c r="D30" s="2" t="s">
        <v>470</v>
      </c>
      <c r="E30" s="3" t="s">
        <v>471</v>
      </c>
      <c r="F30" s="3" t="s">
        <v>69</v>
      </c>
      <c r="G30" s="3" t="s">
        <v>59</v>
      </c>
      <c r="H30" s="3" t="s">
        <v>58</v>
      </c>
      <c r="I30" s="3" t="s">
        <v>58</v>
      </c>
      <c r="J30" s="3" t="s">
        <v>60</v>
      </c>
      <c r="K30" s="2" t="s">
        <v>472</v>
      </c>
      <c r="L30" s="2" t="s">
        <v>473</v>
      </c>
      <c r="M30" s="3" t="s">
        <v>474</v>
      </c>
      <c r="O30" s="3" t="s">
        <v>64</v>
      </c>
      <c r="P30" s="3" t="s">
        <v>475</v>
      </c>
      <c r="Q30" s="2" t="s">
        <v>476</v>
      </c>
      <c r="R30" s="3" t="s">
        <v>459</v>
      </c>
      <c r="S30" s="4">
        <v>0</v>
      </c>
      <c r="T30" s="4">
        <v>1</v>
      </c>
      <c r="V30" s="5" t="s">
        <v>477</v>
      </c>
      <c r="W30" s="5" t="s">
        <v>461</v>
      </c>
      <c r="X30" s="5" t="s">
        <v>461</v>
      </c>
      <c r="Y30" s="4">
        <v>548</v>
      </c>
      <c r="Z30" s="4">
        <v>477</v>
      </c>
      <c r="AA30" s="4">
        <v>539</v>
      </c>
      <c r="AB30" s="4">
        <v>3</v>
      </c>
      <c r="AC30" s="4">
        <v>3</v>
      </c>
      <c r="AD30" s="4">
        <v>25</v>
      </c>
      <c r="AE30" s="4">
        <v>30</v>
      </c>
      <c r="AF30" s="4">
        <v>7</v>
      </c>
      <c r="AG30" s="4">
        <v>9</v>
      </c>
      <c r="AH30" s="4">
        <v>4</v>
      </c>
      <c r="AI30" s="4">
        <v>6</v>
      </c>
      <c r="AJ30" s="4">
        <v>12</v>
      </c>
      <c r="AK30" s="4">
        <v>14</v>
      </c>
      <c r="AL30" s="4">
        <v>1</v>
      </c>
      <c r="AM30" s="4">
        <v>1</v>
      </c>
      <c r="AN30" s="4">
        <v>8</v>
      </c>
      <c r="AO30" s="4">
        <v>10</v>
      </c>
      <c r="AP30" s="3" t="s">
        <v>58</v>
      </c>
      <c r="AQ30" s="3" t="s">
        <v>69</v>
      </c>
      <c r="AR30" s="6" t="str">
        <f>HYPERLINK("http://catalog.hathitrust.org/Record/001462326","HathiTrust Record")</f>
        <v>HathiTrust Record</v>
      </c>
      <c r="AS30" s="6" t="str">
        <f>HYPERLINK("https://creighton-primo.hosted.exlibrisgroup.com/primo-explore/search?tab=default_tab&amp;search_scope=EVERYTHING&amp;vid=01CRU&amp;lang=en_US&amp;offset=0&amp;query=any,contains,991004676229702656","Catalog Record")</f>
        <v>Catalog Record</v>
      </c>
      <c r="AT30" s="6" t="str">
        <f>HYPERLINK("http://www.worldcat.org/oclc/4544633","WorldCat Record")</f>
        <v>WorldCat Record</v>
      </c>
      <c r="AU30" s="3" t="s">
        <v>478</v>
      </c>
      <c r="AV30" s="3" t="s">
        <v>479</v>
      </c>
      <c r="AW30" s="3" t="s">
        <v>480</v>
      </c>
      <c r="AX30" s="3" t="s">
        <v>480</v>
      </c>
      <c r="AY30" s="3" t="s">
        <v>481</v>
      </c>
      <c r="AZ30" s="3" t="s">
        <v>74</v>
      </c>
      <c r="BC30" s="3" t="s">
        <v>482</v>
      </c>
      <c r="BD30" s="3" t="s">
        <v>483</v>
      </c>
    </row>
    <row r="31" spans="1:56" ht="40.5" customHeight="1" x14ac:dyDescent="0.25">
      <c r="A31" s="7" t="s">
        <v>58</v>
      </c>
      <c r="B31" s="2" t="s">
        <v>484</v>
      </c>
      <c r="C31" s="2" t="s">
        <v>485</v>
      </c>
      <c r="D31" s="2" t="s">
        <v>486</v>
      </c>
      <c r="F31" s="3" t="s">
        <v>58</v>
      </c>
      <c r="G31" s="3" t="s">
        <v>59</v>
      </c>
      <c r="H31" s="3" t="s">
        <v>58</v>
      </c>
      <c r="I31" s="3" t="s">
        <v>69</v>
      </c>
      <c r="J31" s="3" t="s">
        <v>60</v>
      </c>
      <c r="K31" s="2" t="s">
        <v>487</v>
      </c>
      <c r="L31" s="2" t="s">
        <v>488</v>
      </c>
      <c r="M31" s="3" t="s">
        <v>489</v>
      </c>
      <c r="N31" s="2" t="s">
        <v>490</v>
      </c>
      <c r="O31" s="3" t="s">
        <v>64</v>
      </c>
      <c r="P31" s="3" t="s">
        <v>491</v>
      </c>
      <c r="R31" s="3" t="s">
        <v>459</v>
      </c>
      <c r="S31" s="4">
        <v>0</v>
      </c>
      <c r="T31" s="4">
        <v>0</v>
      </c>
      <c r="U31" s="5" t="s">
        <v>492</v>
      </c>
      <c r="V31" s="5" t="s">
        <v>492</v>
      </c>
      <c r="W31" s="5" t="s">
        <v>493</v>
      </c>
      <c r="X31" s="5" t="s">
        <v>493</v>
      </c>
      <c r="Y31" s="4">
        <v>724</v>
      </c>
      <c r="Z31" s="4">
        <v>637</v>
      </c>
      <c r="AA31" s="4">
        <v>792</v>
      </c>
      <c r="AB31" s="4">
        <v>3</v>
      </c>
      <c r="AC31" s="4">
        <v>4</v>
      </c>
      <c r="AD31" s="4">
        <v>32</v>
      </c>
      <c r="AE31" s="4">
        <v>40</v>
      </c>
      <c r="AF31" s="4">
        <v>10</v>
      </c>
      <c r="AG31" s="4">
        <v>12</v>
      </c>
      <c r="AH31" s="4">
        <v>8</v>
      </c>
      <c r="AI31" s="4">
        <v>8</v>
      </c>
      <c r="AJ31" s="4">
        <v>14</v>
      </c>
      <c r="AK31" s="4">
        <v>17</v>
      </c>
      <c r="AL31" s="4">
        <v>2</v>
      </c>
      <c r="AM31" s="4">
        <v>3</v>
      </c>
      <c r="AN31" s="4">
        <v>6</v>
      </c>
      <c r="AO31" s="4">
        <v>8</v>
      </c>
      <c r="AP31" s="3" t="s">
        <v>58</v>
      </c>
      <c r="AQ31" s="3" t="s">
        <v>58</v>
      </c>
      <c r="AS31" s="6" t="str">
        <f>HYPERLINK("https://creighton-primo.hosted.exlibrisgroup.com/primo-explore/search?tab=default_tab&amp;search_scope=EVERYTHING&amp;vid=01CRU&amp;lang=en_US&amp;offset=0&amp;query=any,contains,991000005019702656","Catalog Record")</f>
        <v>Catalog Record</v>
      </c>
      <c r="AT31" s="6" t="str">
        <f>HYPERLINK("http://www.worldcat.org/oclc/12903","WorldCat Record")</f>
        <v>WorldCat Record</v>
      </c>
      <c r="AU31" s="3" t="s">
        <v>494</v>
      </c>
      <c r="AV31" s="3" t="s">
        <v>495</v>
      </c>
      <c r="AW31" s="3" t="s">
        <v>496</v>
      </c>
      <c r="AX31" s="3" t="s">
        <v>496</v>
      </c>
      <c r="AY31" s="3" t="s">
        <v>497</v>
      </c>
      <c r="AZ31" s="3" t="s">
        <v>74</v>
      </c>
      <c r="BC31" s="3" t="s">
        <v>498</v>
      </c>
      <c r="BD31" s="3" t="s">
        <v>499</v>
      </c>
    </row>
    <row r="32" spans="1:56" ht="40.5" customHeight="1" x14ac:dyDescent="0.25">
      <c r="A32" s="7" t="s">
        <v>58</v>
      </c>
      <c r="B32" s="2" t="s">
        <v>500</v>
      </c>
      <c r="C32" s="2" t="s">
        <v>501</v>
      </c>
      <c r="D32" s="2" t="s">
        <v>502</v>
      </c>
      <c r="F32" s="3" t="s">
        <v>58</v>
      </c>
      <c r="G32" s="3" t="s">
        <v>59</v>
      </c>
      <c r="H32" s="3" t="s">
        <v>58</v>
      </c>
      <c r="I32" s="3" t="s">
        <v>58</v>
      </c>
      <c r="J32" s="3" t="s">
        <v>60</v>
      </c>
      <c r="K32" s="2" t="s">
        <v>503</v>
      </c>
      <c r="L32" s="2" t="s">
        <v>504</v>
      </c>
      <c r="M32" s="3" t="s">
        <v>505</v>
      </c>
      <c r="O32" s="3" t="s">
        <v>64</v>
      </c>
      <c r="P32" s="3" t="s">
        <v>177</v>
      </c>
      <c r="R32" s="3" t="s">
        <v>459</v>
      </c>
      <c r="S32" s="4">
        <v>0</v>
      </c>
      <c r="T32" s="4">
        <v>0</v>
      </c>
      <c r="U32" s="5" t="s">
        <v>506</v>
      </c>
      <c r="V32" s="5" t="s">
        <v>506</v>
      </c>
      <c r="W32" s="5" t="s">
        <v>507</v>
      </c>
      <c r="X32" s="5" t="s">
        <v>507</v>
      </c>
      <c r="Y32" s="4">
        <v>467</v>
      </c>
      <c r="Z32" s="4">
        <v>413</v>
      </c>
      <c r="AA32" s="4">
        <v>536</v>
      </c>
      <c r="AB32" s="4">
        <v>4</v>
      </c>
      <c r="AC32" s="4">
        <v>4</v>
      </c>
      <c r="AD32" s="4">
        <v>17</v>
      </c>
      <c r="AE32" s="4">
        <v>23</v>
      </c>
      <c r="AF32" s="4">
        <v>1</v>
      </c>
      <c r="AG32" s="4">
        <v>6</v>
      </c>
      <c r="AH32" s="4">
        <v>5</v>
      </c>
      <c r="AI32" s="4">
        <v>6</v>
      </c>
      <c r="AJ32" s="4">
        <v>12</v>
      </c>
      <c r="AK32" s="4">
        <v>16</v>
      </c>
      <c r="AL32" s="4">
        <v>3</v>
      </c>
      <c r="AM32" s="4">
        <v>3</v>
      </c>
      <c r="AN32" s="4">
        <v>0</v>
      </c>
      <c r="AO32" s="4">
        <v>0</v>
      </c>
      <c r="AP32" s="3" t="s">
        <v>58</v>
      </c>
      <c r="AQ32" s="3" t="s">
        <v>58</v>
      </c>
      <c r="AS32" s="6" t="str">
        <f>HYPERLINK("https://creighton-primo.hosted.exlibrisgroup.com/primo-explore/search?tab=default_tab&amp;search_scope=EVERYTHING&amp;vid=01CRU&amp;lang=en_US&amp;offset=0&amp;query=any,contains,991004839959702656","Catalog Record")</f>
        <v>Catalog Record</v>
      </c>
      <c r="AT32" s="6" t="str">
        <f>HYPERLINK("http://www.worldcat.org/oclc/5496121","WorldCat Record")</f>
        <v>WorldCat Record</v>
      </c>
      <c r="AU32" s="3" t="s">
        <v>508</v>
      </c>
      <c r="AV32" s="3" t="s">
        <v>509</v>
      </c>
      <c r="AW32" s="3" t="s">
        <v>510</v>
      </c>
      <c r="AX32" s="3" t="s">
        <v>510</v>
      </c>
      <c r="AY32" s="3" t="s">
        <v>511</v>
      </c>
      <c r="AZ32" s="3" t="s">
        <v>74</v>
      </c>
      <c r="BB32" s="3" t="s">
        <v>512</v>
      </c>
      <c r="BC32" s="3" t="s">
        <v>513</v>
      </c>
      <c r="BD32" s="3" t="s">
        <v>514</v>
      </c>
    </row>
    <row r="33" spans="1:56" ht="40.5" customHeight="1" x14ac:dyDescent="0.25">
      <c r="A33" s="7" t="s">
        <v>58</v>
      </c>
      <c r="B33" s="2" t="s">
        <v>515</v>
      </c>
      <c r="C33" s="2" t="s">
        <v>516</v>
      </c>
      <c r="D33" s="2" t="s">
        <v>517</v>
      </c>
      <c r="F33" s="3" t="s">
        <v>58</v>
      </c>
      <c r="G33" s="3" t="s">
        <v>59</v>
      </c>
      <c r="H33" s="3" t="s">
        <v>58</v>
      </c>
      <c r="I33" s="3" t="s">
        <v>58</v>
      </c>
      <c r="J33" s="3" t="s">
        <v>60</v>
      </c>
      <c r="K33" s="2" t="s">
        <v>518</v>
      </c>
      <c r="L33" s="2" t="s">
        <v>519</v>
      </c>
      <c r="M33" s="3" t="s">
        <v>520</v>
      </c>
      <c r="O33" s="3" t="s">
        <v>64</v>
      </c>
      <c r="P33" s="3" t="s">
        <v>274</v>
      </c>
      <c r="R33" s="3" t="s">
        <v>459</v>
      </c>
      <c r="S33" s="4">
        <v>0</v>
      </c>
      <c r="T33" s="4">
        <v>0</v>
      </c>
      <c r="U33" s="5" t="s">
        <v>521</v>
      </c>
      <c r="V33" s="5" t="s">
        <v>521</v>
      </c>
      <c r="W33" s="5" t="s">
        <v>522</v>
      </c>
      <c r="X33" s="5" t="s">
        <v>522</v>
      </c>
      <c r="Y33" s="4">
        <v>536</v>
      </c>
      <c r="Z33" s="4">
        <v>433</v>
      </c>
      <c r="AA33" s="4">
        <v>434</v>
      </c>
      <c r="AB33" s="4">
        <v>4</v>
      </c>
      <c r="AC33" s="4">
        <v>4</v>
      </c>
      <c r="AD33" s="4">
        <v>24</v>
      </c>
      <c r="AE33" s="4">
        <v>24</v>
      </c>
      <c r="AF33" s="4">
        <v>7</v>
      </c>
      <c r="AG33" s="4">
        <v>7</v>
      </c>
      <c r="AH33" s="4">
        <v>6</v>
      </c>
      <c r="AI33" s="4">
        <v>6</v>
      </c>
      <c r="AJ33" s="4">
        <v>14</v>
      </c>
      <c r="AK33" s="4">
        <v>14</v>
      </c>
      <c r="AL33" s="4">
        <v>3</v>
      </c>
      <c r="AM33" s="4">
        <v>3</v>
      </c>
      <c r="AN33" s="4">
        <v>0</v>
      </c>
      <c r="AO33" s="4">
        <v>0</v>
      </c>
      <c r="AP33" s="3" t="s">
        <v>58</v>
      </c>
      <c r="AQ33" s="3" t="s">
        <v>58</v>
      </c>
      <c r="AS33" s="6" t="str">
        <f>HYPERLINK("https://creighton-primo.hosted.exlibrisgroup.com/primo-explore/search?tab=default_tab&amp;search_scope=EVERYTHING&amp;vid=01CRU&amp;lang=en_US&amp;offset=0&amp;query=any,contains,991000148709702656","Catalog Record")</f>
        <v>Catalog Record</v>
      </c>
      <c r="AT33" s="6" t="str">
        <f>HYPERLINK("http://www.worldcat.org/oclc/59598","WorldCat Record")</f>
        <v>WorldCat Record</v>
      </c>
      <c r="AU33" s="3" t="s">
        <v>523</v>
      </c>
      <c r="AV33" s="3" t="s">
        <v>524</v>
      </c>
      <c r="AW33" s="3" t="s">
        <v>525</v>
      </c>
      <c r="AX33" s="3" t="s">
        <v>525</v>
      </c>
      <c r="AY33" s="3" t="s">
        <v>526</v>
      </c>
      <c r="AZ33" s="3" t="s">
        <v>74</v>
      </c>
      <c r="BB33" s="3" t="s">
        <v>527</v>
      </c>
      <c r="BC33" s="3" t="s">
        <v>528</v>
      </c>
      <c r="BD33" s="3" t="s">
        <v>529</v>
      </c>
    </row>
    <row r="34" spans="1:56" ht="40.5" customHeight="1" x14ac:dyDescent="0.25">
      <c r="A34" s="7" t="s">
        <v>58</v>
      </c>
      <c r="B34" s="2" t="s">
        <v>530</v>
      </c>
      <c r="C34" s="2" t="s">
        <v>531</v>
      </c>
      <c r="D34" s="2" t="s">
        <v>532</v>
      </c>
      <c r="E34" s="3" t="s">
        <v>533</v>
      </c>
      <c r="F34" s="3" t="s">
        <v>69</v>
      </c>
      <c r="G34" s="3" t="s">
        <v>59</v>
      </c>
      <c r="H34" s="3" t="s">
        <v>58</v>
      </c>
      <c r="I34" s="3" t="s">
        <v>58</v>
      </c>
      <c r="J34" s="3" t="s">
        <v>60</v>
      </c>
      <c r="K34" s="2" t="s">
        <v>534</v>
      </c>
      <c r="L34" s="2" t="s">
        <v>535</v>
      </c>
      <c r="M34" s="3" t="s">
        <v>489</v>
      </c>
      <c r="O34" s="3" t="s">
        <v>64</v>
      </c>
      <c r="P34" s="3" t="s">
        <v>491</v>
      </c>
      <c r="R34" s="3" t="s">
        <v>459</v>
      </c>
      <c r="S34" s="4">
        <v>0</v>
      </c>
      <c r="T34" s="4">
        <v>15</v>
      </c>
      <c r="V34" s="5" t="s">
        <v>536</v>
      </c>
      <c r="W34" s="5" t="s">
        <v>522</v>
      </c>
      <c r="X34" s="5" t="s">
        <v>537</v>
      </c>
      <c r="Y34" s="4">
        <v>403</v>
      </c>
      <c r="Z34" s="4">
        <v>343</v>
      </c>
      <c r="AA34" s="4">
        <v>349</v>
      </c>
      <c r="AB34" s="4">
        <v>3</v>
      </c>
      <c r="AC34" s="4">
        <v>3</v>
      </c>
      <c r="AD34" s="4">
        <v>18</v>
      </c>
      <c r="AE34" s="4">
        <v>18</v>
      </c>
      <c r="AF34" s="4">
        <v>5</v>
      </c>
      <c r="AG34" s="4">
        <v>5</v>
      </c>
      <c r="AH34" s="4">
        <v>5</v>
      </c>
      <c r="AI34" s="4">
        <v>5</v>
      </c>
      <c r="AJ34" s="4">
        <v>11</v>
      </c>
      <c r="AK34" s="4">
        <v>11</v>
      </c>
      <c r="AL34" s="4">
        <v>2</v>
      </c>
      <c r="AM34" s="4">
        <v>2</v>
      </c>
      <c r="AN34" s="4">
        <v>0</v>
      </c>
      <c r="AO34" s="4">
        <v>0</v>
      </c>
      <c r="AP34" s="3" t="s">
        <v>58</v>
      </c>
      <c r="AQ34" s="3" t="s">
        <v>69</v>
      </c>
      <c r="AR34" s="6" t="str">
        <f>HYPERLINK("http://catalog.hathitrust.org/Record/001890022","HathiTrust Record")</f>
        <v>HathiTrust Record</v>
      </c>
      <c r="AS34" s="6" t="str">
        <f>HYPERLINK("https://creighton-primo.hosted.exlibrisgroup.com/primo-explore/search?tab=default_tab&amp;search_scope=EVERYTHING&amp;vid=01CRU&amp;lang=en_US&amp;offset=0&amp;query=any,contains,991000064629702656","Catalog Record")</f>
        <v>Catalog Record</v>
      </c>
      <c r="AT34" s="6" t="str">
        <f>HYPERLINK("http://www.worldcat.org/oclc/26198","WorldCat Record")</f>
        <v>WorldCat Record</v>
      </c>
      <c r="AU34" s="3" t="s">
        <v>538</v>
      </c>
      <c r="AV34" s="3" t="s">
        <v>539</v>
      </c>
      <c r="AW34" s="3" t="s">
        <v>540</v>
      </c>
      <c r="AX34" s="3" t="s">
        <v>540</v>
      </c>
      <c r="AY34" s="3" t="s">
        <v>541</v>
      </c>
      <c r="AZ34" s="3" t="s">
        <v>74</v>
      </c>
      <c r="BC34" s="3" t="s">
        <v>542</v>
      </c>
      <c r="BD34" s="3" t="s">
        <v>543</v>
      </c>
    </row>
    <row r="35" spans="1:56" ht="40.5" customHeight="1" x14ac:dyDescent="0.25">
      <c r="A35" s="7" t="s">
        <v>58</v>
      </c>
      <c r="B35" s="2" t="s">
        <v>544</v>
      </c>
      <c r="C35" s="2" t="s">
        <v>545</v>
      </c>
      <c r="D35" s="2" t="s">
        <v>546</v>
      </c>
      <c r="E35" s="3" t="s">
        <v>80</v>
      </c>
      <c r="F35" s="3" t="s">
        <v>69</v>
      </c>
      <c r="G35" s="3" t="s">
        <v>59</v>
      </c>
      <c r="H35" s="3" t="s">
        <v>58</v>
      </c>
      <c r="I35" s="3" t="s">
        <v>58</v>
      </c>
      <c r="J35" s="3" t="s">
        <v>60</v>
      </c>
      <c r="K35" s="2" t="s">
        <v>547</v>
      </c>
      <c r="L35" s="2" t="s">
        <v>548</v>
      </c>
      <c r="M35" s="3" t="s">
        <v>399</v>
      </c>
      <c r="O35" s="3" t="s">
        <v>64</v>
      </c>
      <c r="P35" s="3" t="s">
        <v>100</v>
      </c>
      <c r="R35" s="3" t="s">
        <v>459</v>
      </c>
      <c r="S35" s="4">
        <v>0</v>
      </c>
      <c r="T35" s="4">
        <v>4</v>
      </c>
      <c r="V35" s="5" t="s">
        <v>549</v>
      </c>
      <c r="W35" s="5" t="s">
        <v>550</v>
      </c>
      <c r="X35" s="5" t="s">
        <v>550</v>
      </c>
      <c r="Y35" s="4">
        <v>204</v>
      </c>
      <c r="Z35" s="4">
        <v>122</v>
      </c>
      <c r="AA35" s="4">
        <v>124</v>
      </c>
      <c r="AB35" s="4">
        <v>3</v>
      </c>
      <c r="AC35" s="4">
        <v>3</v>
      </c>
      <c r="AD35" s="4">
        <v>6</v>
      </c>
      <c r="AE35" s="4">
        <v>6</v>
      </c>
      <c r="AF35" s="4">
        <v>1</v>
      </c>
      <c r="AG35" s="4">
        <v>1</v>
      </c>
      <c r="AH35" s="4">
        <v>2</v>
      </c>
      <c r="AI35" s="4">
        <v>2</v>
      </c>
      <c r="AJ35" s="4">
        <v>1</v>
      </c>
      <c r="AK35" s="4">
        <v>1</v>
      </c>
      <c r="AL35" s="4">
        <v>2</v>
      </c>
      <c r="AM35" s="4">
        <v>2</v>
      </c>
      <c r="AN35" s="4">
        <v>1</v>
      </c>
      <c r="AO35" s="4">
        <v>1</v>
      </c>
      <c r="AP35" s="3" t="s">
        <v>58</v>
      </c>
      <c r="AQ35" s="3" t="s">
        <v>58</v>
      </c>
      <c r="AS35" s="6" t="str">
        <f>HYPERLINK("https://creighton-primo.hosted.exlibrisgroup.com/primo-explore/search?tab=default_tab&amp;search_scope=EVERYTHING&amp;vid=01CRU&amp;lang=en_US&amp;offset=0&amp;query=any,contains,991004287989702656","Catalog Record")</f>
        <v>Catalog Record</v>
      </c>
      <c r="AT35" s="6" t="str">
        <f>HYPERLINK("http://www.worldcat.org/oclc/2932059","WorldCat Record")</f>
        <v>WorldCat Record</v>
      </c>
      <c r="AU35" s="3" t="s">
        <v>551</v>
      </c>
      <c r="AV35" s="3" t="s">
        <v>552</v>
      </c>
      <c r="AW35" s="3" t="s">
        <v>553</v>
      </c>
      <c r="AX35" s="3" t="s">
        <v>553</v>
      </c>
      <c r="AY35" s="3" t="s">
        <v>554</v>
      </c>
      <c r="AZ35" s="3" t="s">
        <v>74</v>
      </c>
      <c r="BB35" s="3" t="s">
        <v>555</v>
      </c>
      <c r="BC35" s="3" t="s">
        <v>556</v>
      </c>
      <c r="BD35" s="3" t="s">
        <v>557</v>
      </c>
    </row>
    <row r="36" spans="1:56" ht="40.5" customHeight="1" x14ac:dyDescent="0.25">
      <c r="A36" s="7" t="s">
        <v>58</v>
      </c>
      <c r="B36" s="2" t="s">
        <v>558</v>
      </c>
      <c r="C36" s="2" t="s">
        <v>559</v>
      </c>
      <c r="D36" s="2" t="s">
        <v>560</v>
      </c>
      <c r="F36" s="3" t="s">
        <v>58</v>
      </c>
      <c r="G36" s="3" t="s">
        <v>59</v>
      </c>
      <c r="H36" s="3" t="s">
        <v>58</v>
      </c>
      <c r="I36" s="3" t="s">
        <v>58</v>
      </c>
      <c r="J36" s="3" t="s">
        <v>60</v>
      </c>
      <c r="K36" s="2" t="s">
        <v>561</v>
      </c>
      <c r="L36" s="2" t="s">
        <v>562</v>
      </c>
      <c r="M36" s="3" t="s">
        <v>273</v>
      </c>
      <c r="O36" s="3" t="s">
        <v>64</v>
      </c>
      <c r="P36" s="3" t="s">
        <v>100</v>
      </c>
      <c r="R36" s="3" t="s">
        <v>459</v>
      </c>
      <c r="S36" s="4">
        <v>1</v>
      </c>
      <c r="T36" s="4">
        <v>1</v>
      </c>
      <c r="U36" s="5" t="s">
        <v>563</v>
      </c>
      <c r="V36" s="5" t="s">
        <v>563</v>
      </c>
      <c r="W36" s="5" t="s">
        <v>564</v>
      </c>
      <c r="X36" s="5" t="s">
        <v>564</v>
      </c>
      <c r="Y36" s="4">
        <v>307</v>
      </c>
      <c r="Z36" s="4">
        <v>214</v>
      </c>
      <c r="AA36" s="4">
        <v>225</v>
      </c>
      <c r="AB36" s="4">
        <v>3</v>
      </c>
      <c r="AC36" s="4">
        <v>3</v>
      </c>
      <c r="AD36" s="4">
        <v>9</v>
      </c>
      <c r="AE36" s="4">
        <v>9</v>
      </c>
      <c r="AF36" s="4">
        <v>1</v>
      </c>
      <c r="AG36" s="4">
        <v>1</v>
      </c>
      <c r="AH36" s="4">
        <v>4</v>
      </c>
      <c r="AI36" s="4">
        <v>4</v>
      </c>
      <c r="AJ36" s="4">
        <v>5</v>
      </c>
      <c r="AK36" s="4">
        <v>5</v>
      </c>
      <c r="AL36" s="4">
        <v>2</v>
      </c>
      <c r="AM36" s="4">
        <v>2</v>
      </c>
      <c r="AN36" s="4">
        <v>0</v>
      </c>
      <c r="AO36" s="4">
        <v>0</v>
      </c>
      <c r="AP36" s="3" t="s">
        <v>58</v>
      </c>
      <c r="AQ36" s="3" t="s">
        <v>58</v>
      </c>
      <c r="AS36" s="6" t="str">
        <f>HYPERLINK("https://creighton-primo.hosted.exlibrisgroup.com/primo-explore/search?tab=default_tab&amp;search_scope=EVERYTHING&amp;vid=01CRU&amp;lang=en_US&amp;offset=0&amp;query=any,contains,991005037409702656","Catalog Record")</f>
        <v>Catalog Record</v>
      </c>
      <c r="AT36" s="6" t="str">
        <f>HYPERLINK("http://www.worldcat.org/oclc/6762582","WorldCat Record")</f>
        <v>WorldCat Record</v>
      </c>
      <c r="AU36" s="3" t="s">
        <v>565</v>
      </c>
      <c r="AV36" s="3" t="s">
        <v>566</v>
      </c>
      <c r="AW36" s="3" t="s">
        <v>567</v>
      </c>
      <c r="AX36" s="3" t="s">
        <v>567</v>
      </c>
      <c r="AY36" s="3" t="s">
        <v>568</v>
      </c>
      <c r="AZ36" s="3" t="s">
        <v>74</v>
      </c>
      <c r="BB36" s="3" t="s">
        <v>569</v>
      </c>
      <c r="BC36" s="3" t="s">
        <v>570</v>
      </c>
      <c r="BD36" s="3" t="s">
        <v>571</v>
      </c>
    </row>
    <row r="37" spans="1:56" ht="40.5" customHeight="1" x14ac:dyDescent="0.25">
      <c r="A37" s="7" t="s">
        <v>58</v>
      </c>
      <c r="B37" s="2" t="s">
        <v>572</v>
      </c>
      <c r="C37" s="2" t="s">
        <v>573</v>
      </c>
      <c r="D37" s="2" t="s">
        <v>574</v>
      </c>
      <c r="F37" s="3" t="s">
        <v>58</v>
      </c>
      <c r="G37" s="3" t="s">
        <v>59</v>
      </c>
      <c r="H37" s="3" t="s">
        <v>58</v>
      </c>
      <c r="I37" s="3" t="s">
        <v>58</v>
      </c>
      <c r="J37" s="3" t="s">
        <v>60</v>
      </c>
      <c r="K37" s="2" t="s">
        <v>575</v>
      </c>
      <c r="L37" s="2" t="s">
        <v>576</v>
      </c>
      <c r="M37" s="3" t="s">
        <v>145</v>
      </c>
      <c r="O37" s="3" t="s">
        <v>64</v>
      </c>
      <c r="P37" s="3" t="s">
        <v>115</v>
      </c>
      <c r="R37" s="3" t="s">
        <v>459</v>
      </c>
      <c r="S37" s="4">
        <v>1</v>
      </c>
      <c r="T37" s="4">
        <v>1</v>
      </c>
      <c r="U37" s="5" t="s">
        <v>577</v>
      </c>
      <c r="V37" s="5" t="s">
        <v>577</v>
      </c>
      <c r="W37" s="5" t="s">
        <v>578</v>
      </c>
      <c r="X37" s="5" t="s">
        <v>578</v>
      </c>
      <c r="Y37" s="4">
        <v>336</v>
      </c>
      <c r="Z37" s="4">
        <v>283</v>
      </c>
      <c r="AA37" s="4">
        <v>543</v>
      </c>
      <c r="AB37" s="4">
        <v>3</v>
      </c>
      <c r="AC37" s="4">
        <v>3</v>
      </c>
      <c r="AD37" s="4">
        <v>13</v>
      </c>
      <c r="AE37" s="4">
        <v>28</v>
      </c>
      <c r="AF37" s="4">
        <v>6</v>
      </c>
      <c r="AG37" s="4">
        <v>10</v>
      </c>
      <c r="AH37" s="4">
        <v>0</v>
      </c>
      <c r="AI37" s="4">
        <v>6</v>
      </c>
      <c r="AJ37" s="4">
        <v>8</v>
      </c>
      <c r="AK37" s="4">
        <v>17</v>
      </c>
      <c r="AL37" s="4">
        <v>2</v>
      </c>
      <c r="AM37" s="4">
        <v>2</v>
      </c>
      <c r="AN37" s="4">
        <v>0</v>
      </c>
      <c r="AO37" s="4">
        <v>0</v>
      </c>
      <c r="AP37" s="3" t="s">
        <v>58</v>
      </c>
      <c r="AQ37" s="3" t="s">
        <v>69</v>
      </c>
      <c r="AR37" s="6" t="str">
        <f>HYPERLINK("http://catalog.hathitrust.org/Record/004479888","HathiTrust Record")</f>
        <v>HathiTrust Record</v>
      </c>
      <c r="AS37" s="6" t="str">
        <f>HYPERLINK("https://creighton-primo.hosted.exlibrisgroup.com/primo-explore/search?tab=default_tab&amp;search_scope=EVERYTHING&amp;vid=01CRU&amp;lang=en_US&amp;offset=0&amp;query=any,contains,991003617009702656","Catalog Record")</f>
        <v>Catalog Record</v>
      </c>
      <c r="AT37" s="6" t="str">
        <f>HYPERLINK("http://www.worldcat.org/oclc/1201911","WorldCat Record")</f>
        <v>WorldCat Record</v>
      </c>
      <c r="AU37" s="3" t="s">
        <v>579</v>
      </c>
      <c r="AV37" s="3" t="s">
        <v>580</v>
      </c>
      <c r="AW37" s="3" t="s">
        <v>581</v>
      </c>
      <c r="AX37" s="3" t="s">
        <v>581</v>
      </c>
      <c r="AY37" s="3" t="s">
        <v>582</v>
      </c>
      <c r="AZ37" s="3" t="s">
        <v>74</v>
      </c>
      <c r="BC37" s="3" t="s">
        <v>583</v>
      </c>
      <c r="BD37" s="3" t="s">
        <v>584</v>
      </c>
    </row>
    <row r="38" spans="1:56" ht="40.5" customHeight="1" x14ac:dyDescent="0.25">
      <c r="A38" s="7" t="s">
        <v>58</v>
      </c>
      <c r="B38" s="2" t="s">
        <v>585</v>
      </c>
      <c r="C38" s="2" t="s">
        <v>586</v>
      </c>
      <c r="D38" s="2" t="s">
        <v>587</v>
      </c>
      <c r="F38" s="3" t="s">
        <v>58</v>
      </c>
      <c r="G38" s="3" t="s">
        <v>59</v>
      </c>
      <c r="H38" s="3" t="s">
        <v>58</v>
      </c>
      <c r="I38" s="3" t="s">
        <v>58</v>
      </c>
      <c r="J38" s="3" t="s">
        <v>60</v>
      </c>
      <c r="K38" s="2" t="s">
        <v>588</v>
      </c>
      <c r="L38" s="2" t="s">
        <v>589</v>
      </c>
      <c r="M38" s="3" t="s">
        <v>520</v>
      </c>
      <c r="O38" s="3" t="s">
        <v>64</v>
      </c>
      <c r="P38" s="3" t="s">
        <v>100</v>
      </c>
      <c r="R38" s="3" t="s">
        <v>459</v>
      </c>
      <c r="S38" s="4">
        <v>1</v>
      </c>
      <c r="T38" s="4">
        <v>1</v>
      </c>
      <c r="U38" s="5" t="s">
        <v>590</v>
      </c>
      <c r="V38" s="5" t="s">
        <v>590</v>
      </c>
      <c r="W38" s="5" t="s">
        <v>578</v>
      </c>
      <c r="X38" s="5" t="s">
        <v>578</v>
      </c>
      <c r="Y38" s="4">
        <v>420</v>
      </c>
      <c r="Z38" s="4">
        <v>271</v>
      </c>
      <c r="AA38" s="4">
        <v>410</v>
      </c>
      <c r="AB38" s="4">
        <v>2</v>
      </c>
      <c r="AC38" s="4">
        <v>4</v>
      </c>
      <c r="AD38" s="4">
        <v>8</v>
      </c>
      <c r="AE38" s="4">
        <v>16</v>
      </c>
      <c r="AF38" s="4">
        <v>1</v>
      </c>
      <c r="AG38" s="4">
        <v>4</v>
      </c>
      <c r="AH38" s="4">
        <v>4</v>
      </c>
      <c r="AI38" s="4">
        <v>4</v>
      </c>
      <c r="AJ38" s="4">
        <v>4</v>
      </c>
      <c r="AK38" s="4">
        <v>8</v>
      </c>
      <c r="AL38" s="4">
        <v>1</v>
      </c>
      <c r="AM38" s="4">
        <v>3</v>
      </c>
      <c r="AN38" s="4">
        <v>0</v>
      </c>
      <c r="AO38" s="4">
        <v>0</v>
      </c>
      <c r="AP38" s="3" t="s">
        <v>58</v>
      </c>
      <c r="AQ38" s="3" t="s">
        <v>69</v>
      </c>
      <c r="AR38" s="6" t="str">
        <f>HYPERLINK("http://catalog.hathitrust.org/Record/003830002","HathiTrust Record")</f>
        <v>HathiTrust Record</v>
      </c>
      <c r="AS38" s="6" t="str">
        <f>HYPERLINK("https://creighton-primo.hosted.exlibrisgroup.com/primo-explore/search?tab=default_tab&amp;search_scope=EVERYTHING&amp;vid=01CRU&amp;lang=en_US&amp;offset=0&amp;query=any,contains,991000673249702656","Catalog Record")</f>
        <v>Catalog Record</v>
      </c>
      <c r="AT38" s="6" t="str">
        <f>HYPERLINK("http://www.worldcat.org/oclc/119559","WorldCat Record")</f>
        <v>WorldCat Record</v>
      </c>
      <c r="AU38" s="3" t="s">
        <v>591</v>
      </c>
      <c r="AV38" s="3" t="s">
        <v>592</v>
      </c>
      <c r="AW38" s="3" t="s">
        <v>593</v>
      </c>
      <c r="AX38" s="3" t="s">
        <v>593</v>
      </c>
      <c r="AY38" s="3" t="s">
        <v>594</v>
      </c>
      <c r="AZ38" s="3" t="s">
        <v>74</v>
      </c>
      <c r="BB38" s="3" t="s">
        <v>595</v>
      </c>
      <c r="BC38" s="3" t="s">
        <v>596</v>
      </c>
      <c r="BD38" s="3" t="s">
        <v>597</v>
      </c>
    </row>
    <row r="39" spans="1:56" ht="40.5" customHeight="1" x14ac:dyDescent="0.25">
      <c r="A39" s="7" t="s">
        <v>58</v>
      </c>
      <c r="B39" s="2" t="s">
        <v>598</v>
      </c>
      <c r="C39" s="2" t="s">
        <v>599</v>
      </c>
      <c r="D39" s="2" t="s">
        <v>600</v>
      </c>
      <c r="F39" s="3" t="s">
        <v>58</v>
      </c>
      <c r="G39" s="3" t="s">
        <v>59</v>
      </c>
      <c r="H39" s="3" t="s">
        <v>58</v>
      </c>
      <c r="I39" s="3" t="s">
        <v>58</v>
      </c>
      <c r="J39" s="3" t="s">
        <v>60</v>
      </c>
      <c r="K39" s="2" t="s">
        <v>601</v>
      </c>
      <c r="L39" s="2" t="s">
        <v>602</v>
      </c>
      <c r="M39" s="3" t="s">
        <v>209</v>
      </c>
      <c r="O39" s="3" t="s">
        <v>64</v>
      </c>
      <c r="P39" s="3" t="s">
        <v>491</v>
      </c>
      <c r="Q39" s="2" t="s">
        <v>603</v>
      </c>
      <c r="R39" s="3" t="s">
        <v>459</v>
      </c>
      <c r="S39" s="4">
        <v>1</v>
      </c>
      <c r="T39" s="4">
        <v>1</v>
      </c>
      <c r="U39" s="5" t="s">
        <v>604</v>
      </c>
      <c r="V39" s="5" t="s">
        <v>604</v>
      </c>
      <c r="W39" s="5" t="s">
        <v>578</v>
      </c>
      <c r="X39" s="5" t="s">
        <v>578</v>
      </c>
      <c r="Y39" s="4">
        <v>726</v>
      </c>
      <c r="Z39" s="4">
        <v>581</v>
      </c>
      <c r="AA39" s="4">
        <v>586</v>
      </c>
      <c r="AB39" s="4">
        <v>2</v>
      </c>
      <c r="AC39" s="4">
        <v>2</v>
      </c>
      <c r="AD39" s="4">
        <v>31</v>
      </c>
      <c r="AE39" s="4">
        <v>31</v>
      </c>
      <c r="AF39" s="4">
        <v>12</v>
      </c>
      <c r="AG39" s="4">
        <v>12</v>
      </c>
      <c r="AH39" s="4">
        <v>10</v>
      </c>
      <c r="AI39" s="4">
        <v>10</v>
      </c>
      <c r="AJ39" s="4">
        <v>16</v>
      </c>
      <c r="AK39" s="4">
        <v>16</v>
      </c>
      <c r="AL39" s="4">
        <v>1</v>
      </c>
      <c r="AM39" s="4">
        <v>1</v>
      </c>
      <c r="AN39" s="4">
        <v>0</v>
      </c>
      <c r="AO39" s="4">
        <v>0</v>
      </c>
      <c r="AP39" s="3" t="s">
        <v>58</v>
      </c>
      <c r="AQ39" s="3" t="s">
        <v>69</v>
      </c>
      <c r="AR39" s="6" t="str">
        <f>HYPERLINK("http://catalog.hathitrust.org/Record/001316174","HathiTrust Record")</f>
        <v>HathiTrust Record</v>
      </c>
      <c r="AS39" s="6" t="str">
        <f>HYPERLINK("https://creighton-primo.hosted.exlibrisgroup.com/primo-explore/search?tab=default_tab&amp;search_scope=EVERYTHING&amp;vid=01CRU&amp;lang=en_US&amp;offset=0&amp;query=any,contains,991001374819702656","Catalog Record")</f>
        <v>Catalog Record</v>
      </c>
      <c r="AT39" s="6" t="str">
        <f>HYPERLINK("http://www.worldcat.org/oclc/224664","WorldCat Record")</f>
        <v>WorldCat Record</v>
      </c>
      <c r="AU39" s="3" t="s">
        <v>605</v>
      </c>
      <c r="AV39" s="3" t="s">
        <v>606</v>
      </c>
      <c r="AW39" s="3" t="s">
        <v>607</v>
      </c>
      <c r="AX39" s="3" t="s">
        <v>607</v>
      </c>
      <c r="AY39" s="3" t="s">
        <v>608</v>
      </c>
      <c r="AZ39" s="3" t="s">
        <v>74</v>
      </c>
      <c r="BC39" s="3" t="s">
        <v>609</v>
      </c>
      <c r="BD39" s="3" t="s">
        <v>610</v>
      </c>
    </row>
    <row r="40" spans="1:56" ht="40.5" customHeight="1" x14ac:dyDescent="0.25">
      <c r="A40" s="7" t="s">
        <v>58</v>
      </c>
      <c r="B40" s="2" t="s">
        <v>611</v>
      </c>
      <c r="C40" s="2" t="s">
        <v>612</v>
      </c>
      <c r="D40" s="2" t="s">
        <v>613</v>
      </c>
      <c r="F40" s="3" t="s">
        <v>58</v>
      </c>
      <c r="G40" s="3" t="s">
        <v>59</v>
      </c>
      <c r="H40" s="3" t="s">
        <v>58</v>
      </c>
      <c r="I40" s="3" t="s">
        <v>69</v>
      </c>
      <c r="J40" s="3" t="s">
        <v>60</v>
      </c>
      <c r="K40" s="2" t="s">
        <v>614</v>
      </c>
      <c r="L40" s="2" t="s">
        <v>615</v>
      </c>
      <c r="M40" s="3" t="s">
        <v>616</v>
      </c>
      <c r="O40" s="3" t="s">
        <v>64</v>
      </c>
      <c r="P40" s="3" t="s">
        <v>274</v>
      </c>
      <c r="Q40" s="2" t="s">
        <v>617</v>
      </c>
      <c r="R40" s="3" t="s">
        <v>459</v>
      </c>
      <c r="S40" s="4">
        <v>0</v>
      </c>
      <c r="T40" s="4">
        <v>0</v>
      </c>
      <c r="U40" s="5" t="s">
        <v>618</v>
      </c>
      <c r="V40" s="5" t="s">
        <v>618</v>
      </c>
      <c r="W40" s="5" t="s">
        <v>133</v>
      </c>
      <c r="X40" s="5" t="s">
        <v>133</v>
      </c>
      <c r="Y40" s="4">
        <v>840</v>
      </c>
      <c r="Z40" s="4">
        <v>732</v>
      </c>
      <c r="AA40" s="4">
        <v>1063</v>
      </c>
      <c r="AB40" s="4">
        <v>3</v>
      </c>
      <c r="AC40" s="4">
        <v>7</v>
      </c>
      <c r="AD40" s="4">
        <v>31</v>
      </c>
      <c r="AE40" s="4">
        <v>49</v>
      </c>
      <c r="AF40" s="4">
        <v>11</v>
      </c>
      <c r="AG40" s="4">
        <v>22</v>
      </c>
      <c r="AH40" s="4">
        <v>9</v>
      </c>
      <c r="AI40" s="4">
        <v>11</v>
      </c>
      <c r="AJ40" s="4">
        <v>17</v>
      </c>
      <c r="AK40" s="4">
        <v>24</v>
      </c>
      <c r="AL40" s="4">
        <v>2</v>
      </c>
      <c r="AM40" s="4">
        <v>6</v>
      </c>
      <c r="AN40" s="4">
        <v>0</v>
      </c>
      <c r="AO40" s="4">
        <v>0</v>
      </c>
      <c r="AP40" s="3" t="s">
        <v>58</v>
      </c>
      <c r="AQ40" s="3" t="s">
        <v>58</v>
      </c>
      <c r="AS40" s="6" t="str">
        <f>HYPERLINK("https://creighton-primo.hosted.exlibrisgroup.com/primo-explore/search?tab=default_tab&amp;search_scope=EVERYTHING&amp;vid=01CRU&amp;lang=en_US&amp;offset=0&amp;query=any,contains,991003242329702656","Catalog Record")</f>
        <v>Catalog Record</v>
      </c>
      <c r="AT40" s="6" t="str">
        <f>HYPERLINK("http://www.worldcat.org/oclc/765341","WorldCat Record")</f>
        <v>WorldCat Record</v>
      </c>
      <c r="AU40" s="3" t="s">
        <v>619</v>
      </c>
      <c r="AV40" s="3" t="s">
        <v>620</v>
      </c>
      <c r="AW40" s="3" t="s">
        <v>621</v>
      </c>
      <c r="AX40" s="3" t="s">
        <v>621</v>
      </c>
      <c r="AY40" s="3" t="s">
        <v>622</v>
      </c>
      <c r="AZ40" s="3" t="s">
        <v>74</v>
      </c>
      <c r="BB40" s="3" t="s">
        <v>623</v>
      </c>
      <c r="BC40" s="3" t="s">
        <v>624</v>
      </c>
      <c r="BD40" s="3" t="s">
        <v>625</v>
      </c>
    </row>
    <row r="41" spans="1:56" ht="40.5" customHeight="1" x14ac:dyDescent="0.25">
      <c r="A41" s="7" t="s">
        <v>58</v>
      </c>
      <c r="B41" s="2" t="s">
        <v>626</v>
      </c>
      <c r="C41" s="2" t="s">
        <v>627</v>
      </c>
      <c r="D41" s="2" t="s">
        <v>628</v>
      </c>
      <c r="F41" s="3" t="s">
        <v>58</v>
      </c>
      <c r="G41" s="3" t="s">
        <v>59</v>
      </c>
      <c r="H41" s="3" t="s">
        <v>58</v>
      </c>
      <c r="I41" s="3" t="s">
        <v>58</v>
      </c>
      <c r="J41" s="3" t="s">
        <v>60</v>
      </c>
      <c r="K41" s="2" t="s">
        <v>629</v>
      </c>
      <c r="L41" s="2" t="s">
        <v>630</v>
      </c>
      <c r="M41" s="3" t="s">
        <v>631</v>
      </c>
      <c r="O41" s="3" t="s">
        <v>64</v>
      </c>
      <c r="P41" s="3" t="s">
        <v>115</v>
      </c>
      <c r="Q41" s="2" t="s">
        <v>632</v>
      </c>
      <c r="R41" s="3" t="s">
        <v>459</v>
      </c>
      <c r="S41" s="4">
        <v>1</v>
      </c>
      <c r="T41" s="4">
        <v>1</v>
      </c>
      <c r="U41" s="5" t="s">
        <v>633</v>
      </c>
      <c r="V41" s="5" t="s">
        <v>633</v>
      </c>
      <c r="W41" s="5" t="s">
        <v>578</v>
      </c>
      <c r="X41" s="5" t="s">
        <v>578</v>
      </c>
      <c r="Y41" s="4">
        <v>626</v>
      </c>
      <c r="Z41" s="4">
        <v>486</v>
      </c>
      <c r="AA41" s="4">
        <v>491</v>
      </c>
      <c r="AB41" s="4">
        <v>4</v>
      </c>
      <c r="AC41" s="4">
        <v>4</v>
      </c>
      <c r="AD41" s="4">
        <v>20</v>
      </c>
      <c r="AE41" s="4">
        <v>20</v>
      </c>
      <c r="AF41" s="4">
        <v>5</v>
      </c>
      <c r="AG41" s="4">
        <v>5</v>
      </c>
      <c r="AH41" s="4">
        <v>5</v>
      </c>
      <c r="AI41" s="4">
        <v>5</v>
      </c>
      <c r="AJ41" s="4">
        <v>11</v>
      </c>
      <c r="AK41" s="4">
        <v>11</v>
      </c>
      <c r="AL41" s="4">
        <v>3</v>
      </c>
      <c r="AM41" s="4">
        <v>3</v>
      </c>
      <c r="AN41" s="4">
        <v>0</v>
      </c>
      <c r="AO41" s="4">
        <v>0</v>
      </c>
      <c r="AP41" s="3" t="s">
        <v>58</v>
      </c>
      <c r="AQ41" s="3" t="s">
        <v>58</v>
      </c>
      <c r="AS41" s="6" t="str">
        <f>HYPERLINK("https://creighton-primo.hosted.exlibrisgroup.com/primo-explore/search?tab=default_tab&amp;search_scope=EVERYTHING&amp;vid=01CRU&amp;lang=en_US&amp;offset=0&amp;query=any,contains,991003130309702656","Catalog Record")</f>
        <v>Catalog Record</v>
      </c>
      <c r="AT41" s="6" t="str">
        <f>HYPERLINK("http://www.worldcat.org/oclc/673337","WorldCat Record")</f>
        <v>WorldCat Record</v>
      </c>
      <c r="AU41" s="3" t="s">
        <v>634</v>
      </c>
      <c r="AV41" s="3" t="s">
        <v>635</v>
      </c>
      <c r="AW41" s="3" t="s">
        <v>636</v>
      </c>
      <c r="AX41" s="3" t="s">
        <v>636</v>
      </c>
      <c r="AY41" s="3" t="s">
        <v>637</v>
      </c>
      <c r="AZ41" s="3" t="s">
        <v>74</v>
      </c>
      <c r="BB41" s="3" t="s">
        <v>638</v>
      </c>
      <c r="BC41" s="3" t="s">
        <v>639</v>
      </c>
      <c r="BD41" s="3" t="s">
        <v>640</v>
      </c>
    </row>
    <row r="42" spans="1:56" ht="40.5" customHeight="1" x14ac:dyDescent="0.25">
      <c r="A42" s="7" t="s">
        <v>58</v>
      </c>
      <c r="B42" s="2" t="s">
        <v>641</v>
      </c>
      <c r="C42" s="2" t="s">
        <v>642</v>
      </c>
      <c r="D42" s="2" t="s">
        <v>643</v>
      </c>
      <c r="F42" s="3" t="s">
        <v>58</v>
      </c>
      <c r="G42" s="3" t="s">
        <v>59</v>
      </c>
      <c r="H42" s="3" t="s">
        <v>58</v>
      </c>
      <c r="I42" s="3" t="s">
        <v>58</v>
      </c>
      <c r="J42" s="3" t="s">
        <v>60</v>
      </c>
      <c r="K42" s="2" t="s">
        <v>644</v>
      </c>
      <c r="L42" s="2" t="s">
        <v>645</v>
      </c>
      <c r="M42" s="3" t="s">
        <v>646</v>
      </c>
      <c r="O42" s="3" t="s">
        <v>64</v>
      </c>
      <c r="P42" s="3" t="s">
        <v>115</v>
      </c>
      <c r="Q42" s="2" t="s">
        <v>647</v>
      </c>
      <c r="R42" s="3" t="s">
        <v>459</v>
      </c>
      <c r="S42" s="4">
        <v>1</v>
      </c>
      <c r="T42" s="4">
        <v>1</v>
      </c>
      <c r="U42" s="5" t="s">
        <v>648</v>
      </c>
      <c r="V42" s="5" t="s">
        <v>648</v>
      </c>
      <c r="W42" s="5" t="s">
        <v>578</v>
      </c>
      <c r="X42" s="5" t="s">
        <v>578</v>
      </c>
      <c r="Y42" s="4">
        <v>582</v>
      </c>
      <c r="Z42" s="4">
        <v>495</v>
      </c>
      <c r="AA42" s="4">
        <v>647</v>
      </c>
      <c r="AB42" s="4">
        <v>5</v>
      </c>
      <c r="AC42" s="4">
        <v>7</v>
      </c>
      <c r="AD42" s="4">
        <v>32</v>
      </c>
      <c r="AE42" s="4">
        <v>37</v>
      </c>
      <c r="AF42" s="4">
        <v>9</v>
      </c>
      <c r="AG42" s="4">
        <v>11</v>
      </c>
      <c r="AH42" s="4">
        <v>8</v>
      </c>
      <c r="AI42" s="4">
        <v>9</v>
      </c>
      <c r="AJ42" s="4">
        <v>20</v>
      </c>
      <c r="AK42" s="4">
        <v>21</v>
      </c>
      <c r="AL42" s="4">
        <v>4</v>
      </c>
      <c r="AM42" s="4">
        <v>6</v>
      </c>
      <c r="AN42" s="4">
        <v>0</v>
      </c>
      <c r="AO42" s="4">
        <v>0</v>
      </c>
      <c r="AP42" s="3" t="s">
        <v>58</v>
      </c>
      <c r="AQ42" s="3" t="s">
        <v>58</v>
      </c>
      <c r="AS42" s="6" t="str">
        <f>HYPERLINK("https://creighton-primo.hosted.exlibrisgroup.com/primo-explore/search?tab=default_tab&amp;search_scope=EVERYTHING&amp;vid=01CRU&amp;lang=en_US&amp;offset=0&amp;query=any,contains,991000961059702656","Catalog Record")</f>
        <v>Catalog Record</v>
      </c>
      <c r="AT42" s="6" t="str">
        <f>HYPERLINK("http://www.worldcat.org/oclc/169294","WorldCat Record")</f>
        <v>WorldCat Record</v>
      </c>
      <c r="AU42" s="3" t="s">
        <v>649</v>
      </c>
      <c r="AV42" s="3" t="s">
        <v>650</v>
      </c>
      <c r="AW42" s="3" t="s">
        <v>651</v>
      </c>
      <c r="AX42" s="3" t="s">
        <v>651</v>
      </c>
      <c r="AY42" s="3" t="s">
        <v>652</v>
      </c>
      <c r="AZ42" s="3" t="s">
        <v>74</v>
      </c>
      <c r="BC42" s="3" t="s">
        <v>653</v>
      </c>
      <c r="BD42" s="3" t="s">
        <v>654</v>
      </c>
    </row>
    <row r="43" spans="1:56" ht="40.5" customHeight="1" x14ac:dyDescent="0.25">
      <c r="A43" s="7" t="s">
        <v>58</v>
      </c>
      <c r="B43" s="2" t="s">
        <v>655</v>
      </c>
      <c r="C43" s="2" t="s">
        <v>656</v>
      </c>
      <c r="D43" s="2" t="s">
        <v>657</v>
      </c>
      <c r="F43" s="3" t="s">
        <v>58</v>
      </c>
      <c r="G43" s="3" t="s">
        <v>59</v>
      </c>
      <c r="H43" s="3" t="s">
        <v>58</v>
      </c>
      <c r="I43" s="3" t="s">
        <v>58</v>
      </c>
      <c r="J43" s="3" t="s">
        <v>60</v>
      </c>
      <c r="K43" s="2" t="s">
        <v>658</v>
      </c>
      <c r="L43" s="2" t="s">
        <v>659</v>
      </c>
      <c r="M43" s="3" t="s">
        <v>660</v>
      </c>
      <c r="O43" s="3" t="s">
        <v>64</v>
      </c>
      <c r="P43" s="3" t="s">
        <v>115</v>
      </c>
      <c r="R43" s="3" t="s">
        <v>459</v>
      </c>
      <c r="S43" s="4">
        <v>1</v>
      </c>
      <c r="T43" s="4">
        <v>1</v>
      </c>
      <c r="U43" s="5" t="s">
        <v>661</v>
      </c>
      <c r="V43" s="5" t="s">
        <v>661</v>
      </c>
      <c r="W43" s="5" t="s">
        <v>578</v>
      </c>
      <c r="X43" s="5" t="s">
        <v>578</v>
      </c>
      <c r="Y43" s="4">
        <v>519</v>
      </c>
      <c r="Z43" s="4">
        <v>447</v>
      </c>
      <c r="AA43" s="4">
        <v>464</v>
      </c>
      <c r="AB43" s="4">
        <v>4</v>
      </c>
      <c r="AC43" s="4">
        <v>4</v>
      </c>
      <c r="AD43" s="4">
        <v>21</v>
      </c>
      <c r="AE43" s="4">
        <v>21</v>
      </c>
      <c r="AF43" s="4">
        <v>5</v>
      </c>
      <c r="AG43" s="4">
        <v>5</v>
      </c>
      <c r="AH43" s="4">
        <v>6</v>
      </c>
      <c r="AI43" s="4">
        <v>6</v>
      </c>
      <c r="AJ43" s="4">
        <v>13</v>
      </c>
      <c r="AK43" s="4">
        <v>13</v>
      </c>
      <c r="AL43" s="4">
        <v>3</v>
      </c>
      <c r="AM43" s="4">
        <v>3</v>
      </c>
      <c r="AN43" s="4">
        <v>0</v>
      </c>
      <c r="AO43" s="4">
        <v>0</v>
      </c>
      <c r="AP43" s="3" t="s">
        <v>69</v>
      </c>
      <c r="AQ43" s="3" t="s">
        <v>58</v>
      </c>
      <c r="AR43" s="6" t="str">
        <f>HYPERLINK("http://catalog.hathitrust.org/Record/001316659","HathiTrust Record")</f>
        <v>HathiTrust Record</v>
      </c>
      <c r="AS43" s="6" t="str">
        <f>HYPERLINK("https://creighton-primo.hosted.exlibrisgroup.com/primo-explore/search?tab=default_tab&amp;search_scope=EVERYTHING&amp;vid=01CRU&amp;lang=en_US&amp;offset=0&amp;query=any,contains,991003294909702656","Catalog Record")</f>
        <v>Catalog Record</v>
      </c>
      <c r="AT43" s="6" t="str">
        <f>HYPERLINK("http://www.worldcat.org/oclc/817272","WorldCat Record")</f>
        <v>WorldCat Record</v>
      </c>
      <c r="AU43" s="3" t="s">
        <v>662</v>
      </c>
      <c r="AV43" s="3" t="s">
        <v>663</v>
      </c>
      <c r="AW43" s="3" t="s">
        <v>664</v>
      </c>
      <c r="AX43" s="3" t="s">
        <v>664</v>
      </c>
      <c r="AY43" s="3" t="s">
        <v>665</v>
      </c>
      <c r="AZ43" s="3" t="s">
        <v>74</v>
      </c>
      <c r="BC43" s="3" t="s">
        <v>666</v>
      </c>
      <c r="BD43" s="3" t="s">
        <v>667</v>
      </c>
    </row>
    <row r="44" spans="1:56" ht="40.5" customHeight="1" x14ac:dyDescent="0.25">
      <c r="A44" s="7" t="s">
        <v>58</v>
      </c>
      <c r="B44" s="2" t="s">
        <v>668</v>
      </c>
      <c r="C44" s="2" t="s">
        <v>669</v>
      </c>
      <c r="D44" s="2" t="s">
        <v>670</v>
      </c>
      <c r="F44" s="3" t="s">
        <v>58</v>
      </c>
      <c r="G44" s="3" t="s">
        <v>59</v>
      </c>
      <c r="H44" s="3" t="s">
        <v>58</v>
      </c>
      <c r="I44" s="3" t="s">
        <v>58</v>
      </c>
      <c r="J44" s="3" t="s">
        <v>60</v>
      </c>
      <c r="K44" s="2" t="s">
        <v>671</v>
      </c>
      <c r="L44" s="2" t="s">
        <v>672</v>
      </c>
      <c r="M44" s="3" t="s">
        <v>673</v>
      </c>
      <c r="O44" s="3" t="s">
        <v>64</v>
      </c>
      <c r="P44" s="3" t="s">
        <v>491</v>
      </c>
      <c r="Q44" s="2" t="s">
        <v>674</v>
      </c>
      <c r="R44" s="3" t="s">
        <v>459</v>
      </c>
      <c r="S44" s="4">
        <v>1</v>
      </c>
      <c r="T44" s="4">
        <v>1</v>
      </c>
      <c r="U44" s="5" t="s">
        <v>675</v>
      </c>
      <c r="V44" s="5" t="s">
        <v>675</v>
      </c>
      <c r="W44" s="5" t="s">
        <v>578</v>
      </c>
      <c r="X44" s="5" t="s">
        <v>578</v>
      </c>
      <c r="Y44" s="4">
        <v>626</v>
      </c>
      <c r="Z44" s="4">
        <v>486</v>
      </c>
      <c r="AA44" s="4">
        <v>677</v>
      </c>
      <c r="AB44" s="4">
        <v>3</v>
      </c>
      <c r="AC44" s="4">
        <v>5</v>
      </c>
      <c r="AD44" s="4">
        <v>25</v>
      </c>
      <c r="AE44" s="4">
        <v>37</v>
      </c>
      <c r="AF44" s="4">
        <v>9</v>
      </c>
      <c r="AG44" s="4">
        <v>14</v>
      </c>
      <c r="AH44" s="4">
        <v>9</v>
      </c>
      <c r="AI44" s="4">
        <v>11</v>
      </c>
      <c r="AJ44" s="4">
        <v>11</v>
      </c>
      <c r="AK44" s="4">
        <v>16</v>
      </c>
      <c r="AL44" s="4">
        <v>2</v>
      </c>
      <c r="AM44" s="4">
        <v>4</v>
      </c>
      <c r="AN44" s="4">
        <v>0</v>
      </c>
      <c r="AO44" s="4">
        <v>0</v>
      </c>
      <c r="AP44" s="3" t="s">
        <v>58</v>
      </c>
      <c r="AQ44" s="3" t="s">
        <v>58</v>
      </c>
      <c r="AR44" s="6" t="str">
        <f>HYPERLINK("http://catalog.hathitrust.org/Record/001316680","HathiTrust Record")</f>
        <v>HathiTrust Record</v>
      </c>
      <c r="AS44" s="6" t="str">
        <f>HYPERLINK("https://creighton-primo.hosted.exlibrisgroup.com/primo-explore/search?tab=default_tab&amp;search_scope=EVERYTHING&amp;vid=01CRU&amp;lang=en_US&amp;offset=0&amp;query=any,contains,991001388119702656","Catalog Record")</f>
        <v>Catalog Record</v>
      </c>
      <c r="AT44" s="6" t="str">
        <f>HYPERLINK("http://www.worldcat.org/oclc/227754","WorldCat Record")</f>
        <v>WorldCat Record</v>
      </c>
      <c r="AU44" s="3" t="s">
        <v>676</v>
      </c>
      <c r="AV44" s="3" t="s">
        <v>677</v>
      </c>
      <c r="AW44" s="3" t="s">
        <v>678</v>
      </c>
      <c r="AX44" s="3" t="s">
        <v>678</v>
      </c>
      <c r="AY44" s="3" t="s">
        <v>679</v>
      </c>
      <c r="AZ44" s="3" t="s">
        <v>74</v>
      </c>
      <c r="BC44" s="3" t="s">
        <v>680</v>
      </c>
      <c r="BD44" s="3" t="s">
        <v>681</v>
      </c>
    </row>
    <row r="45" spans="1:56" ht="40.5" customHeight="1" x14ac:dyDescent="0.25">
      <c r="A45" s="7" t="s">
        <v>58</v>
      </c>
      <c r="B45" s="2" t="s">
        <v>682</v>
      </c>
      <c r="C45" s="2" t="s">
        <v>683</v>
      </c>
      <c r="D45" s="2" t="s">
        <v>684</v>
      </c>
      <c r="F45" s="3" t="s">
        <v>58</v>
      </c>
      <c r="G45" s="3" t="s">
        <v>59</v>
      </c>
      <c r="H45" s="3" t="s">
        <v>58</v>
      </c>
      <c r="I45" s="3" t="s">
        <v>58</v>
      </c>
      <c r="J45" s="3" t="s">
        <v>60</v>
      </c>
      <c r="K45" s="2" t="s">
        <v>685</v>
      </c>
      <c r="L45" s="2" t="s">
        <v>686</v>
      </c>
      <c r="M45" s="3" t="s">
        <v>289</v>
      </c>
      <c r="O45" s="3" t="s">
        <v>64</v>
      </c>
      <c r="P45" s="3" t="s">
        <v>491</v>
      </c>
      <c r="R45" s="3" t="s">
        <v>459</v>
      </c>
      <c r="S45" s="4">
        <v>1</v>
      </c>
      <c r="T45" s="4">
        <v>1</v>
      </c>
      <c r="U45" s="5" t="s">
        <v>687</v>
      </c>
      <c r="V45" s="5" t="s">
        <v>687</v>
      </c>
      <c r="W45" s="5" t="s">
        <v>688</v>
      </c>
      <c r="X45" s="5" t="s">
        <v>688</v>
      </c>
      <c r="Y45" s="4">
        <v>873</v>
      </c>
      <c r="Z45" s="4">
        <v>650</v>
      </c>
      <c r="AA45" s="4">
        <v>736</v>
      </c>
      <c r="AB45" s="4">
        <v>6</v>
      </c>
      <c r="AC45" s="4">
        <v>6</v>
      </c>
      <c r="AD45" s="4">
        <v>32</v>
      </c>
      <c r="AE45" s="4">
        <v>36</v>
      </c>
      <c r="AF45" s="4">
        <v>13</v>
      </c>
      <c r="AG45" s="4">
        <v>14</v>
      </c>
      <c r="AH45" s="4">
        <v>7</v>
      </c>
      <c r="AI45" s="4">
        <v>10</v>
      </c>
      <c r="AJ45" s="4">
        <v>14</v>
      </c>
      <c r="AK45" s="4">
        <v>17</v>
      </c>
      <c r="AL45" s="4">
        <v>5</v>
      </c>
      <c r="AM45" s="4">
        <v>5</v>
      </c>
      <c r="AN45" s="4">
        <v>0</v>
      </c>
      <c r="AO45" s="4">
        <v>0</v>
      </c>
      <c r="AP45" s="3" t="s">
        <v>58</v>
      </c>
      <c r="AQ45" s="3" t="s">
        <v>58</v>
      </c>
      <c r="AS45" s="6" t="str">
        <f>HYPERLINK("https://creighton-primo.hosted.exlibrisgroup.com/primo-explore/search?tab=default_tab&amp;search_scope=EVERYTHING&amp;vid=01CRU&amp;lang=en_US&amp;offset=0&amp;query=any,contains,991001391839702656","Catalog Record")</f>
        <v>Catalog Record</v>
      </c>
      <c r="AT45" s="6" t="str">
        <f>HYPERLINK("http://www.worldcat.org/oclc/228070","WorldCat Record")</f>
        <v>WorldCat Record</v>
      </c>
      <c r="AU45" s="3" t="s">
        <v>689</v>
      </c>
      <c r="AV45" s="3" t="s">
        <v>690</v>
      </c>
      <c r="AW45" s="3" t="s">
        <v>691</v>
      </c>
      <c r="AX45" s="3" t="s">
        <v>691</v>
      </c>
      <c r="AY45" s="3" t="s">
        <v>692</v>
      </c>
      <c r="AZ45" s="3" t="s">
        <v>74</v>
      </c>
      <c r="BC45" s="3" t="s">
        <v>693</v>
      </c>
      <c r="BD45" s="3" t="s">
        <v>694</v>
      </c>
    </row>
    <row r="46" spans="1:56" ht="40.5" customHeight="1" x14ac:dyDescent="0.25">
      <c r="A46" s="7" t="s">
        <v>58</v>
      </c>
      <c r="B46" s="2" t="s">
        <v>695</v>
      </c>
      <c r="C46" s="2" t="s">
        <v>696</v>
      </c>
      <c r="D46" s="2" t="s">
        <v>697</v>
      </c>
      <c r="F46" s="3" t="s">
        <v>58</v>
      </c>
      <c r="G46" s="3" t="s">
        <v>59</v>
      </c>
      <c r="H46" s="3" t="s">
        <v>58</v>
      </c>
      <c r="I46" s="3" t="s">
        <v>58</v>
      </c>
      <c r="J46" s="3" t="s">
        <v>60</v>
      </c>
      <c r="K46" s="2" t="s">
        <v>698</v>
      </c>
      <c r="L46" s="2" t="s">
        <v>699</v>
      </c>
      <c r="M46" s="3" t="s">
        <v>489</v>
      </c>
      <c r="O46" s="3" t="s">
        <v>64</v>
      </c>
      <c r="P46" s="3" t="s">
        <v>100</v>
      </c>
      <c r="R46" s="3" t="s">
        <v>459</v>
      </c>
      <c r="S46" s="4">
        <v>1</v>
      </c>
      <c r="T46" s="4">
        <v>1</v>
      </c>
      <c r="U46" s="5" t="s">
        <v>700</v>
      </c>
      <c r="V46" s="5" t="s">
        <v>700</v>
      </c>
      <c r="W46" s="5" t="s">
        <v>578</v>
      </c>
      <c r="X46" s="5" t="s">
        <v>578</v>
      </c>
      <c r="Y46" s="4">
        <v>627</v>
      </c>
      <c r="Z46" s="4">
        <v>464</v>
      </c>
      <c r="AA46" s="4">
        <v>776</v>
      </c>
      <c r="AB46" s="4">
        <v>2</v>
      </c>
      <c r="AC46" s="4">
        <v>6</v>
      </c>
      <c r="AD46" s="4">
        <v>25</v>
      </c>
      <c r="AE46" s="4">
        <v>38</v>
      </c>
      <c r="AF46" s="4">
        <v>9</v>
      </c>
      <c r="AG46" s="4">
        <v>14</v>
      </c>
      <c r="AH46" s="4">
        <v>8</v>
      </c>
      <c r="AI46" s="4">
        <v>9</v>
      </c>
      <c r="AJ46" s="4">
        <v>13</v>
      </c>
      <c r="AK46" s="4">
        <v>18</v>
      </c>
      <c r="AL46" s="4">
        <v>1</v>
      </c>
      <c r="AM46" s="4">
        <v>5</v>
      </c>
      <c r="AN46" s="4">
        <v>1</v>
      </c>
      <c r="AO46" s="4">
        <v>1</v>
      </c>
      <c r="AP46" s="3" t="s">
        <v>58</v>
      </c>
      <c r="AQ46" s="3" t="s">
        <v>69</v>
      </c>
      <c r="AR46" s="6" t="str">
        <f>HYPERLINK("http://catalog.hathitrust.org/Record/001316755","HathiTrust Record")</f>
        <v>HathiTrust Record</v>
      </c>
      <c r="AS46" s="6" t="str">
        <f>HYPERLINK("https://creighton-primo.hosted.exlibrisgroup.com/primo-explore/search?tab=default_tab&amp;search_scope=EVERYTHING&amp;vid=01CRU&amp;lang=en_US&amp;offset=0&amp;query=any,contains,991000062429702656","Catalog Record")</f>
        <v>Catalog Record</v>
      </c>
      <c r="AT46" s="6" t="str">
        <f>HYPERLINK("http://www.worldcat.org/oclc/25323","WorldCat Record")</f>
        <v>WorldCat Record</v>
      </c>
      <c r="AU46" s="3" t="s">
        <v>701</v>
      </c>
      <c r="AV46" s="3" t="s">
        <v>702</v>
      </c>
      <c r="AW46" s="3" t="s">
        <v>703</v>
      </c>
      <c r="AX46" s="3" t="s">
        <v>703</v>
      </c>
      <c r="AY46" s="3" t="s">
        <v>704</v>
      </c>
      <c r="AZ46" s="3" t="s">
        <v>74</v>
      </c>
      <c r="BB46" s="3" t="s">
        <v>705</v>
      </c>
      <c r="BC46" s="3" t="s">
        <v>706</v>
      </c>
      <c r="BD46" s="3" t="s">
        <v>707</v>
      </c>
    </row>
    <row r="47" spans="1:56" ht="40.5" customHeight="1" x14ac:dyDescent="0.25">
      <c r="A47" s="7" t="s">
        <v>58</v>
      </c>
      <c r="B47" s="2" t="s">
        <v>708</v>
      </c>
      <c r="C47" s="2" t="s">
        <v>709</v>
      </c>
      <c r="D47" s="2" t="s">
        <v>710</v>
      </c>
      <c r="F47" s="3" t="s">
        <v>58</v>
      </c>
      <c r="G47" s="3" t="s">
        <v>59</v>
      </c>
      <c r="H47" s="3" t="s">
        <v>58</v>
      </c>
      <c r="I47" s="3" t="s">
        <v>58</v>
      </c>
      <c r="J47" s="3" t="s">
        <v>60</v>
      </c>
      <c r="K47" s="2" t="s">
        <v>711</v>
      </c>
      <c r="L47" s="2" t="s">
        <v>712</v>
      </c>
      <c r="M47" s="3" t="s">
        <v>713</v>
      </c>
      <c r="O47" s="3" t="s">
        <v>64</v>
      </c>
      <c r="P47" s="3" t="s">
        <v>475</v>
      </c>
      <c r="R47" s="3" t="s">
        <v>459</v>
      </c>
      <c r="S47" s="4">
        <v>1</v>
      </c>
      <c r="T47" s="4">
        <v>1</v>
      </c>
      <c r="U47" s="5" t="s">
        <v>714</v>
      </c>
      <c r="V47" s="5" t="s">
        <v>714</v>
      </c>
      <c r="W47" s="5" t="s">
        <v>715</v>
      </c>
      <c r="X47" s="5" t="s">
        <v>715</v>
      </c>
      <c r="Y47" s="4">
        <v>1012</v>
      </c>
      <c r="Z47" s="4">
        <v>848</v>
      </c>
      <c r="AA47" s="4">
        <v>848</v>
      </c>
      <c r="AB47" s="4">
        <v>7</v>
      </c>
      <c r="AC47" s="4">
        <v>7</v>
      </c>
      <c r="AD47" s="4">
        <v>38</v>
      </c>
      <c r="AE47" s="4">
        <v>38</v>
      </c>
      <c r="AF47" s="4">
        <v>12</v>
      </c>
      <c r="AG47" s="4">
        <v>12</v>
      </c>
      <c r="AH47" s="4">
        <v>9</v>
      </c>
      <c r="AI47" s="4">
        <v>9</v>
      </c>
      <c r="AJ47" s="4">
        <v>19</v>
      </c>
      <c r="AK47" s="4">
        <v>19</v>
      </c>
      <c r="AL47" s="4">
        <v>6</v>
      </c>
      <c r="AM47" s="4">
        <v>6</v>
      </c>
      <c r="AN47" s="4">
        <v>2</v>
      </c>
      <c r="AO47" s="4">
        <v>2</v>
      </c>
      <c r="AP47" s="3" t="s">
        <v>58</v>
      </c>
      <c r="AQ47" s="3" t="s">
        <v>58</v>
      </c>
      <c r="AS47" s="6" t="str">
        <f>HYPERLINK("https://creighton-primo.hosted.exlibrisgroup.com/primo-explore/search?tab=default_tab&amp;search_scope=EVERYTHING&amp;vid=01CRU&amp;lang=en_US&amp;offset=0&amp;query=any,contains,991001173349702656","Catalog Record")</f>
        <v>Catalog Record</v>
      </c>
      <c r="AT47" s="6" t="str">
        <f>HYPERLINK("http://www.worldcat.org/oclc/16983768","WorldCat Record")</f>
        <v>WorldCat Record</v>
      </c>
      <c r="AU47" s="3" t="s">
        <v>716</v>
      </c>
      <c r="AV47" s="3" t="s">
        <v>717</v>
      </c>
      <c r="AW47" s="3" t="s">
        <v>718</v>
      </c>
      <c r="AX47" s="3" t="s">
        <v>718</v>
      </c>
      <c r="AY47" s="3" t="s">
        <v>719</v>
      </c>
      <c r="AZ47" s="3" t="s">
        <v>74</v>
      </c>
      <c r="BB47" s="3" t="s">
        <v>720</v>
      </c>
      <c r="BC47" s="3" t="s">
        <v>721</v>
      </c>
      <c r="BD47" s="3" t="s">
        <v>722</v>
      </c>
    </row>
    <row r="48" spans="1:56" ht="40.5" customHeight="1" x14ac:dyDescent="0.25">
      <c r="A48" s="7" t="s">
        <v>58</v>
      </c>
      <c r="B48" s="2" t="s">
        <v>723</v>
      </c>
      <c r="C48" s="2" t="s">
        <v>724</v>
      </c>
      <c r="D48" s="2" t="s">
        <v>725</v>
      </c>
      <c r="F48" s="3" t="s">
        <v>58</v>
      </c>
      <c r="G48" s="3" t="s">
        <v>59</v>
      </c>
      <c r="H48" s="3" t="s">
        <v>58</v>
      </c>
      <c r="I48" s="3" t="s">
        <v>58</v>
      </c>
      <c r="J48" s="3" t="s">
        <v>60</v>
      </c>
      <c r="K48" s="2" t="s">
        <v>726</v>
      </c>
      <c r="L48" s="2" t="s">
        <v>727</v>
      </c>
      <c r="M48" s="3" t="s">
        <v>160</v>
      </c>
      <c r="O48" s="3" t="s">
        <v>64</v>
      </c>
      <c r="P48" s="3" t="s">
        <v>728</v>
      </c>
      <c r="R48" s="3" t="s">
        <v>459</v>
      </c>
      <c r="S48" s="4">
        <v>1</v>
      </c>
      <c r="T48" s="4">
        <v>1</v>
      </c>
      <c r="U48" s="5" t="s">
        <v>729</v>
      </c>
      <c r="V48" s="5" t="s">
        <v>729</v>
      </c>
      <c r="W48" s="5" t="s">
        <v>730</v>
      </c>
      <c r="X48" s="5" t="s">
        <v>730</v>
      </c>
      <c r="Y48" s="4">
        <v>685</v>
      </c>
      <c r="Z48" s="4">
        <v>556</v>
      </c>
      <c r="AA48" s="4">
        <v>1499</v>
      </c>
      <c r="AB48" s="4">
        <v>3</v>
      </c>
      <c r="AC48" s="4">
        <v>11</v>
      </c>
      <c r="AD48" s="4">
        <v>28</v>
      </c>
      <c r="AE48" s="4">
        <v>50</v>
      </c>
      <c r="AF48" s="4">
        <v>13</v>
      </c>
      <c r="AG48" s="4">
        <v>22</v>
      </c>
      <c r="AH48" s="4">
        <v>8</v>
      </c>
      <c r="AI48" s="4">
        <v>10</v>
      </c>
      <c r="AJ48" s="4">
        <v>12</v>
      </c>
      <c r="AK48" s="4">
        <v>19</v>
      </c>
      <c r="AL48" s="4">
        <v>2</v>
      </c>
      <c r="AM48" s="4">
        <v>8</v>
      </c>
      <c r="AN48" s="4">
        <v>0</v>
      </c>
      <c r="AO48" s="4">
        <v>1</v>
      </c>
      <c r="AP48" s="3" t="s">
        <v>58</v>
      </c>
      <c r="AQ48" s="3" t="s">
        <v>58</v>
      </c>
      <c r="AS48" s="6" t="str">
        <f>HYPERLINK("https://creighton-primo.hosted.exlibrisgroup.com/primo-explore/search?tab=default_tab&amp;search_scope=EVERYTHING&amp;vid=01CRU&amp;lang=en_US&amp;offset=0&amp;query=any,contains,991002962509702656","Catalog Record")</f>
        <v>Catalog Record</v>
      </c>
      <c r="AT48" s="6" t="str">
        <f>HYPERLINK("http://www.worldcat.org/oclc/39633535","WorldCat Record")</f>
        <v>WorldCat Record</v>
      </c>
      <c r="AU48" s="3" t="s">
        <v>731</v>
      </c>
      <c r="AV48" s="3" t="s">
        <v>732</v>
      </c>
      <c r="AW48" s="3" t="s">
        <v>733</v>
      </c>
      <c r="AX48" s="3" t="s">
        <v>733</v>
      </c>
      <c r="AY48" s="3" t="s">
        <v>734</v>
      </c>
      <c r="AZ48" s="3" t="s">
        <v>74</v>
      </c>
      <c r="BB48" s="3" t="s">
        <v>735</v>
      </c>
      <c r="BC48" s="3" t="s">
        <v>736</v>
      </c>
      <c r="BD48" s="3" t="s">
        <v>737</v>
      </c>
    </row>
    <row r="49" spans="1:56" ht="40.5" customHeight="1" x14ac:dyDescent="0.25">
      <c r="A49" s="7" t="s">
        <v>58</v>
      </c>
      <c r="B49" s="2" t="s">
        <v>738</v>
      </c>
      <c r="C49" s="2" t="s">
        <v>739</v>
      </c>
      <c r="D49" s="2" t="s">
        <v>740</v>
      </c>
      <c r="F49" s="3" t="s">
        <v>58</v>
      </c>
      <c r="G49" s="3" t="s">
        <v>59</v>
      </c>
      <c r="H49" s="3" t="s">
        <v>58</v>
      </c>
      <c r="I49" s="3" t="s">
        <v>58</v>
      </c>
      <c r="J49" s="3" t="s">
        <v>60</v>
      </c>
      <c r="K49" s="2" t="s">
        <v>741</v>
      </c>
      <c r="L49" s="2" t="s">
        <v>742</v>
      </c>
      <c r="M49" s="3" t="s">
        <v>258</v>
      </c>
      <c r="O49" s="3" t="s">
        <v>64</v>
      </c>
      <c r="P49" s="3" t="s">
        <v>743</v>
      </c>
      <c r="Q49" s="2" t="s">
        <v>744</v>
      </c>
      <c r="R49" s="3" t="s">
        <v>459</v>
      </c>
      <c r="S49" s="4">
        <v>1</v>
      </c>
      <c r="T49" s="4">
        <v>1</v>
      </c>
      <c r="U49" s="5" t="s">
        <v>316</v>
      </c>
      <c r="V49" s="5" t="s">
        <v>316</v>
      </c>
      <c r="W49" s="5" t="s">
        <v>745</v>
      </c>
      <c r="X49" s="5" t="s">
        <v>745</v>
      </c>
      <c r="Y49" s="4">
        <v>262</v>
      </c>
      <c r="Z49" s="4">
        <v>206</v>
      </c>
      <c r="AA49" s="4">
        <v>231</v>
      </c>
      <c r="AB49" s="4">
        <v>3</v>
      </c>
      <c r="AC49" s="4">
        <v>3</v>
      </c>
      <c r="AD49" s="4">
        <v>7</v>
      </c>
      <c r="AE49" s="4">
        <v>7</v>
      </c>
      <c r="AF49" s="4">
        <v>0</v>
      </c>
      <c r="AG49" s="4">
        <v>0</v>
      </c>
      <c r="AH49" s="4">
        <v>3</v>
      </c>
      <c r="AI49" s="4">
        <v>3</v>
      </c>
      <c r="AJ49" s="4">
        <v>4</v>
      </c>
      <c r="AK49" s="4">
        <v>4</v>
      </c>
      <c r="AL49" s="4">
        <v>2</v>
      </c>
      <c r="AM49" s="4">
        <v>2</v>
      </c>
      <c r="AN49" s="4">
        <v>0</v>
      </c>
      <c r="AO49" s="4">
        <v>0</v>
      </c>
      <c r="AP49" s="3" t="s">
        <v>58</v>
      </c>
      <c r="AQ49" s="3" t="s">
        <v>69</v>
      </c>
      <c r="AR49" s="6" t="str">
        <f>HYPERLINK("http://catalog.hathitrust.org/Record/001292673","HathiTrust Record")</f>
        <v>HathiTrust Record</v>
      </c>
      <c r="AS49" s="6" t="str">
        <f>HYPERLINK("https://creighton-primo.hosted.exlibrisgroup.com/primo-explore/search?tab=default_tab&amp;search_scope=EVERYTHING&amp;vid=01CRU&amp;lang=en_US&amp;offset=0&amp;query=any,contains,991001436979702656","Catalog Record")</f>
        <v>Catalog Record</v>
      </c>
      <c r="AT49" s="6" t="str">
        <f>HYPERLINK("http://www.worldcat.org/oclc/19130636","WorldCat Record")</f>
        <v>WorldCat Record</v>
      </c>
      <c r="AU49" s="3" t="s">
        <v>746</v>
      </c>
      <c r="AV49" s="3" t="s">
        <v>747</v>
      </c>
      <c r="AW49" s="3" t="s">
        <v>748</v>
      </c>
      <c r="AX49" s="3" t="s">
        <v>748</v>
      </c>
      <c r="AY49" s="3" t="s">
        <v>749</v>
      </c>
      <c r="AZ49" s="3" t="s">
        <v>74</v>
      </c>
      <c r="BB49" s="3" t="s">
        <v>750</v>
      </c>
      <c r="BC49" s="3" t="s">
        <v>751</v>
      </c>
      <c r="BD49" s="3" t="s">
        <v>752</v>
      </c>
    </row>
    <row r="50" spans="1:56" ht="40.5" customHeight="1" x14ac:dyDescent="0.25">
      <c r="A50" s="7" t="s">
        <v>58</v>
      </c>
      <c r="B50" s="2" t="s">
        <v>753</v>
      </c>
      <c r="C50" s="2" t="s">
        <v>754</v>
      </c>
      <c r="D50" s="2" t="s">
        <v>755</v>
      </c>
      <c r="F50" s="3" t="s">
        <v>58</v>
      </c>
      <c r="G50" s="3" t="s">
        <v>59</v>
      </c>
      <c r="H50" s="3" t="s">
        <v>58</v>
      </c>
      <c r="I50" s="3" t="s">
        <v>58</v>
      </c>
      <c r="J50" s="3" t="s">
        <v>60</v>
      </c>
      <c r="K50" s="2" t="s">
        <v>756</v>
      </c>
      <c r="L50" s="2" t="s">
        <v>757</v>
      </c>
      <c r="M50" s="3" t="s">
        <v>489</v>
      </c>
      <c r="O50" s="3" t="s">
        <v>64</v>
      </c>
      <c r="P50" s="3" t="s">
        <v>84</v>
      </c>
      <c r="R50" s="3" t="s">
        <v>459</v>
      </c>
      <c r="S50" s="4">
        <v>1</v>
      </c>
      <c r="T50" s="4">
        <v>1</v>
      </c>
      <c r="U50" s="5" t="s">
        <v>536</v>
      </c>
      <c r="V50" s="5" t="s">
        <v>536</v>
      </c>
      <c r="W50" s="5" t="s">
        <v>578</v>
      </c>
      <c r="X50" s="5" t="s">
        <v>578</v>
      </c>
      <c r="Y50" s="4">
        <v>696</v>
      </c>
      <c r="Z50" s="4">
        <v>547</v>
      </c>
      <c r="AA50" s="4">
        <v>714</v>
      </c>
      <c r="AB50" s="4">
        <v>2</v>
      </c>
      <c r="AC50" s="4">
        <v>2</v>
      </c>
      <c r="AD50" s="4">
        <v>24</v>
      </c>
      <c r="AE50" s="4">
        <v>30</v>
      </c>
      <c r="AF50" s="4">
        <v>8</v>
      </c>
      <c r="AG50" s="4">
        <v>13</v>
      </c>
      <c r="AH50" s="4">
        <v>7</v>
      </c>
      <c r="AI50" s="4">
        <v>8</v>
      </c>
      <c r="AJ50" s="4">
        <v>15</v>
      </c>
      <c r="AK50" s="4">
        <v>18</v>
      </c>
      <c r="AL50" s="4">
        <v>1</v>
      </c>
      <c r="AM50" s="4">
        <v>1</v>
      </c>
      <c r="AN50" s="4">
        <v>0</v>
      </c>
      <c r="AO50" s="4">
        <v>0</v>
      </c>
      <c r="AP50" s="3" t="s">
        <v>58</v>
      </c>
      <c r="AQ50" s="3" t="s">
        <v>58</v>
      </c>
      <c r="AS50" s="6" t="str">
        <f>HYPERLINK("https://creighton-primo.hosted.exlibrisgroup.com/primo-explore/search?tab=default_tab&amp;search_scope=EVERYTHING&amp;vid=01CRU&amp;lang=en_US&amp;offset=0&amp;query=any,contains,991005430959702656","Catalog Record")</f>
        <v>Catalog Record</v>
      </c>
      <c r="AT50" s="6" t="str">
        <f>HYPERLINK("http://www.worldcat.org/oclc/58","WorldCat Record")</f>
        <v>WorldCat Record</v>
      </c>
      <c r="AU50" s="3" t="s">
        <v>758</v>
      </c>
      <c r="AV50" s="3" t="s">
        <v>759</v>
      </c>
      <c r="AW50" s="3" t="s">
        <v>760</v>
      </c>
      <c r="AX50" s="3" t="s">
        <v>760</v>
      </c>
      <c r="AY50" s="3" t="s">
        <v>761</v>
      </c>
      <c r="AZ50" s="3" t="s">
        <v>74</v>
      </c>
      <c r="BC50" s="3" t="s">
        <v>762</v>
      </c>
      <c r="BD50" s="3" t="s">
        <v>763</v>
      </c>
    </row>
    <row r="51" spans="1:56" ht="40.5" customHeight="1" x14ac:dyDescent="0.25">
      <c r="A51" s="7" t="s">
        <v>58</v>
      </c>
      <c r="B51" s="2" t="s">
        <v>764</v>
      </c>
      <c r="C51" s="2" t="s">
        <v>765</v>
      </c>
      <c r="D51" s="2" t="s">
        <v>766</v>
      </c>
      <c r="F51" s="3" t="s">
        <v>58</v>
      </c>
      <c r="G51" s="3" t="s">
        <v>59</v>
      </c>
      <c r="H51" s="3" t="s">
        <v>58</v>
      </c>
      <c r="I51" s="3" t="s">
        <v>58</v>
      </c>
      <c r="J51" s="3" t="s">
        <v>60</v>
      </c>
      <c r="K51" s="2" t="s">
        <v>767</v>
      </c>
      <c r="L51" s="2" t="s">
        <v>768</v>
      </c>
      <c r="M51" s="3" t="s">
        <v>520</v>
      </c>
      <c r="O51" s="3" t="s">
        <v>64</v>
      </c>
      <c r="P51" s="3" t="s">
        <v>769</v>
      </c>
      <c r="R51" s="3" t="s">
        <v>459</v>
      </c>
      <c r="S51" s="4">
        <v>1</v>
      </c>
      <c r="T51" s="4">
        <v>1</v>
      </c>
      <c r="U51" s="5" t="s">
        <v>770</v>
      </c>
      <c r="V51" s="5" t="s">
        <v>770</v>
      </c>
      <c r="W51" s="5" t="s">
        <v>578</v>
      </c>
      <c r="X51" s="5" t="s">
        <v>578</v>
      </c>
      <c r="Y51" s="4">
        <v>732</v>
      </c>
      <c r="Z51" s="4">
        <v>590</v>
      </c>
      <c r="AA51" s="4">
        <v>597</v>
      </c>
      <c r="AB51" s="4">
        <v>6</v>
      </c>
      <c r="AC51" s="4">
        <v>6</v>
      </c>
      <c r="AD51" s="4">
        <v>34</v>
      </c>
      <c r="AE51" s="4">
        <v>34</v>
      </c>
      <c r="AF51" s="4">
        <v>14</v>
      </c>
      <c r="AG51" s="4">
        <v>14</v>
      </c>
      <c r="AH51" s="4">
        <v>7</v>
      </c>
      <c r="AI51" s="4">
        <v>7</v>
      </c>
      <c r="AJ51" s="4">
        <v>15</v>
      </c>
      <c r="AK51" s="4">
        <v>15</v>
      </c>
      <c r="AL51" s="4">
        <v>5</v>
      </c>
      <c r="AM51" s="4">
        <v>5</v>
      </c>
      <c r="AN51" s="4">
        <v>1</v>
      </c>
      <c r="AO51" s="4">
        <v>1</v>
      </c>
      <c r="AP51" s="3" t="s">
        <v>58</v>
      </c>
      <c r="AQ51" s="3" t="s">
        <v>69</v>
      </c>
      <c r="AR51" s="6" t="str">
        <f>HYPERLINK("http://catalog.hathitrust.org/Record/001317925","HathiTrust Record")</f>
        <v>HathiTrust Record</v>
      </c>
      <c r="AS51" s="6" t="str">
        <f>HYPERLINK("https://creighton-primo.hosted.exlibrisgroup.com/primo-explore/search?tab=default_tab&amp;search_scope=EVERYTHING&amp;vid=01CRU&amp;lang=en_US&amp;offset=0&amp;query=any,contains,991000461789702656","Catalog Record")</f>
        <v>Catalog Record</v>
      </c>
      <c r="AT51" s="6" t="str">
        <f>HYPERLINK("http://www.worldcat.org/oclc/78546","WorldCat Record")</f>
        <v>WorldCat Record</v>
      </c>
      <c r="AU51" s="3" t="s">
        <v>771</v>
      </c>
      <c r="AV51" s="3" t="s">
        <v>772</v>
      </c>
      <c r="AW51" s="3" t="s">
        <v>773</v>
      </c>
      <c r="AX51" s="3" t="s">
        <v>773</v>
      </c>
      <c r="AY51" s="3" t="s">
        <v>774</v>
      </c>
      <c r="AZ51" s="3" t="s">
        <v>74</v>
      </c>
      <c r="BB51" s="3" t="s">
        <v>775</v>
      </c>
      <c r="BC51" s="3" t="s">
        <v>776</v>
      </c>
      <c r="BD51" s="3" t="s">
        <v>777</v>
      </c>
    </row>
    <row r="52" spans="1:56" ht="40.5" customHeight="1" x14ac:dyDescent="0.25">
      <c r="A52" s="7" t="s">
        <v>58</v>
      </c>
      <c r="B52" s="2" t="s">
        <v>778</v>
      </c>
      <c r="C52" s="2" t="s">
        <v>779</v>
      </c>
      <c r="D52" s="2" t="s">
        <v>780</v>
      </c>
      <c r="F52" s="3" t="s">
        <v>58</v>
      </c>
      <c r="G52" s="3" t="s">
        <v>59</v>
      </c>
      <c r="H52" s="3" t="s">
        <v>58</v>
      </c>
      <c r="I52" s="3" t="s">
        <v>58</v>
      </c>
      <c r="J52" s="3" t="s">
        <v>60</v>
      </c>
      <c r="K52" s="2" t="s">
        <v>781</v>
      </c>
      <c r="L52" s="2" t="s">
        <v>782</v>
      </c>
      <c r="M52" s="3" t="s">
        <v>489</v>
      </c>
      <c r="O52" s="3" t="s">
        <v>64</v>
      </c>
      <c r="P52" s="3" t="s">
        <v>192</v>
      </c>
      <c r="R52" s="3" t="s">
        <v>459</v>
      </c>
      <c r="S52" s="4">
        <v>0</v>
      </c>
      <c r="T52" s="4">
        <v>0</v>
      </c>
      <c r="U52" s="5" t="s">
        <v>783</v>
      </c>
      <c r="V52" s="5" t="s">
        <v>783</v>
      </c>
      <c r="W52" s="5" t="s">
        <v>133</v>
      </c>
      <c r="X52" s="5" t="s">
        <v>133</v>
      </c>
      <c r="Y52" s="4">
        <v>314</v>
      </c>
      <c r="Z52" s="4">
        <v>279</v>
      </c>
      <c r="AA52" s="4">
        <v>283</v>
      </c>
      <c r="AB52" s="4">
        <v>2</v>
      </c>
      <c r="AC52" s="4">
        <v>3</v>
      </c>
      <c r="AD52" s="4">
        <v>11</v>
      </c>
      <c r="AE52" s="4">
        <v>12</v>
      </c>
      <c r="AF52" s="4">
        <v>3</v>
      </c>
      <c r="AG52" s="4">
        <v>3</v>
      </c>
      <c r="AH52" s="4">
        <v>3</v>
      </c>
      <c r="AI52" s="4">
        <v>3</v>
      </c>
      <c r="AJ52" s="4">
        <v>7</v>
      </c>
      <c r="AK52" s="4">
        <v>7</v>
      </c>
      <c r="AL52" s="4">
        <v>1</v>
      </c>
      <c r="AM52" s="4">
        <v>2</v>
      </c>
      <c r="AN52" s="4">
        <v>0</v>
      </c>
      <c r="AO52" s="4">
        <v>0</v>
      </c>
      <c r="AP52" s="3" t="s">
        <v>58</v>
      </c>
      <c r="AQ52" s="3" t="s">
        <v>69</v>
      </c>
      <c r="AR52" s="6" t="str">
        <f>HYPERLINK("http://catalog.hathitrust.org/Record/001311674","HathiTrust Record")</f>
        <v>HathiTrust Record</v>
      </c>
      <c r="AS52" s="6" t="str">
        <f>HYPERLINK("https://creighton-primo.hosted.exlibrisgroup.com/primo-explore/search?tab=default_tab&amp;search_scope=EVERYTHING&amp;vid=01CRU&amp;lang=en_US&amp;offset=0&amp;query=any,contains,991000108399702656","Catalog Record")</f>
        <v>Catalog Record</v>
      </c>
      <c r="AT52" s="6" t="str">
        <f>HYPERLINK("http://www.worldcat.org/oclc/47322","WorldCat Record")</f>
        <v>WorldCat Record</v>
      </c>
      <c r="AU52" s="3" t="s">
        <v>784</v>
      </c>
      <c r="AV52" s="3" t="s">
        <v>785</v>
      </c>
      <c r="AW52" s="3" t="s">
        <v>786</v>
      </c>
      <c r="AX52" s="3" t="s">
        <v>786</v>
      </c>
      <c r="AY52" s="3" t="s">
        <v>787</v>
      </c>
      <c r="AZ52" s="3" t="s">
        <v>74</v>
      </c>
      <c r="BC52" s="3" t="s">
        <v>788</v>
      </c>
      <c r="BD52" s="3" t="s">
        <v>789</v>
      </c>
    </row>
    <row r="53" spans="1:56" ht="40.5" customHeight="1" x14ac:dyDescent="0.25">
      <c r="A53" s="7" t="s">
        <v>58</v>
      </c>
      <c r="B53" s="2" t="s">
        <v>790</v>
      </c>
      <c r="C53" s="2" t="s">
        <v>791</v>
      </c>
      <c r="D53" s="2" t="s">
        <v>792</v>
      </c>
      <c r="F53" s="3" t="s">
        <v>58</v>
      </c>
      <c r="G53" s="3" t="s">
        <v>59</v>
      </c>
      <c r="H53" s="3" t="s">
        <v>58</v>
      </c>
      <c r="I53" s="3" t="s">
        <v>58</v>
      </c>
      <c r="J53" s="3" t="s">
        <v>60</v>
      </c>
      <c r="K53" s="2" t="s">
        <v>793</v>
      </c>
      <c r="L53" s="2" t="s">
        <v>794</v>
      </c>
      <c r="M53" s="3" t="s">
        <v>795</v>
      </c>
      <c r="O53" s="3" t="s">
        <v>64</v>
      </c>
      <c r="P53" s="3" t="s">
        <v>274</v>
      </c>
      <c r="Q53" s="2" t="s">
        <v>796</v>
      </c>
      <c r="R53" s="3" t="s">
        <v>459</v>
      </c>
      <c r="S53" s="4">
        <v>0</v>
      </c>
      <c r="T53" s="4">
        <v>0</v>
      </c>
      <c r="U53" s="5" t="s">
        <v>797</v>
      </c>
      <c r="V53" s="5" t="s">
        <v>797</v>
      </c>
      <c r="W53" s="5" t="s">
        <v>133</v>
      </c>
      <c r="X53" s="5" t="s">
        <v>133</v>
      </c>
      <c r="Y53" s="4">
        <v>877</v>
      </c>
      <c r="Z53" s="4">
        <v>758</v>
      </c>
      <c r="AA53" s="4">
        <v>874</v>
      </c>
      <c r="AB53" s="4">
        <v>5</v>
      </c>
      <c r="AC53" s="4">
        <v>7</v>
      </c>
      <c r="AD53" s="4">
        <v>33</v>
      </c>
      <c r="AE53" s="4">
        <v>38</v>
      </c>
      <c r="AF53" s="4">
        <v>12</v>
      </c>
      <c r="AG53" s="4">
        <v>12</v>
      </c>
      <c r="AH53" s="4">
        <v>8</v>
      </c>
      <c r="AI53" s="4">
        <v>9</v>
      </c>
      <c r="AJ53" s="4">
        <v>16</v>
      </c>
      <c r="AK53" s="4">
        <v>19</v>
      </c>
      <c r="AL53" s="4">
        <v>4</v>
      </c>
      <c r="AM53" s="4">
        <v>6</v>
      </c>
      <c r="AN53" s="4">
        <v>0</v>
      </c>
      <c r="AO53" s="4">
        <v>0</v>
      </c>
      <c r="AP53" s="3" t="s">
        <v>58</v>
      </c>
      <c r="AQ53" s="3" t="s">
        <v>58</v>
      </c>
      <c r="AS53" s="6" t="str">
        <f>HYPERLINK("https://creighton-primo.hosted.exlibrisgroup.com/primo-explore/search?tab=default_tab&amp;search_scope=EVERYTHING&amp;vid=01CRU&amp;lang=en_US&amp;offset=0&amp;query=any,contains,991004358609702656","Catalog Record")</f>
        <v>Catalog Record</v>
      </c>
      <c r="AT53" s="6" t="str">
        <f>HYPERLINK("http://www.worldcat.org/oclc/3154250","WorldCat Record")</f>
        <v>WorldCat Record</v>
      </c>
      <c r="AU53" s="3" t="s">
        <v>798</v>
      </c>
      <c r="AV53" s="3" t="s">
        <v>799</v>
      </c>
      <c r="AW53" s="3" t="s">
        <v>800</v>
      </c>
      <c r="AX53" s="3" t="s">
        <v>800</v>
      </c>
      <c r="AY53" s="3" t="s">
        <v>801</v>
      </c>
      <c r="AZ53" s="3" t="s">
        <v>74</v>
      </c>
      <c r="BB53" s="3" t="s">
        <v>802</v>
      </c>
      <c r="BC53" s="3" t="s">
        <v>803</v>
      </c>
      <c r="BD53" s="3" t="s">
        <v>804</v>
      </c>
    </row>
    <row r="54" spans="1:56" ht="40.5" customHeight="1" x14ac:dyDescent="0.25">
      <c r="A54" s="7" t="s">
        <v>58</v>
      </c>
      <c r="B54" s="2" t="s">
        <v>805</v>
      </c>
      <c r="C54" s="2" t="s">
        <v>806</v>
      </c>
      <c r="D54" s="2" t="s">
        <v>807</v>
      </c>
      <c r="F54" s="3" t="s">
        <v>58</v>
      </c>
      <c r="G54" s="3" t="s">
        <v>59</v>
      </c>
      <c r="H54" s="3" t="s">
        <v>58</v>
      </c>
      <c r="I54" s="3" t="s">
        <v>58</v>
      </c>
      <c r="J54" s="3" t="s">
        <v>60</v>
      </c>
      <c r="K54" s="2" t="s">
        <v>808</v>
      </c>
      <c r="L54" s="2" t="s">
        <v>809</v>
      </c>
      <c r="M54" s="3" t="s">
        <v>810</v>
      </c>
      <c r="O54" s="3" t="s">
        <v>64</v>
      </c>
      <c r="P54" s="3" t="s">
        <v>177</v>
      </c>
      <c r="Q54" s="2" t="s">
        <v>811</v>
      </c>
      <c r="R54" s="3" t="s">
        <v>459</v>
      </c>
      <c r="S54" s="4">
        <v>0</v>
      </c>
      <c r="T54" s="4">
        <v>0</v>
      </c>
      <c r="U54" s="5" t="s">
        <v>812</v>
      </c>
      <c r="V54" s="5" t="s">
        <v>812</v>
      </c>
      <c r="W54" s="5" t="s">
        <v>813</v>
      </c>
      <c r="X54" s="5" t="s">
        <v>813</v>
      </c>
      <c r="Y54" s="4">
        <v>385</v>
      </c>
      <c r="Z54" s="4">
        <v>320</v>
      </c>
      <c r="AA54" s="4">
        <v>321</v>
      </c>
      <c r="AB54" s="4">
        <v>2</v>
      </c>
      <c r="AC54" s="4">
        <v>2</v>
      </c>
      <c r="AD54" s="4">
        <v>14</v>
      </c>
      <c r="AE54" s="4">
        <v>14</v>
      </c>
      <c r="AF54" s="4">
        <v>3</v>
      </c>
      <c r="AG54" s="4">
        <v>3</v>
      </c>
      <c r="AH54" s="4">
        <v>4</v>
      </c>
      <c r="AI54" s="4">
        <v>4</v>
      </c>
      <c r="AJ54" s="4">
        <v>9</v>
      </c>
      <c r="AK54" s="4">
        <v>9</v>
      </c>
      <c r="AL54" s="4">
        <v>1</v>
      </c>
      <c r="AM54" s="4">
        <v>1</v>
      </c>
      <c r="AN54" s="4">
        <v>1</v>
      </c>
      <c r="AO54" s="4">
        <v>1</v>
      </c>
      <c r="AP54" s="3" t="s">
        <v>58</v>
      </c>
      <c r="AQ54" s="3" t="s">
        <v>58</v>
      </c>
      <c r="AS54" s="6" t="str">
        <f>HYPERLINK("https://creighton-primo.hosted.exlibrisgroup.com/primo-explore/search?tab=default_tab&amp;search_scope=EVERYTHING&amp;vid=01CRU&amp;lang=en_US&amp;offset=0&amp;query=any,contains,991002462819702656","Catalog Record")</f>
        <v>Catalog Record</v>
      </c>
      <c r="AT54" s="6" t="str">
        <f>HYPERLINK("http://www.worldcat.org/oclc/32089371","WorldCat Record")</f>
        <v>WorldCat Record</v>
      </c>
      <c r="AU54" s="3" t="s">
        <v>814</v>
      </c>
      <c r="AV54" s="3" t="s">
        <v>815</v>
      </c>
      <c r="AW54" s="3" t="s">
        <v>816</v>
      </c>
      <c r="AX54" s="3" t="s">
        <v>816</v>
      </c>
      <c r="AY54" s="3" t="s">
        <v>817</v>
      </c>
      <c r="AZ54" s="3" t="s">
        <v>74</v>
      </c>
      <c r="BB54" s="3" t="s">
        <v>818</v>
      </c>
      <c r="BC54" s="3" t="s">
        <v>819</v>
      </c>
      <c r="BD54" s="3" t="s">
        <v>820</v>
      </c>
    </row>
  </sheetData>
  <protectedRanges>
    <protectedRange sqref="A2:A54" name="Range1"/>
    <protectedRange sqref="A1" name="Range1_1"/>
  </protectedRanges>
  <dataValidations count="1">
    <dataValidation type="list" allowBlank="1" showInputMessage="1" showErrorMessage="1" sqref="A2:A54" xr:uid="{E4D8A1D1-D6C4-480E-9DE9-AB92140B5D30}">
      <formula1>"Yes,No"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FBB38ED5D0D274CB2EE2DBFB4DF27AF" ma:contentTypeVersion="16" ma:contentTypeDescription="Create a new document." ma:contentTypeScope="" ma:versionID="343be7708d3bfc8b8cd1354f85bdb4ef">
  <xsd:schema xmlns:xsd="http://www.w3.org/2001/XMLSchema" xmlns:xs="http://www.w3.org/2001/XMLSchema" xmlns:p="http://schemas.microsoft.com/office/2006/metadata/properties" xmlns:ns1="7623ea29-c77c-4024-9954-09e8d33ddb63" xmlns:ns3="a2717908-15ff-42bd-a5fc-d9ac8b8728f4" targetNamespace="http://schemas.microsoft.com/office/2006/metadata/properties" ma:root="true" ma:fieldsID="ba37602cec7d275ad63d8520a3e085f5" ns1:_="" ns3:_="">
    <xsd:import namespace="7623ea29-c77c-4024-9954-09e8d33ddb63"/>
    <xsd:import namespace="a2717908-15ff-42bd-a5fc-d9ac8b8728f4"/>
    <xsd:element name="properties">
      <xsd:complexType>
        <xsd:sequence>
          <xsd:element name="documentManagement">
            <xsd:complexType>
              <xsd:all>
                <xsd:element ref="ns1:Number" minOccurs="0"/>
                <xsd:element ref="ns1:MediaServiceMetadata" minOccurs="0"/>
                <xsd:element ref="ns1:MediaServiceFastMetadata" minOccurs="0"/>
                <xsd:element ref="ns1:MediaServiceDateTaken" minOccurs="0"/>
                <xsd:element ref="ns3:SharedWithUsers" minOccurs="0"/>
                <xsd:element ref="ns3:SharedWithDetails" minOccurs="0"/>
                <xsd:element ref="ns1:MediaServiceAutoKeyPoints" minOccurs="0"/>
                <xsd:element ref="ns1:MediaServiceKeyPoints" minOccurs="0"/>
                <xsd:element ref="ns1:MediaServiceAutoTags" minOccurs="0"/>
                <xsd:element ref="ns1:MediaServiceOCR" minOccurs="0"/>
                <xsd:element ref="ns1:MediaServiceGenerationTime" minOccurs="0"/>
                <xsd:element ref="ns1:MediaServiceEventHashCode" minOccurs="0"/>
                <xsd:element ref="ns1:MediaServiceLocation" minOccurs="0"/>
                <xsd:element ref="ns1:MediaLengthInSeconds" minOccurs="0"/>
                <xsd:element ref="ns1:statuswithucomm" minOccurs="0"/>
                <xsd:element ref="ns1:submittedtoUCOm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623ea29-c77c-4024-9954-09e8d33ddb63" elementFormDefault="qualified">
    <xsd:import namespace="http://schemas.microsoft.com/office/2006/documentManagement/types"/>
    <xsd:import namespace="http://schemas.microsoft.com/office/infopath/2007/PartnerControls"/>
    <xsd:element name="Number" ma:index="0" nillable="true" ma:displayName="Number" ma:description="Sort Order" ma:format="Dropdown" ma:internalName="Number" ma:percentage="FALSE">
      <xsd:simpleType>
        <xsd:restriction base="dms:Number"/>
      </xsd:simpleType>
    </xsd:element>
    <xsd:element name="MediaServiceMetadata" ma:index="6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7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8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statuswithucomm" ma:index="22" nillable="true" ma:displayName="status with ucomm" ma:format="Dropdown" ma:internalName="statuswithucomm">
      <xsd:simpleType>
        <xsd:restriction base="dms:Text">
          <xsd:maxLength value="255"/>
        </xsd:restriction>
      </xsd:simpleType>
    </xsd:element>
    <xsd:element name="submittedtoUCOm" ma:index="23" nillable="true" ma:displayName="submitted to UCOm" ma:default="0" ma:format="Dropdown" ma:internalName="submittedtoUCOm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2717908-15ff-42bd-a5fc-d9ac8b8728f4" elementFormDefault="qualified">
    <xsd:import namespace="http://schemas.microsoft.com/office/2006/documentManagement/types"/>
    <xsd:import namespace="http://schemas.microsoft.com/office/infopath/2007/PartnerControls"/>
    <xsd:element name="SharedWithUsers" ma:index="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3" ma:displayName="Content Type"/>
        <xsd:element ref="dc:title" minOccurs="0" maxOccurs="1" ma:index="2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Number xmlns="7623ea29-c77c-4024-9954-09e8d33ddb63" xsi:nil="true"/>
    <SharedWithUsers xmlns="a2717908-15ff-42bd-a5fc-d9ac8b8728f4">
      <UserInfo>
        <DisplayName/>
        <AccountId xsi:nil="true"/>
        <AccountType/>
      </UserInfo>
    </SharedWithUsers>
    <MediaLengthInSeconds xmlns="7623ea29-c77c-4024-9954-09e8d33ddb63" xsi:nil="true"/>
    <submittedtoUCOm xmlns="7623ea29-c77c-4024-9954-09e8d33ddb63">false</submittedtoUCOm>
    <statuswithucomm xmlns="7623ea29-c77c-4024-9954-09e8d33ddb63" xsi:nil="true"/>
  </documentManagement>
</p:properties>
</file>

<file path=customXml/itemProps1.xml><?xml version="1.0" encoding="utf-8"?>
<ds:datastoreItem xmlns:ds="http://schemas.openxmlformats.org/officeDocument/2006/customXml" ds:itemID="{F0D7958B-9F97-421D-B527-229A998054DF}"/>
</file>

<file path=customXml/itemProps2.xml><?xml version="1.0" encoding="utf-8"?>
<ds:datastoreItem xmlns:ds="http://schemas.openxmlformats.org/officeDocument/2006/customXml" ds:itemID="{EDD0A5DD-F304-47EA-9B27-B27FF255BA35}"/>
</file>

<file path=customXml/itemProps3.xml><?xml version="1.0" encoding="utf-8"?>
<ds:datastoreItem xmlns:ds="http://schemas.openxmlformats.org/officeDocument/2006/customXml" ds:itemID="{1AF653FC-3AAC-4E2C-B9A5-B289DAEF35B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Elizabeth Kiscaden</dc:creator>
  <cp:lastModifiedBy>Elizabeth Kiscaden</cp:lastModifiedBy>
  <dcterms:created xsi:type="dcterms:W3CDTF">2022-03-04T01:02:14Z</dcterms:created>
  <dcterms:modified xsi:type="dcterms:W3CDTF">2022-03-04T01:03:55Z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0x0101007FBB38ED5D0D274CB2EE2DBFB4DF27AF</vt:lpwstr>
  </property>
  <property fmtid="{D5CDD505-2E9C-101B-9397-08002B2CF9AE}" pid="3" name="Order">
    <vt:r8>284700</vt:r8>
  </property>
  <property fmtid="{D5CDD505-2E9C-101B-9397-08002B2CF9AE}" pid="4" name="_ExtendedDescription">
    <vt:lpwstr/>
  </property>
  <property fmtid="{D5CDD505-2E9C-101B-9397-08002B2CF9AE}" pid="5" name="TriggerFlowInfo">
    <vt:lpwstr/>
  </property>
  <property fmtid="{D5CDD505-2E9C-101B-9397-08002B2CF9AE}" pid="6" name="_SourceUrl">
    <vt:lpwstr/>
  </property>
  <property fmtid="{D5CDD505-2E9C-101B-9397-08002B2CF9AE}" pid="7" name="_SharedFileIndex">
    <vt:lpwstr/>
  </property>
  <property fmtid="{D5CDD505-2E9C-101B-9397-08002B2CF9AE}" pid="8" name="ComplianceAssetId">
    <vt:lpwstr/>
  </property>
</Properties>
</file>