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9451DDDD-5615-40DE-AB3C-C6EDA2F989D7}" xr6:coauthVersionLast="47" xr6:coauthVersionMax="47" xr10:uidLastSave="{00000000-0000-0000-0000-000000000000}"/>
  <bookViews>
    <workbookView xWindow="-120" yWindow="-120" windowWidth="29040" windowHeight="15840" xr2:uid="{D1AE99F1-3934-4FE4-AC0C-FC1B6B1B3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85" i="1" l="1"/>
  <c r="AS285" i="1"/>
  <c r="AR285" i="1"/>
  <c r="AT284" i="1"/>
  <c r="AS284" i="1"/>
  <c r="AR284" i="1"/>
  <c r="AT283" i="1"/>
  <c r="AS283" i="1"/>
  <c r="AT282" i="1"/>
  <c r="AS282" i="1"/>
  <c r="AR282" i="1"/>
  <c r="AT281" i="1"/>
  <c r="AS281" i="1"/>
  <c r="AT280" i="1"/>
  <c r="AS280" i="1"/>
  <c r="AR280" i="1"/>
  <c r="AT279" i="1"/>
  <c r="AS279" i="1"/>
  <c r="AR279" i="1"/>
  <c r="AT278" i="1"/>
  <c r="AS278" i="1"/>
  <c r="AR278" i="1"/>
  <c r="AT277" i="1"/>
  <c r="AS277" i="1"/>
  <c r="AT276" i="1"/>
  <c r="AS276" i="1"/>
  <c r="AR276" i="1"/>
  <c r="AT275" i="1"/>
  <c r="AS275" i="1"/>
  <c r="AT274" i="1"/>
  <c r="AS274" i="1"/>
  <c r="AT273" i="1"/>
  <c r="AS273" i="1"/>
  <c r="AT272" i="1"/>
  <c r="AS272" i="1"/>
  <c r="AT271" i="1"/>
  <c r="AS271" i="1"/>
  <c r="AR271" i="1"/>
  <c r="AT270" i="1"/>
  <c r="AS270" i="1"/>
  <c r="AT269" i="1"/>
  <c r="AS269" i="1"/>
  <c r="AT268" i="1"/>
  <c r="AS268" i="1"/>
  <c r="AT267" i="1"/>
  <c r="AS267" i="1"/>
  <c r="AR267" i="1"/>
  <c r="AT266" i="1"/>
  <c r="AS266" i="1"/>
  <c r="AT265" i="1"/>
  <c r="AS265" i="1"/>
  <c r="AR265" i="1"/>
  <c r="AT264" i="1"/>
  <c r="AS264" i="1"/>
  <c r="AT263" i="1"/>
  <c r="AS263" i="1"/>
  <c r="AT262" i="1"/>
  <c r="AS262" i="1"/>
  <c r="AT261" i="1"/>
  <c r="AS261" i="1"/>
  <c r="AT260" i="1"/>
  <c r="AS260" i="1"/>
  <c r="AT259" i="1"/>
  <c r="AS259" i="1"/>
  <c r="AR259" i="1"/>
  <c r="AT258" i="1"/>
  <c r="AS258" i="1"/>
  <c r="AR258" i="1"/>
  <c r="AT257" i="1"/>
  <c r="AS257" i="1"/>
  <c r="AR257" i="1"/>
  <c r="AT256" i="1"/>
  <c r="AS256" i="1"/>
  <c r="AT255" i="1"/>
  <c r="AS255" i="1"/>
  <c r="AT254" i="1"/>
  <c r="AS254" i="1"/>
  <c r="AT253" i="1"/>
  <c r="AS253" i="1"/>
  <c r="AR253" i="1"/>
  <c r="AT252" i="1"/>
  <c r="AS252" i="1"/>
  <c r="AR252" i="1"/>
  <c r="AT251" i="1"/>
  <c r="AS251" i="1"/>
  <c r="AT250" i="1"/>
  <c r="AS250" i="1"/>
  <c r="AR250" i="1"/>
  <c r="AT249" i="1"/>
  <c r="AS249" i="1"/>
  <c r="AT248" i="1"/>
  <c r="AS248" i="1"/>
  <c r="AR248" i="1"/>
  <c r="AT247" i="1"/>
  <c r="AS247" i="1"/>
  <c r="AT246" i="1"/>
  <c r="AS246" i="1"/>
  <c r="AR246" i="1"/>
  <c r="AT245" i="1"/>
  <c r="AS245" i="1"/>
  <c r="AR245" i="1"/>
  <c r="AT244" i="1"/>
  <c r="AS244" i="1"/>
  <c r="AR244" i="1"/>
  <c r="AT243" i="1"/>
  <c r="AS243" i="1"/>
  <c r="AT242" i="1"/>
  <c r="AS242" i="1"/>
  <c r="AR242" i="1"/>
  <c r="AT241" i="1"/>
  <c r="AS241" i="1"/>
  <c r="AT240" i="1"/>
  <c r="AS240" i="1"/>
  <c r="AT239" i="1"/>
  <c r="AS239" i="1"/>
  <c r="AT238" i="1"/>
  <c r="AS238" i="1"/>
  <c r="AT237" i="1"/>
  <c r="AS237" i="1"/>
  <c r="AR237" i="1"/>
  <c r="AT236" i="1"/>
  <c r="AS236" i="1"/>
  <c r="AR236" i="1"/>
  <c r="AT235" i="1"/>
  <c r="AS235" i="1"/>
  <c r="AR235" i="1"/>
  <c r="AT234" i="1"/>
  <c r="AS234" i="1"/>
  <c r="AR234" i="1"/>
  <c r="AT233" i="1"/>
  <c r="AS233" i="1"/>
  <c r="AT232" i="1"/>
  <c r="AS232" i="1"/>
  <c r="AR232" i="1"/>
  <c r="AT231" i="1"/>
  <c r="AS231" i="1"/>
  <c r="AT230" i="1"/>
  <c r="AS230" i="1"/>
  <c r="AT229" i="1"/>
  <c r="AS229" i="1"/>
  <c r="AT228" i="1"/>
  <c r="AS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T221" i="1"/>
  <c r="AS221" i="1"/>
  <c r="AR221" i="1"/>
  <c r="AT220" i="1"/>
  <c r="AS220" i="1"/>
  <c r="AR220" i="1"/>
  <c r="AT219" i="1"/>
  <c r="AS219" i="1"/>
  <c r="AR219" i="1"/>
  <c r="AT218" i="1"/>
  <c r="AS218" i="1"/>
  <c r="AT217" i="1"/>
  <c r="AS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T203" i="1"/>
  <c r="AS203" i="1"/>
  <c r="AT202" i="1"/>
  <c r="AS202" i="1"/>
  <c r="AR202" i="1"/>
  <c r="AT201" i="1"/>
  <c r="AS201" i="1"/>
  <c r="AT200" i="1"/>
  <c r="AS200" i="1"/>
  <c r="AR200" i="1"/>
  <c r="AT199" i="1"/>
  <c r="AS199" i="1"/>
  <c r="AT198" i="1"/>
  <c r="AS198" i="1"/>
  <c r="AR198" i="1"/>
  <c r="AT197" i="1"/>
  <c r="AS197" i="1"/>
  <c r="AT196" i="1"/>
  <c r="AS196" i="1"/>
  <c r="AT195" i="1"/>
  <c r="AS195" i="1"/>
  <c r="AR195" i="1"/>
  <c r="AT194" i="1"/>
  <c r="AS194" i="1"/>
  <c r="AR194" i="1"/>
  <c r="AT193" i="1"/>
  <c r="AS193" i="1"/>
  <c r="AT192" i="1"/>
  <c r="AS192" i="1"/>
  <c r="AR192" i="1"/>
  <c r="AT191" i="1"/>
  <c r="AS191" i="1"/>
  <c r="AT190" i="1"/>
  <c r="AS190" i="1"/>
  <c r="AR190" i="1"/>
  <c r="AT189" i="1"/>
  <c r="AS189" i="1"/>
  <c r="AR189" i="1"/>
  <c r="AT188" i="1"/>
  <c r="AS188" i="1"/>
  <c r="AR188" i="1"/>
  <c r="AT187" i="1"/>
  <c r="AS187" i="1"/>
  <c r="AT186" i="1"/>
  <c r="AS186" i="1"/>
  <c r="AT185" i="1"/>
  <c r="AS185" i="1"/>
  <c r="AT184" i="1"/>
  <c r="AS184" i="1"/>
  <c r="AR184" i="1"/>
  <c r="AT183" i="1"/>
  <c r="AS183" i="1"/>
  <c r="AT182" i="1"/>
  <c r="AS182" i="1"/>
  <c r="AT181" i="1"/>
  <c r="AS181" i="1"/>
  <c r="AR181" i="1"/>
  <c r="AT180" i="1"/>
  <c r="AS180" i="1"/>
  <c r="AR180" i="1"/>
  <c r="AT179" i="1"/>
  <c r="AS179" i="1"/>
  <c r="AT178" i="1"/>
  <c r="AS178" i="1"/>
  <c r="AT177" i="1"/>
  <c r="AS177" i="1"/>
  <c r="AR177" i="1"/>
  <c r="AT176" i="1"/>
  <c r="AS176" i="1"/>
  <c r="AR176" i="1"/>
  <c r="AT175" i="1"/>
  <c r="AS175" i="1"/>
  <c r="AT174" i="1"/>
  <c r="AS174" i="1"/>
  <c r="AT173" i="1"/>
  <c r="AS173" i="1"/>
  <c r="AR173" i="1"/>
  <c r="AT172" i="1"/>
  <c r="AS172" i="1"/>
  <c r="AT171" i="1"/>
  <c r="AS171" i="1"/>
  <c r="AT170" i="1"/>
  <c r="AS170" i="1"/>
  <c r="AR170" i="1"/>
  <c r="AT169" i="1"/>
  <c r="AS169" i="1"/>
  <c r="AT168" i="1"/>
  <c r="AS168" i="1"/>
  <c r="AT167" i="1"/>
  <c r="AS167" i="1"/>
  <c r="AT166" i="1"/>
  <c r="AS166" i="1"/>
  <c r="AT165" i="1"/>
  <c r="AS165" i="1"/>
  <c r="AR165" i="1"/>
  <c r="AT164" i="1"/>
  <c r="AS164" i="1"/>
  <c r="AT163" i="1"/>
  <c r="AS163" i="1"/>
  <c r="AT162" i="1"/>
  <c r="AS162" i="1"/>
  <c r="AT161" i="1"/>
  <c r="AS161" i="1"/>
  <c r="AT160" i="1"/>
  <c r="AS160" i="1"/>
  <c r="AR160" i="1"/>
  <c r="AT159" i="1"/>
  <c r="AS159" i="1"/>
  <c r="AT158" i="1"/>
  <c r="AS158" i="1"/>
  <c r="AT157" i="1"/>
  <c r="AS157" i="1"/>
  <c r="AR157" i="1"/>
  <c r="AT156" i="1"/>
  <c r="AS156" i="1"/>
  <c r="AT155" i="1"/>
  <c r="AS155" i="1"/>
  <c r="AT154" i="1"/>
  <c r="AS154" i="1"/>
  <c r="AT153" i="1"/>
  <c r="AS153" i="1"/>
  <c r="AT152" i="1"/>
  <c r="AS152" i="1"/>
  <c r="AR152" i="1"/>
  <c r="AT151" i="1"/>
  <c r="AS151" i="1"/>
  <c r="AR151" i="1"/>
  <c r="AT150" i="1"/>
  <c r="AS150" i="1"/>
  <c r="AR150" i="1"/>
  <c r="AT149" i="1"/>
  <c r="AS149" i="1"/>
  <c r="AT148" i="1"/>
  <c r="AS148" i="1"/>
  <c r="AT147" i="1"/>
  <c r="AS147" i="1"/>
  <c r="AT146" i="1"/>
  <c r="AS146" i="1"/>
  <c r="AT145" i="1"/>
  <c r="AS145" i="1"/>
  <c r="AT144" i="1"/>
  <c r="AS144" i="1"/>
  <c r="AT143" i="1"/>
  <c r="AS143" i="1"/>
  <c r="AT142" i="1"/>
  <c r="AS142" i="1"/>
  <c r="AT141" i="1"/>
  <c r="AS141" i="1"/>
  <c r="AR141" i="1"/>
  <c r="AT140" i="1"/>
  <c r="AS140" i="1"/>
  <c r="AT139" i="1"/>
  <c r="AS139" i="1"/>
  <c r="AT138" i="1"/>
  <c r="AS138" i="1"/>
  <c r="AR138" i="1"/>
  <c r="AT137" i="1"/>
  <c r="AS137" i="1"/>
  <c r="AR137" i="1"/>
  <c r="AT136" i="1"/>
  <c r="AS136" i="1"/>
  <c r="AT135" i="1"/>
  <c r="AS135" i="1"/>
  <c r="AT134" i="1"/>
  <c r="AS134" i="1"/>
  <c r="AT133" i="1"/>
  <c r="AS133" i="1"/>
  <c r="AT132" i="1"/>
  <c r="AS132" i="1"/>
  <c r="AT131" i="1"/>
  <c r="AS131" i="1"/>
  <c r="AT130" i="1"/>
  <c r="AS130" i="1"/>
  <c r="AR130" i="1"/>
  <c r="AT129" i="1"/>
  <c r="AS129" i="1"/>
  <c r="AT128" i="1"/>
  <c r="AS128" i="1"/>
  <c r="AT127" i="1"/>
  <c r="AS127" i="1"/>
  <c r="AT126" i="1"/>
  <c r="AS126" i="1"/>
  <c r="AR126" i="1"/>
  <c r="AT125" i="1"/>
  <c r="AS125" i="1"/>
  <c r="AR125" i="1"/>
  <c r="AT124" i="1"/>
  <c r="AS124" i="1"/>
  <c r="AT123" i="1"/>
  <c r="AS123" i="1"/>
  <c r="AT122" i="1"/>
  <c r="AS122" i="1"/>
  <c r="AT121" i="1"/>
  <c r="AS121" i="1"/>
  <c r="AT120" i="1"/>
  <c r="AS120" i="1"/>
  <c r="AR120" i="1"/>
  <c r="AT119" i="1"/>
  <c r="AS119" i="1"/>
  <c r="AT118" i="1"/>
  <c r="AS118" i="1"/>
  <c r="AR118" i="1"/>
  <c r="AT117" i="1"/>
  <c r="AS117" i="1"/>
  <c r="AR117" i="1"/>
  <c r="AT116" i="1"/>
  <c r="AS116" i="1"/>
  <c r="AT115" i="1"/>
  <c r="AS115" i="1"/>
  <c r="AT114" i="1"/>
  <c r="AS114" i="1"/>
  <c r="AR114" i="1"/>
  <c r="AT113" i="1"/>
  <c r="AS113" i="1"/>
  <c r="AT112" i="1"/>
  <c r="AS112" i="1"/>
  <c r="AR112" i="1"/>
  <c r="AT111" i="1"/>
  <c r="AS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T101" i="1"/>
  <c r="AS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T95" i="1"/>
  <c r="AS95" i="1"/>
  <c r="AT94" i="1"/>
  <c r="AS94" i="1"/>
  <c r="AR94" i="1"/>
  <c r="AT93" i="1"/>
  <c r="AS93" i="1"/>
  <c r="AT92" i="1"/>
  <c r="AS92" i="1"/>
  <c r="AR92" i="1"/>
  <c r="AT91" i="1"/>
  <c r="AS91" i="1"/>
  <c r="AT90" i="1"/>
  <c r="AS90" i="1"/>
  <c r="AT89" i="1"/>
  <c r="AS89" i="1"/>
  <c r="AR89" i="1"/>
  <c r="AT88" i="1"/>
  <c r="AS88" i="1"/>
  <c r="AT87" i="1"/>
  <c r="AS87" i="1"/>
  <c r="AT86" i="1"/>
  <c r="AS86" i="1"/>
  <c r="AT85" i="1"/>
  <c r="AS85" i="1"/>
  <c r="AT84" i="1"/>
  <c r="AS84" i="1"/>
  <c r="AT83" i="1"/>
  <c r="AS83" i="1"/>
  <c r="AT82" i="1"/>
  <c r="AS82" i="1"/>
  <c r="AR82" i="1"/>
  <c r="AT81" i="1"/>
  <c r="AS81" i="1"/>
  <c r="AT80" i="1"/>
  <c r="AS80" i="1"/>
  <c r="AT79" i="1"/>
  <c r="AS79" i="1"/>
  <c r="AR79" i="1"/>
  <c r="AT78" i="1"/>
  <c r="AS78" i="1"/>
  <c r="AT77" i="1"/>
  <c r="AS77" i="1"/>
  <c r="AT76" i="1"/>
  <c r="AS76" i="1"/>
  <c r="AR76" i="1"/>
  <c r="AT75" i="1"/>
  <c r="AS75" i="1"/>
  <c r="AT74" i="1"/>
  <c r="AS74" i="1"/>
  <c r="AT73" i="1"/>
  <c r="AS73" i="1"/>
  <c r="AT72" i="1"/>
  <c r="AS72" i="1"/>
  <c r="AT71" i="1"/>
  <c r="AS71" i="1"/>
  <c r="AR71" i="1"/>
  <c r="AT70" i="1"/>
  <c r="AS70" i="1"/>
  <c r="AT69" i="1"/>
  <c r="AS69" i="1"/>
  <c r="AT68" i="1"/>
  <c r="AS68" i="1"/>
  <c r="AT67" i="1"/>
  <c r="AS67" i="1"/>
  <c r="AR67" i="1"/>
  <c r="AT66" i="1"/>
  <c r="AS66" i="1"/>
  <c r="AR66" i="1"/>
  <c r="AT65" i="1"/>
  <c r="AS65" i="1"/>
  <c r="AT64" i="1"/>
  <c r="AS64" i="1"/>
  <c r="AT63" i="1"/>
  <c r="AS63" i="1"/>
  <c r="AT62" i="1"/>
  <c r="AS62" i="1"/>
  <c r="AR62" i="1"/>
  <c r="AT61" i="1"/>
  <c r="AS61" i="1"/>
  <c r="AT60" i="1"/>
  <c r="AS60" i="1"/>
  <c r="AT59" i="1"/>
  <c r="AS59" i="1"/>
  <c r="AR59" i="1"/>
  <c r="AT58" i="1"/>
  <c r="AS58" i="1"/>
  <c r="AR58" i="1"/>
  <c r="AT57" i="1"/>
  <c r="AS57" i="1"/>
  <c r="AR57" i="1"/>
  <c r="AT56" i="1"/>
  <c r="AS56" i="1"/>
  <c r="AT55" i="1"/>
  <c r="AS55" i="1"/>
  <c r="AR55" i="1"/>
  <c r="AT54" i="1"/>
  <c r="AS54" i="1"/>
  <c r="AT53" i="1"/>
  <c r="AS53" i="1"/>
  <c r="AT52" i="1"/>
  <c r="AS52" i="1"/>
  <c r="AT51" i="1"/>
  <c r="AS51" i="1"/>
  <c r="AT50" i="1"/>
  <c r="AS50" i="1"/>
  <c r="AR50" i="1"/>
  <c r="AT49" i="1"/>
  <c r="AS49" i="1"/>
  <c r="AT48" i="1"/>
  <c r="AS48" i="1"/>
  <c r="AT47" i="1"/>
  <c r="AS47" i="1"/>
  <c r="AT46" i="1"/>
  <c r="AS46" i="1"/>
  <c r="AR46" i="1"/>
  <c r="AT45" i="1"/>
  <c r="AS45" i="1"/>
  <c r="AR45" i="1"/>
  <c r="AT44" i="1"/>
  <c r="AS44" i="1"/>
  <c r="AR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T32" i="1"/>
  <c r="AS32" i="1"/>
  <c r="AR32" i="1"/>
  <c r="AT31" i="1"/>
  <c r="AS31" i="1"/>
  <c r="AT30" i="1"/>
  <c r="AS30" i="1"/>
  <c r="AT29" i="1"/>
  <c r="AS29" i="1"/>
  <c r="AT28" i="1"/>
  <c r="AS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T11" i="1"/>
  <c r="AS11" i="1"/>
  <c r="AT10" i="1"/>
  <c r="AS10" i="1"/>
  <c r="AT9" i="1"/>
  <c r="AS9" i="1"/>
  <c r="AT8" i="1"/>
  <c r="AS8" i="1"/>
  <c r="AT7" i="1"/>
  <c r="AS7" i="1"/>
  <c r="AR7" i="1"/>
  <c r="AT6" i="1"/>
  <c r="AS6" i="1"/>
  <c r="AR6" i="1"/>
  <c r="AT5" i="1"/>
  <c r="AS5" i="1"/>
  <c r="AR5" i="1"/>
  <c r="AT4" i="1"/>
  <c r="AS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<sst xmlns="http://schemas.openxmlformats.org/spreadsheetml/2006/main" count="8614" uniqueCount="3819">
  <si>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</si>
  <si>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</si>
  <si>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</si>
  <si>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</si>
  <si>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</si>
  <si>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</si>
  <si>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</si>
  <si>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</si>
  <si>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</si>
  <si>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</si>
  <si>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</si>
  <si>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</si>
  <si>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</si>
  <si>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</si>
  <si>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</si>
  <si>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</si>
  <si>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</si>
  <si>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</si>
  <si>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</si>
  <si>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</si>
  <si>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</si>
  <si>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</si>
  <si>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</si>
  <si>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</si>
  <si>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</si>
  <si>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</si>
  <si>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</si>
  <si>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</si>
  <si>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</si>
  <si>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</si>
  <si>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</si>
  <si>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</si>
  <si>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</si>
  <si>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</si>
  <si>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</si>
  <si>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</si>
  <si>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</si>
  <si>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</si>
  <si>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</si>
  <si>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</si>
  <si>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</si>
  <si>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</si>
  <si>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</si>
  <si>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</si>
  <si>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</si>
  <si>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</si>
  <si>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</si>
  <si>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</si>
  <si>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</si>
  <si>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</si>
  <si>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</si>
  <si>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</si>
  <si>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</si>
  <si>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</si>
  <si>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</si>
  <si>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HX11.F5 F7 1960b</t>
  </si>
  <si>
    <t>0                      HX 0011000F  5                  F  7           1960b</t>
  </si>
  <si>
    <t>This little band of prophets ; the story of the gentle Fabians / Anne Fremantle.</t>
  </si>
  <si>
    <t>No</t>
  </si>
  <si>
    <t>1</t>
  </si>
  <si>
    <t>0</t>
  </si>
  <si>
    <t>Fremantle, Anne, 1909-2002.</t>
  </si>
  <si>
    <t>New York : Macmillan, 1960.</t>
  </si>
  <si>
    <t>1960</t>
  </si>
  <si>
    <t>eng</t>
  </si>
  <si>
    <t>nyu</t>
  </si>
  <si>
    <t xml:space="preserve">HX </t>
  </si>
  <si>
    <t>1999-04-25</t>
  </si>
  <si>
    <t>1990-02-23</t>
  </si>
  <si>
    <t>Yes</t>
  </si>
  <si>
    <t>2279561782:eng</t>
  </si>
  <si>
    <t>9409945</t>
  </si>
  <si>
    <t>991000189519702656</t>
  </si>
  <si>
    <t>2268432000002656</t>
  </si>
  <si>
    <t>BOOK</t>
  </si>
  <si>
    <t>32285000061159</t>
  </si>
  <si>
    <t>893261394</t>
  </si>
  <si>
    <t>HX11.F5 M33</t>
  </si>
  <si>
    <t>0                      HX 0011000F  5                  M  33</t>
  </si>
  <si>
    <t>The Fabians / Norman and Jeanne MacKenzie.</t>
  </si>
  <si>
    <t>MacKenzie, Norman, 1921-2013.</t>
  </si>
  <si>
    <t>New York : Simon and Schuster, c1977.</t>
  </si>
  <si>
    <t>1977</t>
  </si>
  <si>
    <t>2966425:eng</t>
  </si>
  <si>
    <t>2423548</t>
  </si>
  <si>
    <t>991004118999702656</t>
  </si>
  <si>
    <t>2263025050002656</t>
  </si>
  <si>
    <t>9780671223472</t>
  </si>
  <si>
    <t>32285000061167</t>
  </si>
  <si>
    <t>893500135</t>
  </si>
  <si>
    <t>HX11.I5 G3</t>
  </si>
  <si>
    <t>0                      HX 0011000I  5                  G  3</t>
  </si>
  <si>
    <t>The bolsheviks and the world war; the origin of the Third International, by Olga Hess Gankin and H. H. Fisher.</t>
  </si>
  <si>
    <t>Gankin, Olga Hess.</t>
  </si>
  <si>
    <t>Stanford University, Calif., Stanford University Press; London, H. Milford, Oxford University Press, 1940.</t>
  </si>
  <si>
    <t>1940</t>
  </si>
  <si>
    <t>cau</t>
  </si>
  <si>
    <t>[Leland Stanford Junior University. Library] The Hoover library on war, revolution, and peace. Publication no. 15</t>
  </si>
  <si>
    <t>1997-11-12</t>
  </si>
  <si>
    <t>1997-08-26</t>
  </si>
  <si>
    <t>1330543:eng</t>
  </si>
  <si>
    <t>602530</t>
  </si>
  <si>
    <t>991003041239702656</t>
  </si>
  <si>
    <t>2260071440002656</t>
  </si>
  <si>
    <t>32285003190377</t>
  </si>
  <si>
    <t>893887075</t>
  </si>
  <si>
    <t>HX11.I5 J6 1966</t>
  </si>
  <si>
    <t>0                      HX 0011000I  5                  J  6           1966</t>
  </si>
  <si>
    <t>The Second International, 1889-1914 / James Joll.</t>
  </si>
  <si>
    <t>Joll, James.</t>
  </si>
  <si>
    <t>New York : Harper &amp; Row, [1966]</t>
  </si>
  <si>
    <t>1966</t>
  </si>
  <si>
    <t>1st Harper Colophon ed.</t>
  </si>
  <si>
    <t>Harper colophon books ; CN99</t>
  </si>
  <si>
    <t>2010-09-21</t>
  </si>
  <si>
    <t>2001-07-23</t>
  </si>
  <si>
    <t>1141978:eng</t>
  </si>
  <si>
    <t>274349</t>
  </si>
  <si>
    <t>991003588259702656</t>
  </si>
  <si>
    <t>2260678680002656</t>
  </si>
  <si>
    <t>9780297764014</t>
  </si>
  <si>
    <t>32285004334586</t>
  </si>
  <si>
    <t>893416542</t>
  </si>
  <si>
    <t>HX110.5.A6 H37 1992</t>
  </si>
  <si>
    <t>0                      HX 0110500A  6                  H  37          1992</t>
  </si>
  <si>
    <t>Marxism, socialism, and democracy in Latin America / Richard L. Harris.</t>
  </si>
  <si>
    <t>Harris, Richard L. (Richard Legé), 1939-</t>
  </si>
  <si>
    <t>Boulder : Westview Press, 1992.</t>
  </si>
  <si>
    <t>1992</t>
  </si>
  <si>
    <t>cou</t>
  </si>
  <si>
    <t>Latin American perspectives series ; no. 8</t>
  </si>
  <si>
    <t>2007-12-02</t>
  </si>
  <si>
    <t>1992-05-26</t>
  </si>
  <si>
    <t>26101667:eng</t>
  </si>
  <si>
    <t>24701950</t>
  </si>
  <si>
    <t>991001954689702656</t>
  </si>
  <si>
    <t>2270018400002656</t>
  </si>
  <si>
    <t>9780813313214</t>
  </si>
  <si>
    <t>32285001116556</t>
  </si>
  <si>
    <t>893328508</t>
  </si>
  <si>
    <t>HX110.5.A6 H47</t>
  </si>
  <si>
    <t>0                      HX 0110500A  6                  H  47</t>
  </si>
  <si>
    <t>The Communist tide in Latin America; a selected treatment. Edited by Donald L. Herman.</t>
  </si>
  <si>
    <t>Herman, Donald L. compiler.</t>
  </si>
  <si>
    <t>[Austin] University of Texas at Austin [1973]</t>
  </si>
  <si>
    <t>1973</t>
  </si>
  <si>
    <t>txu</t>
  </si>
  <si>
    <t>2006-06-19</t>
  </si>
  <si>
    <t>1997-08-27</t>
  </si>
  <si>
    <t>807375221:eng</t>
  </si>
  <si>
    <t>845498</t>
  </si>
  <si>
    <t>991003318889702656</t>
  </si>
  <si>
    <t>2271580110002656</t>
  </si>
  <si>
    <t>9780292710078</t>
  </si>
  <si>
    <t>32285003191763</t>
  </si>
  <si>
    <t>893416264</t>
  </si>
  <si>
    <t>HX110.5.A6 L57 1984</t>
  </si>
  <si>
    <t>0                      HX 0110500A  6                  L  57          1984</t>
  </si>
  <si>
    <t>Marxist thought in Latin America / Sheldon B. Liss.</t>
  </si>
  <si>
    <t>Liss, Sheldon B.</t>
  </si>
  <si>
    <t>Berkeley : University of California Press, c1984.</t>
  </si>
  <si>
    <t>1984</t>
  </si>
  <si>
    <t>1992-07-20</t>
  </si>
  <si>
    <t>43692145:eng</t>
  </si>
  <si>
    <t>9533258</t>
  </si>
  <si>
    <t>991000209679702656</t>
  </si>
  <si>
    <t>2263094650002656</t>
  </si>
  <si>
    <t>9780520050228</t>
  </si>
  <si>
    <t>32285001185007</t>
  </si>
  <si>
    <t>893802596</t>
  </si>
  <si>
    <t>HX110.5.A6 R38</t>
  </si>
  <si>
    <t>0                      HX 0110500A  6                  R  38</t>
  </si>
  <si>
    <t>Castroism and communism in Latin America, 1959-1976 : the varieties of Marxist-Leninist experience / William E. Ratliff.</t>
  </si>
  <si>
    <t>Ratliff, William E.</t>
  </si>
  <si>
    <t>Washington : American Enterprise Institute for Public Policy Research, 1976.</t>
  </si>
  <si>
    <t>1976</t>
  </si>
  <si>
    <t>dcu</t>
  </si>
  <si>
    <t>AEI-Hoover policy studies ; 19</t>
  </si>
  <si>
    <t>5570864:eng</t>
  </si>
  <si>
    <t>2658239</t>
  </si>
  <si>
    <t>991004203529702656</t>
  </si>
  <si>
    <t>2255597200002656</t>
  </si>
  <si>
    <t>9780844732206</t>
  </si>
  <si>
    <t>32285003191771</t>
  </si>
  <si>
    <t>893593408</t>
  </si>
  <si>
    <t>HX15 .E79 1986</t>
  </si>
  <si>
    <t>0                      HX 0015000E  79          1986</t>
  </si>
  <si>
    <t>The Essential left : five classic texts on the principles of socialism / Marx ... [et al.] ; edited by David McLellan.</t>
  </si>
  <si>
    <t>London ; Boston : Unwin Paperbacks, 1986.</t>
  </si>
  <si>
    <t>1986</t>
  </si>
  <si>
    <t>New ed., 2nd ed.</t>
  </si>
  <si>
    <t>enk</t>
  </si>
  <si>
    <t>Counterpoint</t>
  </si>
  <si>
    <t>2007-12-01</t>
  </si>
  <si>
    <t>1992-07-17</t>
  </si>
  <si>
    <t>5434180:eng</t>
  </si>
  <si>
    <t>12808789</t>
  </si>
  <si>
    <t>991000741499702656</t>
  </si>
  <si>
    <t>2259356230002656</t>
  </si>
  <si>
    <t>9780043350560</t>
  </si>
  <si>
    <t>32285001183879</t>
  </si>
  <si>
    <t>893438557</t>
  </si>
  <si>
    <t>HX15 .F2 no.1</t>
  </si>
  <si>
    <t>0                      HX 0015000F  2                                                       no.1</t>
  </si>
  <si>
    <t>Socialism and religion / by the Rev. Stewart D. Headlam [and others].</t>
  </si>
  <si>
    <t>no.1*</t>
  </si>
  <si>
    <t>Headlam, Stewart D. (Stewart Duckworth), 1847-1924.</t>
  </si>
  <si>
    <t>London : A.C. Fifield, 1908.</t>
  </si>
  <si>
    <t>1908</t>
  </si>
  <si>
    <t>Fabian socialist series ; no. 1</t>
  </si>
  <si>
    <t>2007-11-26</t>
  </si>
  <si>
    <t>1997-03-05</t>
  </si>
  <si>
    <t>422853431:eng</t>
  </si>
  <si>
    <t>13199572</t>
  </si>
  <si>
    <t>991000797199702656</t>
  </si>
  <si>
    <t>2257122170002656</t>
  </si>
  <si>
    <t>32285002464492</t>
  </si>
  <si>
    <t>893778248</t>
  </si>
  <si>
    <t>HX15 .M247 1988</t>
  </si>
  <si>
    <t>0                      HX 0015000M  247         1988</t>
  </si>
  <si>
    <t>Marxism : essential writings / edited by David McLellan.</t>
  </si>
  <si>
    <t>Oxford, [England] ; New York : Oxford University Press, 1988.</t>
  </si>
  <si>
    <t>1988</t>
  </si>
  <si>
    <t>2005-04-26</t>
  </si>
  <si>
    <t>836719952:eng</t>
  </si>
  <si>
    <t>16713526</t>
  </si>
  <si>
    <t>991001136129702656</t>
  </si>
  <si>
    <t>2263495140002656</t>
  </si>
  <si>
    <t>9780198275176</t>
  </si>
  <si>
    <t>32285001183887</t>
  </si>
  <si>
    <t>893315552</t>
  </si>
  <si>
    <t>HX15 .S615</t>
  </si>
  <si>
    <t>0                      HX 0015000S  615</t>
  </si>
  <si>
    <t>Soviet world outlook, a handbook of communist statements.</t>
  </si>
  <si>
    <t>United States. Department of State. Bureau of Intelligence and Research.</t>
  </si>
  <si>
    <t>1959</t>
  </si>
  <si>
    <t xml:space="preserve">xx </t>
  </si>
  <si>
    <t>Dept. of State. Publication 6836. European and British Commonwealth series 56</t>
  </si>
  <si>
    <t>2002-04-23</t>
  </si>
  <si>
    <t>10677881659:eng</t>
  </si>
  <si>
    <t>4146934</t>
  </si>
  <si>
    <t>991004597019702656</t>
  </si>
  <si>
    <t>2256682050002656</t>
  </si>
  <si>
    <t>32285003190468</t>
  </si>
  <si>
    <t>893712804</t>
  </si>
  <si>
    <t>HX17 .C37 1987</t>
  </si>
  <si>
    <t>0                      HX 0017000C  37          1987</t>
  </si>
  <si>
    <t>A Marx dictionary / Terrell Carver.</t>
  </si>
  <si>
    <t>Carver, Terrell.</t>
  </si>
  <si>
    <t>Totowa, N.J. : Barnes &amp; Noble Books, c1987.</t>
  </si>
  <si>
    <t>1987</t>
  </si>
  <si>
    <t>nju</t>
  </si>
  <si>
    <t>2004-11-22</t>
  </si>
  <si>
    <t>7790874:eng</t>
  </si>
  <si>
    <t>14189094</t>
  </si>
  <si>
    <t>991000919849702656</t>
  </si>
  <si>
    <t>2261284590002656</t>
  </si>
  <si>
    <t>9780389206842</t>
  </si>
  <si>
    <t>32285001183903</t>
  </si>
  <si>
    <t>893225444</t>
  </si>
  <si>
    <t>HX177 .A43</t>
  </si>
  <si>
    <t>0                      HX 0177000A  43</t>
  </si>
  <si>
    <t>Communism in Latin America.</t>
  </si>
  <si>
    <t>Alexander, Robert J. (Robert Jackson), 1918-2010.</t>
  </si>
  <si>
    <t>New Brunswick, N.J., Rutgers University Press, 1957.</t>
  </si>
  <si>
    <t>1957</t>
  </si>
  <si>
    <t>136152252:eng</t>
  </si>
  <si>
    <t>2503732</t>
  </si>
  <si>
    <t>991004142809702656</t>
  </si>
  <si>
    <t>2259492890002656</t>
  </si>
  <si>
    <t>32285003191862</t>
  </si>
  <si>
    <t>893618294</t>
  </si>
  <si>
    <t>HX177 .A713</t>
  </si>
  <si>
    <t>0                      HX 0177000A  713</t>
  </si>
  <si>
    <t>Anti-Kommunism in Latin America; an X-ray of the process leading to new colonialism. Translated from the Spanish by Carleton Beals.</t>
  </si>
  <si>
    <t>Arévalo, Juan José, 1904-1990.</t>
  </si>
  <si>
    <t>New York, L. Stuart [c1963]</t>
  </si>
  <si>
    <t>1963</t>
  </si>
  <si>
    <t>2004-09-26</t>
  </si>
  <si>
    <t>3901321358:eng</t>
  </si>
  <si>
    <t>271468</t>
  </si>
  <si>
    <t>991002145349702656</t>
  </si>
  <si>
    <t>2261993340002656</t>
  </si>
  <si>
    <t>32285003191870</t>
  </si>
  <si>
    <t>893603237</t>
  </si>
  <si>
    <t>HX198 .F38 1988</t>
  </si>
  <si>
    <t>0                      HX 0198000F  38          1988</t>
  </si>
  <si>
    <t>Marxism and democracy in Chile : from 1932 to the fall of Allende / Julio Faúndez.</t>
  </si>
  <si>
    <t>Faúndez, Julio.</t>
  </si>
  <si>
    <t>New Haven : Yale University Press, 1988.</t>
  </si>
  <si>
    <t>ctu</t>
  </si>
  <si>
    <t>2009-11-08</t>
  </si>
  <si>
    <t>836843647:eng</t>
  </si>
  <si>
    <t>17763880</t>
  </si>
  <si>
    <t>991001258929702656</t>
  </si>
  <si>
    <t>2271050740002656</t>
  </si>
  <si>
    <t>9780300040241</t>
  </si>
  <si>
    <t>32285001230027</t>
  </si>
  <si>
    <t>893528831</t>
  </si>
  <si>
    <t>HX198.5 .D7</t>
  </si>
  <si>
    <t>0                      HX 0198500D  7</t>
  </si>
  <si>
    <t>Socialism and populism in Chile, 1932-52 / Paul W. Drake.</t>
  </si>
  <si>
    <t>Drake, Paul W., 1944-</t>
  </si>
  <si>
    <t>Urbana : University of Illinois Press, c1978.</t>
  </si>
  <si>
    <t>1978</t>
  </si>
  <si>
    <t>ilu</t>
  </si>
  <si>
    <t>2006-04-11</t>
  </si>
  <si>
    <t>10475981:eng</t>
  </si>
  <si>
    <t>3433336</t>
  </si>
  <si>
    <t>991004433389702656</t>
  </si>
  <si>
    <t>2265518320002656</t>
  </si>
  <si>
    <t>9780252006579</t>
  </si>
  <si>
    <t>32285001230035</t>
  </si>
  <si>
    <t>893513242</t>
  </si>
  <si>
    <t>HX21 .C35 2000</t>
  </si>
  <si>
    <t>0                      HX 0021000C  35          2000</t>
  </si>
  <si>
    <t>The retreat of social democracy / John Callaghan.</t>
  </si>
  <si>
    <t>Callaghan, John (John T.)</t>
  </si>
  <si>
    <t>New York : Manchester University Press, c2000.</t>
  </si>
  <si>
    <t>2000</t>
  </si>
  <si>
    <t>Political analyses</t>
  </si>
  <si>
    <t>2004-07-12</t>
  </si>
  <si>
    <t>118688870:eng</t>
  </si>
  <si>
    <t>43385113</t>
  </si>
  <si>
    <t>991004158849702656</t>
  </si>
  <si>
    <t>2256836240002656</t>
  </si>
  <si>
    <t>9780719050312</t>
  </si>
  <si>
    <t>32285004923032</t>
  </si>
  <si>
    <t>893349683</t>
  </si>
  <si>
    <t>HX237 .A52 1976</t>
  </si>
  <si>
    <t>0                      HX 0237000A  52          1976</t>
  </si>
  <si>
    <t>Considerations on Western Marxism / [by] Perry Anderson.</t>
  </si>
  <si>
    <t>Anderson, Perry.</t>
  </si>
  <si>
    <t>London : NLB, 1976.</t>
  </si>
  <si>
    <t>2008-12-11</t>
  </si>
  <si>
    <t>511392:eng</t>
  </si>
  <si>
    <t>2547752</t>
  </si>
  <si>
    <t>991004159929702656</t>
  </si>
  <si>
    <t>2267376730002656</t>
  </si>
  <si>
    <t>9780902308671</t>
  </si>
  <si>
    <t>32285003191920</t>
  </si>
  <si>
    <t>893775702</t>
  </si>
  <si>
    <t>HX237 .L536 1983</t>
  </si>
  <si>
    <t>0                      HX 0237000L  536         1983</t>
  </si>
  <si>
    <t>A history of European socialism / Albert S. Lindemann.</t>
  </si>
  <si>
    <t>Lindemann, Albert S.</t>
  </si>
  <si>
    <t>New Haven : Yale University Press, c1983.</t>
  </si>
  <si>
    <t>1983</t>
  </si>
  <si>
    <t>2001-04-26</t>
  </si>
  <si>
    <t>435902:eng</t>
  </si>
  <si>
    <t>8493280</t>
  </si>
  <si>
    <t>991005251009702656</t>
  </si>
  <si>
    <t>2261652220002656</t>
  </si>
  <si>
    <t>9780300027976</t>
  </si>
  <si>
    <t>32285001230084</t>
  </si>
  <si>
    <t>893514336</t>
  </si>
  <si>
    <t>HX237 .V58</t>
  </si>
  <si>
    <t>0                      HX 0237000V  58</t>
  </si>
  <si>
    <t>Political socialization in Eastern Europe : a comparative framework / edited by Ivan Volgyes.</t>
  </si>
  <si>
    <t>Völgyes, Iván, 1936-</t>
  </si>
  <si>
    <t>New York : Praeger, 1975.</t>
  </si>
  <si>
    <t>1975</t>
  </si>
  <si>
    <t>Praeger special studies in international politics and government</t>
  </si>
  <si>
    <t>2006-04-27</t>
  </si>
  <si>
    <t>867380938:eng</t>
  </si>
  <si>
    <t>1102834</t>
  </si>
  <si>
    <t>991003537139702656</t>
  </si>
  <si>
    <t>2270128530002656</t>
  </si>
  <si>
    <t>9780275095505</t>
  </si>
  <si>
    <t>32285003191995</t>
  </si>
  <si>
    <t>893900088</t>
  </si>
  <si>
    <t>HX238.5 .C3713 1978</t>
  </si>
  <si>
    <t>0                      HX 0238500C  3713        1978</t>
  </si>
  <si>
    <t>Eurocommunism and the state / Santiago Carrillo ; [translation from the Spanish by Nan Green and A. M. Elliott].</t>
  </si>
  <si>
    <t>Carrillo, Santiago.</t>
  </si>
  <si>
    <t>Westport, Conn. : L. Hill ; New York : distributed by Whirlwind Book Co., c1978.</t>
  </si>
  <si>
    <t>8908440025:eng</t>
  </si>
  <si>
    <t>4004112</t>
  </si>
  <si>
    <t>991004564089702656</t>
  </si>
  <si>
    <t>2265200910002656</t>
  </si>
  <si>
    <t>9780882080932</t>
  </si>
  <si>
    <t>32285001230118</t>
  </si>
  <si>
    <t>893593855</t>
  </si>
  <si>
    <t>HX238.5 .C64</t>
  </si>
  <si>
    <t>0                      HX 0238500C  64</t>
  </si>
  <si>
    <t>Communism and Eastern Europe : a collection of essays / edited by Frantisek Silnitsky, Larisa Silnitsky, Karl Reyman.</t>
  </si>
  <si>
    <t>New York : Karz Publishers, c1979.</t>
  </si>
  <si>
    <t>1979</t>
  </si>
  <si>
    <t>2005-05-01</t>
  </si>
  <si>
    <t>375386568:eng</t>
  </si>
  <si>
    <t>4883565</t>
  </si>
  <si>
    <t>991004741039702656</t>
  </si>
  <si>
    <t>2264014210002656</t>
  </si>
  <si>
    <t>9780918294029</t>
  </si>
  <si>
    <t>32285001230134</t>
  </si>
  <si>
    <t>893706780</t>
  </si>
  <si>
    <t>HX238.5 .P33 1991</t>
  </si>
  <si>
    <t>0                      HX 0238500P  33          1991</t>
  </si>
  <si>
    <t>A history of social democracy in postwar Europe / Stephen Padgett, William E. Paterson.</t>
  </si>
  <si>
    <t>Padgett, Stephen, 1951-</t>
  </si>
  <si>
    <t>London [England] ; New York : Longman, 1991.</t>
  </si>
  <si>
    <t>1991</t>
  </si>
  <si>
    <t>The Postwar World</t>
  </si>
  <si>
    <t>1992-06-10</t>
  </si>
  <si>
    <t>1068220:eng</t>
  </si>
  <si>
    <t>23179862</t>
  </si>
  <si>
    <t>991001846939702656</t>
  </si>
  <si>
    <t>2265576060002656</t>
  </si>
  <si>
    <t>9780582491748</t>
  </si>
  <si>
    <t>32285001127520</t>
  </si>
  <si>
    <t>893226178</t>
  </si>
  <si>
    <t>HX238.5 .P4413 1983</t>
  </si>
  <si>
    <t>0                      HX 0238500P  4413        1983</t>
  </si>
  <si>
    <t>Social democratic parties in Europe / Anton Pelinka.</t>
  </si>
  <si>
    <t>Pelinka, Anton, 1941-</t>
  </si>
  <si>
    <t>New York, N.Y., U.S.A. : Praeger, 1983.</t>
  </si>
  <si>
    <t>2006-09-26</t>
  </si>
  <si>
    <t>2559576:eng</t>
  </si>
  <si>
    <t>8907395</t>
  </si>
  <si>
    <t>991000092429702656</t>
  </si>
  <si>
    <t>2262926140002656</t>
  </si>
  <si>
    <t>9780030623622</t>
  </si>
  <si>
    <t>32285001230217</t>
  </si>
  <si>
    <t>893425420</t>
  </si>
  <si>
    <t>HX239 .L4613 1979</t>
  </si>
  <si>
    <t>0                      HX 0239000L  4613        1979</t>
  </si>
  <si>
    <t>Eurocommunism : challenge for East and West / Wolfgang Leonhard ; translated by Mark Vecchio.</t>
  </si>
  <si>
    <t>Leonhard, Wolfgang.</t>
  </si>
  <si>
    <t>New York : Holt, Rinehart, and Winston, 1979, c1978.</t>
  </si>
  <si>
    <t>1995-11-29</t>
  </si>
  <si>
    <t>1090058664:eng</t>
  </si>
  <si>
    <t>4774678</t>
  </si>
  <si>
    <t>991004712399702656</t>
  </si>
  <si>
    <t>2256769370002656</t>
  </si>
  <si>
    <t>9780030449512</t>
  </si>
  <si>
    <t>32285001230233</t>
  </si>
  <si>
    <t>893719269</t>
  </si>
  <si>
    <t>HX240.7.A6 B86 1999</t>
  </si>
  <si>
    <t>0                      HX 0240700A  6                  B  86          1999</t>
  </si>
  <si>
    <t>Subversive institutions : the design and the destruction of socialism and the state / Valerie Bunce.</t>
  </si>
  <si>
    <t>Bunce, Valerie, 1949-</t>
  </si>
  <si>
    <t>Cambridge, UK ; New York : Cambridge University Press, 1999.</t>
  </si>
  <si>
    <t>1999</t>
  </si>
  <si>
    <t>Cambridge studies in comparative politics</t>
  </si>
  <si>
    <t>2006-06-05</t>
  </si>
  <si>
    <t>2000-01-12</t>
  </si>
  <si>
    <t>795159052:eng</t>
  </si>
  <si>
    <t>39546170</t>
  </si>
  <si>
    <t>991002960129702656</t>
  </si>
  <si>
    <t>2257313850002656</t>
  </si>
  <si>
    <t>9780521584494</t>
  </si>
  <si>
    <t>32285003641221</t>
  </si>
  <si>
    <t>893342076</t>
  </si>
  <si>
    <t>HX240.7.A6 L44 1995</t>
  </si>
  <si>
    <t>0                      HX 0240700A  6                  L  44          1995</t>
  </si>
  <si>
    <t>The legacies of communism in Eastern Europe / edited by Zoltan Barany and Ivan Volgyes.</t>
  </si>
  <si>
    <t>Baltimore : Johns Hopkins University Press, 1995.</t>
  </si>
  <si>
    <t>1995</t>
  </si>
  <si>
    <t>mdu</t>
  </si>
  <si>
    <t>2004-06-25</t>
  </si>
  <si>
    <t>1996-04-16</t>
  </si>
  <si>
    <t>365708707:eng</t>
  </si>
  <si>
    <t>31515605</t>
  </si>
  <si>
    <t>991005419989702656</t>
  </si>
  <si>
    <t>2272021630002656</t>
  </si>
  <si>
    <t>9780801849978</t>
  </si>
  <si>
    <t>32285004908785</t>
  </si>
  <si>
    <t>893619976</t>
  </si>
  <si>
    <t>HX240.7.A6 O54 2004</t>
  </si>
  <si>
    <t>0                      HX 0240700A  6                  O  54          2004</t>
  </si>
  <si>
    <t>The demise of Communist East Europe : 1989 in context / Robin Okey.</t>
  </si>
  <si>
    <t>Okey, Robin.</t>
  </si>
  <si>
    <t>London : Arnold ; New York : Distributed in the United States of America by Oxford University Press, 2004.</t>
  </si>
  <si>
    <t>2004</t>
  </si>
  <si>
    <t>Historical endings</t>
  </si>
  <si>
    <t>864648118:eng</t>
  </si>
  <si>
    <t>55919716</t>
  </si>
  <si>
    <t>991004922199702656</t>
  </si>
  <si>
    <t>2258575820002656</t>
  </si>
  <si>
    <t>9780340740569</t>
  </si>
  <si>
    <t>32285005225569</t>
  </si>
  <si>
    <t>893776591</t>
  </si>
  <si>
    <t>HX240.7.A6 S93 1993</t>
  </si>
  <si>
    <t>0                      HX 0240700A  6                  S  93          1993</t>
  </si>
  <si>
    <t>Eastern Europe since 1945 / Geoffrey Swain and Nigel Swain.</t>
  </si>
  <si>
    <t>Swain, Geoff.</t>
  </si>
  <si>
    <t>New York : St. Martin's Press, 1993.</t>
  </si>
  <si>
    <t>1993</t>
  </si>
  <si>
    <t>1993-07-06</t>
  </si>
  <si>
    <t>1993-05-19</t>
  </si>
  <si>
    <t>762290:eng</t>
  </si>
  <si>
    <t>26807833</t>
  </si>
  <si>
    <t>991002089459702656</t>
  </si>
  <si>
    <t>2255797620002656</t>
  </si>
  <si>
    <t>9780312090869</t>
  </si>
  <si>
    <t>32285001581882</t>
  </si>
  <si>
    <t>893334928</t>
  </si>
  <si>
    <t>HX241 .S53 1976</t>
  </si>
  <si>
    <t>0                      HX 0241000S  53          1976</t>
  </si>
  <si>
    <t>Practical politics : twentieth-century views on politics and economics / Bernard Shaw ; edited by Lloyd J. Hubenka.</t>
  </si>
  <si>
    <t>Shaw, Bernard, 1856-1950.</t>
  </si>
  <si>
    <t>Lincoln : University of Nebraska Press, 1976.</t>
  </si>
  <si>
    <t>nbu</t>
  </si>
  <si>
    <t>314029023:eng</t>
  </si>
  <si>
    <t>2353621</t>
  </si>
  <si>
    <t>991004094349702656</t>
  </si>
  <si>
    <t>2268139690002656</t>
  </si>
  <si>
    <t>9780803208568</t>
  </si>
  <si>
    <t>32285001230282</t>
  </si>
  <si>
    <t>893693507</t>
  </si>
  <si>
    <t>HX243 .C5</t>
  </si>
  <si>
    <t>0                      HX 0243000C  5</t>
  </si>
  <si>
    <t>The story of Fabian socialism / by Margaret Cole.</t>
  </si>
  <si>
    <t>Cole, Margaret, 1893-1980.</t>
  </si>
  <si>
    <t>New York : Wiley, 1964, c1961.</t>
  </si>
  <si>
    <t>1964</t>
  </si>
  <si>
    <t>Science editions</t>
  </si>
  <si>
    <t>1990-02-24</t>
  </si>
  <si>
    <t>459234:eng</t>
  </si>
  <si>
    <t>4353059</t>
  </si>
  <si>
    <t>991004628029702656</t>
  </si>
  <si>
    <t>2269325840002656</t>
  </si>
  <si>
    <t>32285000061175</t>
  </si>
  <si>
    <t>893337930</t>
  </si>
  <si>
    <t>HX243 .M3 1966</t>
  </si>
  <si>
    <t>0                      HX 0243000M  3           1966</t>
  </si>
  <si>
    <t>Fabian socialism and English politics, 1884-1918 / by A. M. McBriar.</t>
  </si>
  <si>
    <t>McBriar, A. M.</t>
  </si>
  <si>
    <t>Cambridge : Cambridge U.P., 1966.</t>
  </si>
  <si>
    <t>[1st ed.] reprinted.</t>
  </si>
  <si>
    <t>1998-02-22</t>
  </si>
  <si>
    <t>1383914:eng</t>
  </si>
  <si>
    <t>291192</t>
  </si>
  <si>
    <t>991002224789702656</t>
  </si>
  <si>
    <t>2267952400002656</t>
  </si>
  <si>
    <t>32285000061183</t>
  </si>
  <si>
    <t>893716191</t>
  </si>
  <si>
    <t>HX243 .P295 1978</t>
  </si>
  <si>
    <t>0                      HX 0243000P  295         1978</t>
  </si>
  <si>
    <t>The letters of Sidney and Beatrice Webb / edited by Norman MacKenzie. --</t>
  </si>
  <si>
    <t>V.1</t>
  </si>
  <si>
    <t>Webb, Sidney, 1859-1947.</t>
  </si>
  <si>
    <t>Cambridge ; New York : Cambridge University Press, 1978-</t>
  </si>
  <si>
    <t>2008-03-30</t>
  </si>
  <si>
    <t>6230007:eng</t>
  </si>
  <si>
    <t>2818469</t>
  </si>
  <si>
    <t>991004253689702656</t>
  </si>
  <si>
    <t>2265226880002656</t>
  </si>
  <si>
    <t>9780521216814</t>
  </si>
  <si>
    <t>32285001230324</t>
  </si>
  <si>
    <t>893894756</t>
  </si>
  <si>
    <t>V.2</t>
  </si>
  <si>
    <t>32285001230332</t>
  </si>
  <si>
    <t>893888478</t>
  </si>
  <si>
    <t>V.3</t>
  </si>
  <si>
    <t>32285001230340</t>
  </si>
  <si>
    <t>893888477</t>
  </si>
  <si>
    <t>HX243.T38 T47</t>
  </si>
  <si>
    <t>0                      HX 0243000T  38                 T  47</t>
  </si>
  <si>
    <t>R. H. Tawney and his times : socialism as fellowship / Ross Terrill.</t>
  </si>
  <si>
    <t>Terrill, Ross.</t>
  </si>
  <si>
    <t>Cambridge, Mass. : Harvard University Press, 1973.</t>
  </si>
  <si>
    <t>mau</t>
  </si>
  <si>
    <t>2008-11-30</t>
  </si>
  <si>
    <t>1782438:eng</t>
  </si>
  <si>
    <t>736854</t>
  </si>
  <si>
    <t>991003210619702656</t>
  </si>
  <si>
    <t>2254855800002656</t>
  </si>
  <si>
    <t>9780674743762</t>
  </si>
  <si>
    <t>32285001230357</t>
  </si>
  <si>
    <t>893416158</t>
  </si>
  <si>
    <t>HX244.7.W42 A33 1982, v.1</t>
  </si>
  <si>
    <t>0                      HX 0244700W  42                 A  33          1982                  v.1</t>
  </si>
  <si>
    <t>"Glitter around and darkness within," 1873-1892 / edited by Norman and Jeanne MacKenzie.</t>
  </si>
  <si>
    <t>Webb, Beatrice, 1858-1943.</t>
  </si>
  <si>
    <t>Cambridge, Mass. : Belknap Press of Harvard University Press, 1982.</t>
  </si>
  <si>
    <t>1982</t>
  </si>
  <si>
    <t>The diary of Beatrice Webb ; v. 1</t>
  </si>
  <si>
    <t>4820411369:eng</t>
  </si>
  <si>
    <t>8451615</t>
  </si>
  <si>
    <t>991005244659702656</t>
  </si>
  <si>
    <t>2265978500002656</t>
  </si>
  <si>
    <t>9780674202870</t>
  </si>
  <si>
    <t>32285001230373</t>
  </si>
  <si>
    <t>893808067</t>
  </si>
  <si>
    <t>HX244.7.W42 A33 1982, v.2</t>
  </si>
  <si>
    <t>0                      HX 0244700W  42                 A  33          1982                  v.2</t>
  </si>
  <si>
    <t>"All the good things of life," 1892-1905 / edited by Norman and Jeanne MacKenzie.</t>
  </si>
  <si>
    <t>Cambridge, Mass. : Belknap Press of Harvard University Press, 1983.</t>
  </si>
  <si>
    <t>The diary of Beatrice Webb ; v. 2</t>
  </si>
  <si>
    <t>196184670:eng</t>
  </si>
  <si>
    <t>9195551</t>
  </si>
  <si>
    <t>991000146329702656</t>
  </si>
  <si>
    <t>2266627480002656</t>
  </si>
  <si>
    <t>9780674202887</t>
  </si>
  <si>
    <t>32285001230381</t>
  </si>
  <si>
    <t>893419245</t>
  </si>
  <si>
    <t>HX244.7.W42 A33 1982, v.3</t>
  </si>
  <si>
    <t>0                      HX 0244700W  42                 A  33          1982                  v.3</t>
  </si>
  <si>
    <t>"The power to alter things," 1905-1924 / edited by Norman and Jeanne MacKenzie.</t>
  </si>
  <si>
    <t>Cambridge, Mass. : Belknap Press of Harvard University Press, 1984.</t>
  </si>
  <si>
    <t>The diary of Beatrice Webb ; v. 3</t>
  </si>
  <si>
    <t>4061453098:eng</t>
  </si>
  <si>
    <t>10458305</t>
  </si>
  <si>
    <t>991000375519702656</t>
  </si>
  <si>
    <t>2265861910002656</t>
  </si>
  <si>
    <t>9780674202894</t>
  </si>
  <si>
    <t>32285001230399</t>
  </si>
  <si>
    <t>893614124</t>
  </si>
  <si>
    <t>HX244.7.W42 A33 1982, v.4</t>
  </si>
  <si>
    <t>0                      HX 0244700W  42                 A  33          1982                  v.4</t>
  </si>
  <si>
    <t>"The wheel of life," 1924-1943 / edited by Norman and Jeanne MacKenzie.</t>
  </si>
  <si>
    <t>V.4</t>
  </si>
  <si>
    <t>Cambridge, Mass. : Belknap Press of Harvard University Press, 1985.</t>
  </si>
  <si>
    <t>1985</t>
  </si>
  <si>
    <t>The diary of Beatrice Webb ; v. 4</t>
  </si>
  <si>
    <t>5608901437:eng</t>
  </si>
  <si>
    <t>11973086</t>
  </si>
  <si>
    <t>991000622859702656</t>
  </si>
  <si>
    <t>2258579550002656</t>
  </si>
  <si>
    <t>9780674202863</t>
  </si>
  <si>
    <t>32285001230407</t>
  </si>
  <si>
    <t>893327448</t>
  </si>
  <si>
    <t>HX244.7.W42 R33 1984</t>
  </si>
  <si>
    <t>0                      HX 0244700W  42                 R  33          1984</t>
  </si>
  <si>
    <t>Beatrice and Sydney Webb : Fabian Socialists / Lisanne Radice.</t>
  </si>
  <si>
    <t>Radice, Lisanne.</t>
  </si>
  <si>
    <t>New York : St. Martin's Press, c1984.</t>
  </si>
  <si>
    <t>3245059:eng</t>
  </si>
  <si>
    <t>10322471</t>
  </si>
  <si>
    <t>991000353459702656</t>
  </si>
  <si>
    <t>2266722260002656</t>
  </si>
  <si>
    <t>9780312070557</t>
  </si>
  <si>
    <t>32285001230415</t>
  </si>
  <si>
    <t>893714510</t>
  </si>
  <si>
    <t>HX246 .C58 1964</t>
  </si>
  <si>
    <t>0                      HX 0246000C  58          1964</t>
  </si>
  <si>
    <t>The meaning of Marxism.</t>
  </si>
  <si>
    <t>Cole, G. D. H. (George Douglas Howard), 1889-1959.</t>
  </si>
  <si>
    <t>[Ann Arbor] University of Michigan Press [1964,c1948]</t>
  </si>
  <si>
    <t>miu</t>
  </si>
  <si>
    <t>Ann Arbor paperbacks for the study of communism and Marxism ; AA90</t>
  </si>
  <si>
    <t>1327680:eng</t>
  </si>
  <si>
    <t>266135</t>
  </si>
  <si>
    <t>991002099129702656</t>
  </si>
  <si>
    <t>2269561170002656</t>
  </si>
  <si>
    <t>32285003192092</t>
  </si>
  <si>
    <t>893414818</t>
  </si>
  <si>
    <t>HX246 .P5</t>
  </si>
  <si>
    <t>0                      HX 0246000P  5</t>
  </si>
  <si>
    <t>Socialism versus capitalism, by A.C. Pigou ...</t>
  </si>
  <si>
    <t>Pigou, A. C. (Arthur Cecil), 1877-1959.</t>
  </si>
  <si>
    <t>London, Macmillan and Co., Limited, 1937.</t>
  </si>
  <si>
    <t>1937</t>
  </si>
  <si>
    <t>2006-04-26</t>
  </si>
  <si>
    <t>1352649:eng</t>
  </si>
  <si>
    <t>266120</t>
  </si>
  <si>
    <t>991002099029702656</t>
  </si>
  <si>
    <t>2269584080002656</t>
  </si>
  <si>
    <t>32285003192183</t>
  </si>
  <si>
    <t>893256880</t>
  </si>
  <si>
    <t>HX246 .S48</t>
  </si>
  <si>
    <t>0                      HX 0246000S  48</t>
  </si>
  <si>
    <t>Essays in Fabian socialism.</t>
  </si>
  <si>
    <t>London, Constable and company limited [1932]</t>
  </si>
  <si>
    <t>1932</t>
  </si>
  <si>
    <t>1997-03-06</t>
  </si>
  <si>
    <t>3901289951:eng</t>
  </si>
  <si>
    <t>363181</t>
  </si>
  <si>
    <t>991002493499702656</t>
  </si>
  <si>
    <t>2264099380002656</t>
  </si>
  <si>
    <t>32285002464575</t>
  </si>
  <si>
    <t>893691672</t>
  </si>
  <si>
    <t>HX246 .S567 1945</t>
  </si>
  <si>
    <t>0                      HX 0246000S  567         1945</t>
  </si>
  <si>
    <t>Communism and man / by F.J. Sheed.</t>
  </si>
  <si>
    <t>Sheed, F. J. (Francis Joseph), 1897-1981.</t>
  </si>
  <si>
    <t>New York : Sheed &amp; Ward, [1945].</t>
  </si>
  <si>
    <t>1945</t>
  </si>
  <si>
    <t>1999-10-18</t>
  </si>
  <si>
    <t>132353547:eng</t>
  </si>
  <si>
    <t>16215442</t>
  </si>
  <si>
    <t>991001090509702656</t>
  </si>
  <si>
    <t>2263231530002656</t>
  </si>
  <si>
    <t>32285003192233</t>
  </si>
  <si>
    <t>893413945</t>
  </si>
  <si>
    <t>HX250.3.A6 O47 2002</t>
  </si>
  <si>
    <t>0                      HX 0250300A  6                  O  47          2002</t>
  </si>
  <si>
    <t>To the leaders of our working people / Standish James O'Grady ; edited by Edward A. Hagan.</t>
  </si>
  <si>
    <t>O'Grady, Standish, 1846-1928.</t>
  </si>
  <si>
    <t>Dublin : University College Dublin Press, 2002.</t>
  </si>
  <si>
    <t>2002</t>
  </si>
  <si>
    <t xml:space="preserve">ie </t>
  </si>
  <si>
    <t>Classics of Irish history</t>
  </si>
  <si>
    <t>2006-01-16</t>
  </si>
  <si>
    <t>824629:eng</t>
  </si>
  <si>
    <t>50494410</t>
  </si>
  <si>
    <t>991004702809702656</t>
  </si>
  <si>
    <t>2269741790002656</t>
  </si>
  <si>
    <t>9781900621410</t>
  </si>
  <si>
    <t>32285005154983</t>
  </si>
  <si>
    <t>893442961</t>
  </si>
  <si>
    <t>HX263 .K44 1982</t>
  </si>
  <si>
    <t>0                      HX 0263000K  44          1982</t>
  </si>
  <si>
    <t>Modern French Marxism / Michael Kelly.</t>
  </si>
  <si>
    <t>Kelly, Michael P.</t>
  </si>
  <si>
    <t>Baltimore, Md. : Johns Hopkins University Press, 1982.</t>
  </si>
  <si>
    <t>2001-02-10</t>
  </si>
  <si>
    <t>452655:eng</t>
  </si>
  <si>
    <t>8627914</t>
  </si>
  <si>
    <t>991000036919702656</t>
  </si>
  <si>
    <t>2261543870002656</t>
  </si>
  <si>
    <t>9780801829062</t>
  </si>
  <si>
    <t>32285001230498</t>
  </si>
  <si>
    <t>893326948</t>
  </si>
  <si>
    <t>HX263.S6 V47</t>
  </si>
  <si>
    <t>0                      HX 0263000S  6                  V  47</t>
  </si>
  <si>
    <t>Commitment and change : Georges Sorel and the idea of revolution / essay and translations by Richard Vernon.</t>
  </si>
  <si>
    <t>Vernon, Richard, 1945-</t>
  </si>
  <si>
    <t>Toronto ; Buffalo : University of Toronto Press, c1978.</t>
  </si>
  <si>
    <t>onc</t>
  </si>
  <si>
    <t>2003-04-01</t>
  </si>
  <si>
    <t>12415989:eng</t>
  </si>
  <si>
    <t>3729956</t>
  </si>
  <si>
    <t>991004503469702656</t>
  </si>
  <si>
    <t>2264411910002656</t>
  </si>
  <si>
    <t>9780802054005</t>
  </si>
  <si>
    <t>32285003192316</t>
  </si>
  <si>
    <t>893500657</t>
  </si>
  <si>
    <t>HX266 .S593 1976</t>
  </si>
  <si>
    <t>0                      HX 0266000S  593         1976</t>
  </si>
  <si>
    <t>From Georges Sorel : essays in socialism and philosophy / edited and with an introduction by John L. Stanley and translated by John and Charlotte Stanley. --</t>
  </si>
  <si>
    <t>Sorel, Georges, 1847-1922.</t>
  </si>
  <si>
    <t>New York : Oxford University Press, 1976.</t>
  </si>
  <si>
    <t>2010-04-15</t>
  </si>
  <si>
    <t>3314641943:eng</t>
  </si>
  <si>
    <t>2072361</t>
  </si>
  <si>
    <t>991003999659702656</t>
  </si>
  <si>
    <t>2254893530002656</t>
  </si>
  <si>
    <t>9780195017151</t>
  </si>
  <si>
    <t>32285001230522</t>
  </si>
  <si>
    <t>893781737</t>
  </si>
  <si>
    <t>HX269 .M77 1980</t>
  </si>
  <si>
    <t>0                      HX 0269000M  77          1980</t>
  </si>
  <si>
    <t>The origins of the French labor movement, 1830-1914 : the socialism of skilled workers / Bernard H. Moss.</t>
  </si>
  <si>
    <t>Moss, Bernard H.</t>
  </si>
  <si>
    <t>Berkeley : University of California Press, 1980.</t>
  </si>
  <si>
    <t>1980</t>
  </si>
  <si>
    <t>California library reprint series</t>
  </si>
  <si>
    <t>1995-11-15</t>
  </si>
  <si>
    <t>889428847:eng</t>
  </si>
  <si>
    <t>7605763</t>
  </si>
  <si>
    <t>991005140459702656</t>
  </si>
  <si>
    <t>2260084900002656</t>
  </si>
  <si>
    <t>9780520041011</t>
  </si>
  <si>
    <t>32285001230563</t>
  </si>
  <si>
    <t>893613191</t>
  </si>
  <si>
    <t>HX269 .N83 1982</t>
  </si>
  <si>
    <t>0                      HX 0269000N  83          1982</t>
  </si>
  <si>
    <t>The Left in France / Neill Nugent and David Lowe.</t>
  </si>
  <si>
    <t>Nugent, Neill.</t>
  </si>
  <si>
    <t>New York : St. Martin's Press, 1982.</t>
  </si>
  <si>
    <t>1996-09-12</t>
  </si>
  <si>
    <t>443011:eng</t>
  </si>
  <si>
    <t>7653349</t>
  </si>
  <si>
    <t>991005144509702656</t>
  </si>
  <si>
    <t>2258681610002656</t>
  </si>
  <si>
    <t>9780312477936</t>
  </si>
  <si>
    <t>32285001230555</t>
  </si>
  <si>
    <t>893594545</t>
  </si>
  <si>
    <t>HX273 .B412 1961</t>
  </si>
  <si>
    <t>0                      HX 0273000B  412         1961</t>
  </si>
  <si>
    <t>Aus meinem Leben / August Bebel.</t>
  </si>
  <si>
    <t>Bebel, August, 1840-1913.</t>
  </si>
  <si>
    <t>Berlin : Dietz, 1961.</t>
  </si>
  <si>
    <t>1961</t>
  </si>
  <si>
    <t>3. aufl.</t>
  </si>
  <si>
    <t>ger</t>
  </si>
  <si>
    <t xml:space="preserve">gw </t>
  </si>
  <si>
    <t>2001-08-09</t>
  </si>
  <si>
    <t>2001-08-08</t>
  </si>
  <si>
    <t>4820582927:ger</t>
  </si>
  <si>
    <t>6812714</t>
  </si>
  <si>
    <t>991003600849702656</t>
  </si>
  <si>
    <t>2266563790002656</t>
  </si>
  <si>
    <t>32285004376660</t>
  </si>
  <si>
    <t>893887655</t>
  </si>
  <si>
    <t>HX273 .D2 1973</t>
  </si>
  <si>
    <t>0                      HX 0273000D  2           1973</t>
  </si>
  <si>
    <t>Bismarck and state socialism : an exposition of the social and economic legislation of Germany since 1870.</t>
  </si>
  <si>
    <t>Dawson, William Harbutt, 1860-1948.</t>
  </si>
  <si>
    <t>New York : H. Fertig, 1973.</t>
  </si>
  <si>
    <t>1993-04-10</t>
  </si>
  <si>
    <t>1991-01-15</t>
  </si>
  <si>
    <t>1172649:eng</t>
  </si>
  <si>
    <t>641888</t>
  </si>
  <si>
    <t>991003091779702656</t>
  </si>
  <si>
    <t>2263992650002656</t>
  </si>
  <si>
    <t>32285000428630</t>
  </si>
  <si>
    <t>893799380</t>
  </si>
  <si>
    <t>HX273 .L83213 2004</t>
  </si>
  <si>
    <t>0                      HX 0273000L  83213       2004</t>
  </si>
  <si>
    <t>The Rosa Luxemburg reader / edited by Peter Hudis and Kevin B. Anderson.</t>
  </si>
  <si>
    <t>Luxemburg, Rosa, 1871-1919.</t>
  </si>
  <si>
    <t>New York : Monthly Review Press, c2004.</t>
  </si>
  <si>
    <t>2007-10-01</t>
  </si>
  <si>
    <t>1806951501:eng</t>
  </si>
  <si>
    <t>53458749</t>
  </si>
  <si>
    <t>991005109849702656</t>
  </si>
  <si>
    <t>2269050700002656</t>
  </si>
  <si>
    <t>9781583671030</t>
  </si>
  <si>
    <t>32285005327449</t>
  </si>
  <si>
    <t>893594483</t>
  </si>
  <si>
    <t>HX273 .P45 1975</t>
  </si>
  <si>
    <t>0                      HX 0273000P  45          1975</t>
  </si>
  <si>
    <t>German Marxism and Russian communism / by John Plamenatz.</t>
  </si>
  <si>
    <t>Plamenatz, J. P. (John Petrov)</t>
  </si>
  <si>
    <t>Westport, Conn. : Greenwood Press, 1975.</t>
  </si>
  <si>
    <t>2004-04-12</t>
  </si>
  <si>
    <t>438264698:eng</t>
  </si>
  <si>
    <t>2067756</t>
  </si>
  <si>
    <t>991003998279702656</t>
  </si>
  <si>
    <t>2262428020002656</t>
  </si>
  <si>
    <t>9780837179865</t>
  </si>
  <si>
    <t>32285003192357</t>
  </si>
  <si>
    <t>893869168</t>
  </si>
  <si>
    <t>HX273.L83 R585 1999</t>
  </si>
  <si>
    <t>0                      HX 0273000L  83                 R  585         1999</t>
  </si>
  <si>
    <t>Rosa Luxemburg : reflections and writings / edited by Paul Le Blanc.</t>
  </si>
  <si>
    <t>Amherst, NY : Humanity Books, 1999.</t>
  </si>
  <si>
    <t>Revolutionary studies</t>
  </si>
  <si>
    <t>2005-03-03</t>
  </si>
  <si>
    <t>2004-11-29</t>
  </si>
  <si>
    <t>917109504:eng</t>
  </si>
  <si>
    <t>42040986</t>
  </si>
  <si>
    <t>991004410129702656</t>
  </si>
  <si>
    <t>2260185340002656</t>
  </si>
  <si>
    <t>9781573927284</t>
  </si>
  <si>
    <t>32285005013080</t>
  </si>
  <si>
    <t>893782210</t>
  </si>
  <si>
    <t>HX274.7.E53 E42 1999</t>
  </si>
  <si>
    <t>0                      HX 0274700E  53                 E  42          1999</t>
  </si>
  <si>
    <t>Engels after Marx / edited by Manfred B. Steger and Terrell Carver.</t>
  </si>
  <si>
    <t>University Park, Pa. : Pennsylvania State University Press, c1999.</t>
  </si>
  <si>
    <t>pau</t>
  </si>
  <si>
    <t>2000-11-02</t>
  </si>
  <si>
    <t>350485396:eng</t>
  </si>
  <si>
    <t>40964893</t>
  </si>
  <si>
    <t>991003305339702656</t>
  </si>
  <si>
    <t>2268334730002656</t>
  </si>
  <si>
    <t>9780271018911</t>
  </si>
  <si>
    <t>32285004262571</t>
  </si>
  <si>
    <t>893348536</t>
  </si>
  <si>
    <t>HX276 .E55 1977</t>
  </si>
  <si>
    <t>0                      HX 0276000E  55          1977</t>
  </si>
  <si>
    <t>Socialism, utopian and scientific / by Frederick Engels, with the essay on "The mark" ; translated by Edward Aveling.</t>
  </si>
  <si>
    <t>Engels, Friedrich, 1820-1895.</t>
  </si>
  <si>
    <t>Westport, Conn. : Greenwood Press, 1977, c1935.</t>
  </si>
  <si>
    <t>1998-03-06</t>
  </si>
  <si>
    <t>1997-09-02</t>
  </si>
  <si>
    <t>689360249:eng</t>
  </si>
  <si>
    <t>2874776</t>
  </si>
  <si>
    <t>991004269559702656</t>
  </si>
  <si>
    <t>2257559290002656</t>
  </si>
  <si>
    <t>9780837196220</t>
  </si>
  <si>
    <t>32285003192415</t>
  </si>
  <si>
    <t>893901025</t>
  </si>
  <si>
    <t>HX276 .E565 1966</t>
  </si>
  <si>
    <t>0                      HX 0276000E  565         1966</t>
  </si>
  <si>
    <t>Herr Eugen Dühring's revolution in science (Anti-Dühring) / by Frederick Engels. [Translated by Emile Burns. Edited by C. P. Dutt]</t>
  </si>
  <si>
    <t>New York : International Publishers, [1966, c1939]</t>
  </si>
  <si>
    <t>1996-05-29</t>
  </si>
  <si>
    <t>1992-06-18</t>
  </si>
  <si>
    <t>2452441102:eng</t>
  </si>
  <si>
    <t>1666480</t>
  </si>
  <si>
    <t>991003861199702656</t>
  </si>
  <si>
    <t>2270735340002656</t>
  </si>
  <si>
    <t>32285001132553</t>
  </si>
  <si>
    <t>893258978</t>
  </si>
  <si>
    <t>HX276 .G3 1962</t>
  </si>
  <si>
    <t>0                      HX 0276000G  3           1962</t>
  </si>
  <si>
    <t>The dilemma of democratic socialism : Eduard Bernstein's challenge to Marx / Peter Gay.</t>
  </si>
  <si>
    <t>Gay, Peter, 1923-2015.</t>
  </si>
  <si>
    <t>New York : Collier Books, [1962]</t>
  </si>
  <si>
    <t>1962</t>
  </si>
  <si>
    <t>Collier Books ed.</t>
  </si>
  <si>
    <t>Collier books ; AS219Y</t>
  </si>
  <si>
    <t>2001-07-25</t>
  </si>
  <si>
    <t>2001-07-24</t>
  </si>
  <si>
    <t>1383902:eng</t>
  </si>
  <si>
    <t>266083</t>
  </si>
  <si>
    <t>991003590729702656</t>
  </si>
  <si>
    <t>2269547900002656</t>
  </si>
  <si>
    <t>32285004334693</t>
  </si>
  <si>
    <t>893617503</t>
  </si>
  <si>
    <t>HX276 .L134</t>
  </si>
  <si>
    <t>0                      HX 0276000L  134</t>
  </si>
  <si>
    <t>Harold J. Laski on the Communist manifesto; an introduction. Together with the original text and prefaces by Karl Marx and Friedrich Engels. Foreword for the American ed. by T. B. Bottomore.</t>
  </si>
  <si>
    <t>Laski, Harold J. (Harold Joseph), 1893-1950.</t>
  </si>
  <si>
    <t>New York, Pantheon Books [1967]</t>
  </si>
  <si>
    <t>1967</t>
  </si>
  <si>
    <t>[1st American ed.]</t>
  </si>
  <si>
    <t>2908536624:eng</t>
  </si>
  <si>
    <t>513272</t>
  </si>
  <si>
    <t>991002894419702656</t>
  </si>
  <si>
    <t>2260735060002656</t>
  </si>
  <si>
    <t>32285003192449</t>
  </si>
  <si>
    <t>893504958</t>
  </si>
  <si>
    <t>HX276 .L84328 1976</t>
  </si>
  <si>
    <t>0                      HX 0276000L  84328       1976</t>
  </si>
  <si>
    <t>The national question : selected writings / by Rosa Luxemburg ; edited and with an introd. by Horace B. Davis.</t>
  </si>
  <si>
    <t>New York : Monthly Review Press, c1976.</t>
  </si>
  <si>
    <t>2003-09-26</t>
  </si>
  <si>
    <t>21072129:eng</t>
  </si>
  <si>
    <t>2985884</t>
  </si>
  <si>
    <t>991004309119702656</t>
  </si>
  <si>
    <t>2262216900002656</t>
  </si>
  <si>
    <t>9780853453550</t>
  </si>
  <si>
    <t>32285003192464</t>
  </si>
  <si>
    <t>893349854</t>
  </si>
  <si>
    <t>HX276 .L8433 1979</t>
  </si>
  <si>
    <t>0                      HX 0276000L  8433        1979</t>
  </si>
  <si>
    <t>Comrade and lover : Rosa Luxemburg's Letters to Leo Jogiches / edited and translated by Elżbieta Ettinger.</t>
  </si>
  <si>
    <t>Cambridge, Mass. : MIT Press, c1979.</t>
  </si>
  <si>
    <t>1990-05-24</t>
  </si>
  <si>
    <t>501696159:eng</t>
  </si>
  <si>
    <t>5101776</t>
  </si>
  <si>
    <t>991004778079702656</t>
  </si>
  <si>
    <t>2258993010002656</t>
  </si>
  <si>
    <t>9780262050210</t>
  </si>
  <si>
    <t>32285000165877</t>
  </si>
  <si>
    <t>893436746</t>
  </si>
  <si>
    <t>HX276 .M2773 1959</t>
  </si>
  <si>
    <t>0                      HX 0276000M  2773        1959</t>
  </si>
  <si>
    <t>Basic writings on politics and philosophy / [by] Karl Marx and Friedrich Engels. Edited by Lewis S. Feuer.</t>
  </si>
  <si>
    <t>Marx, Karl, 1818-1883.</t>
  </si>
  <si>
    <t>Garden City, N.Y. : Doubleday, 1959.</t>
  </si>
  <si>
    <t>[1st ed.]</t>
  </si>
  <si>
    <t>Anchor Books ; A185</t>
  </si>
  <si>
    <t>1999-02-23</t>
  </si>
  <si>
    <t>1992-02-25</t>
  </si>
  <si>
    <t>232635302:eng</t>
  </si>
  <si>
    <t>252864</t>
  </si>
  <si>
    <t>991001953859702656</t>
  </si>
  <si>
    <t>2270117780002656</t>
  </si>
  <si>
    <t>32285000976885</t>
  </si>
  <si>
    <t>893715890</t>
  </si>
  <si>
    <t>HX276.L86 F7 1969</t>
  </si>
  <si>
    <t>0                      HX 0276000L  86                 F  7           1969</t>
  </si>
  <si>
    <t>Rosa Luxemburg : her life and work / translated by Edward Fitzgerald. With a new pref. by Sebastian Franck.</t>
  </si>
  <si>
    <t>Frölich, Paul, 1884-1953.</t>
  </si>
  <si>
    <t>New York : H. Fertig, 1969.</t>
  </si>
  <si>
    <t>1969</t>
  </si>
  <si>
    <t>1990-05-18</t>
  </si>
  <si>
    <t>4919355245:eng</t>
  </si>
  <si>
    <t>57204</t>
  </si>
  <si>
    <t>991000137929702656</t>
  </si>
  <si>
    <t>2261767610002656</t>
  </si>
  <si>
    <t>32285000157262</t>
  </si>
  <si>
    <t>893714308</t>
  </si>
  <si>
    <t>HX280.5.A6 L37 1992</t>
  </si>
  <si>
    <t>0                      HX 0280500A  6                  L  37          1992</t>
  </si>
  <si>
    <t>Voices in a revolution : the collapse of East German communism / Melvin J. Lasky.</t>
  </si>
  <si>
    <t>Lasky, Melvin J.</t>
  </si>
  <si>
    <t>New Brunswick, N.J., U.S.A. : Transaction Publishers, c1992.</t>
  </si>
  <si>
    <t>2005-07-19</t>
  </si>
  <si>
    <t>1992-08-25</t>
  </si>
  <si>
    <t>33087689:eng</t>
  </si>
  <si>
    <t>24848251</t>
  </si>
  <si>
    <t>991001961449702656</t>
  </si>
  <si>
    <t>2267465310002656</t>
  </si>
  <si>
    <t>9781560000303</t>
  </si>
  <si>
    <t>32285001198398</t>
  </si>
  <si>
    <t>893779240</t>
  </si>
  <si>
    <t>HX288.G7 F45</t>
  </si>
  <si>
    <t>0                      HX 0288000G  7                  F  45</t>
  </si>
  <si>
    <t>Gramsci's political thought : hegemony, consciousness, and the revolutionary process / Joseph V. Femia.</t>
  </si>
  <si>
    <t>Femia, Joseph V.</t>
  </si>
  <si>
    <t>Oxford : Clarendon Press, 1981.</t>
  </si>
  <si>
    <t>1981</t>
  </si>
  <si>
    <t>2007-11-09</t>
  </si>
  <si>
    <t>1992-07-21</t>
  </si>
  <si>
    <t>3943291505:eng</t>
  </si>
  <si>
    <t>8259687</t>
  </si>
  <si>
    <t>991005223689702656</t>
  </si>
  <si>
    <t>2262064460002656</t>
  </si>
  <si>
    <t>9780198272519</t>
  </si>
  <si>
    <t>32285001215325</t>
  </si>
  <si>
    <t>893625653</t>
  </si>
  <si>
    <t>HX288.G7 N46</t>
  </si>
  <si>
    <t>0                      HX 0288000G  7                  N  46</t>
  </si>
  <si>
    <t>Gramsci's philosophy : a critical study / Thomas Nemeth.</t>
  </si>
  <si>
    <t>Nemeth, Thomas.</t>
  </si>
  <si>
    <t>Brighton, Sussex : Harvester Press ; Atlantic Highlands, N.J. : Humanities Press, 1980.</t>
  </si>
  <si>
    <t>Marxist theory and contemporary capitalism</t>
  </si>
  <si>
    <t>289389994:eng</t>
  </si>
  <si>
    <t>7620170</t>
  </si>
  <si>
    <t>991005142089702656</t>
  </si>
  <si>
    <t>2260396890002656</t>
  </si>
  <si>
    <t>9780855279974</t>
  </si>
  <si>
    <t>32285001215341</t>
  </si>
  <si>
    <t>893776902</t>
  </si>
  <si>
    <t>HX289 .E87</t>
  </si>
  <si>
    <t>0                      HX 0289000E  87</t>
  </si>
  <si>
    <t>Eurocommunism : the Italian case / edited by Austin Ranney and Giovanni Sartori.</t>
  </si>
  <si>
    <t>Washington : American Enterprise Institute for Public Policy Research, c1978.</t>
  </si>
  <si>
    <t>AEI symposia ; 78-G</t>
  </si>
  <si>
    <t>1996-11-05</t>
  </si>
  <si>
    <t>890945824:eng</t>
  </si>
  <si>
    <t>4036473</t>
  </si>
  <si>
    <t>991004572559702656</t>
  </si>
  <si>
    <t>2269557830002656</t>
  </si>
  <si>
    <t>9780844721354</t>
  </si>
  <si>
    <t>32285001215366</t>
  </si>
  <si>
    <t>893618827</t>
  </si>
  <si>
    <t>HX289.7.G73 A25 1980</t>
  </si>
  <si>
    <t>0                      HX 0289700G  73                 A  25          1980</t>
  </si>
  <si>
    <t>Cronache torinesi, 1913-1917 / Antonio Gramsci ; a cura di Sergio Caprioglio.</t>
  </si>
  <si>
    <t>Gramsci, Antonio, 1891-1937.</t>
  </si>
  <si>
    <t>Torino : Giulio Einaudi, 1980.</t>
  </si>
  <si>
    <t>ita</t>
  </si>
  <si>
    <t xml:space="preserve">it </t>
  </si>
  <si>
    <t>Nuova universale Einaudi ; 171</t>
  </si>
  <si>
    <t>2008-10-02</t>
  </si>
  <si>
    <t>2008-01-24</t>
  </si>
  <si>
    <t>198169524:ita</t>
  </si>
  <si>
    <t>8479263</t>
  </si>
  <si>
    <t>991005175289702656</t>
  </si>
  <si>
    <t>2268146440002656</t>
  </si>
  <si>
    <t>32285005390322</t>
  </si>
  <si>
    <t>893694868</t>
  </si>
  <si>
    <t>HX289.7.G73 A25 2007</t>
  </si>
  <si>
    <t>0                      HX 0289700G  73                 A  25          2007</t>
  </si>
  <si>
    <t>Nel mondo grande e terribile : antologia degli scritti 1914-1935 / Antonio Gramsci ; a cura di Giuseppe Vacca.</t>
  </si>
  <si>
    <t>Torino : Einaudi, c2007.</t>
  </si>
  <si>
    <t>2007</t>
  </si>
  <si>
    <t>Einaudi tascabili. Saggi ; 1456</t>
  </si>
  <si>
    <t>2010-09-17</t>
  </si>
  <si>
    <t>2008-07-31</t>
  </si>
  <si>
    <t>368617436:ita</t>
  </si>
  <si>
    <t>182526814</t>
  </si>
  <si>
    <t>991005257809702656</t>
  </si>
  <si>
    <t>2266233560002656</t>
  </si>
  <si>
    <t>9788806186500</t>
  </si>
  <si>
    <t>32285005369185</t>
  </si>
  <si>
    <t>893795873</t>
  </si>
  <si>
    <t>Scritti scelti / Antonio Gramsci ; a cura e con introduzione di Marco Gervasoni.</t>
  </si>
  <si>
    <t>[Milan, Italy] : BUR, 2007.</t>
  </si>
  <si>
    <t>1. ed. RadiciBUR.</t>
  </si>
  <si>
    <t>Radici BUR</t>
  </si>
  <si>
    <t>103172664:ita</t>
  </si>
  <si>
    <t>143593284</t>
  </si>
  <si>
    <t>991005161339702656</t>
  </si>
  <si>
    <t>2257573920002656</t>
  </si>
  <si>
    <t>9788817016186</t>
  </si>
  <si>
    <t>32285005390488</t>
  </si>
  <si>
    <t>893722805</t>
  </si>
  <si>
    <t>HX289.7.G73 B62 1986</t>
  </si>
  <si>
    <t>0                      HX 0289700G  73                 B  62          1986</t>
  </si>
  <si>
    <t>Hegemony / Robert Bocock.</t>
  </si>
  <si>
    <t>Bocock, Robert.</t>
  </si>
  <si>
    <t>Chichester [West Sussex] : E. Horwood ; London ; New York : Tavistock Publications, 1986.</t>
  </si>
  <si>
    <t>Key ideas</t>
  </si>
  <si>
    <t>1992-02-01</t>
  </si>
  <si>
    <t>9033684:eng</t>
  </si>
  <si>
    <t>14586936</t>
  </si>
  <si>
    <t>991000946909702656</t>
  </si>
  <si>
    <t>2272528020002656</t>
  </si>
  <si>
    <t>9780745801186</t>
  </si>
  <si>
    <t>32285000867803</t>
  </si>
  <si>
    <t>893690177</t>
  </si>
  <si>
    <t>HX289.7.R665 A3 2005</t>
  </si>
  <si>
    <t>0                      HX 0289700R  665                A  3           2005</t>
  </si>
  <si>
    <t>La ragazza del secolo scorso / Rossana Rossanda.</t>
  </si>
  <si>
    <t>Rossanda, Rossana.</t>
  </si>
  <si>
    <t>Torino : Einaudi, c2005.</t>
  </si>
  <si>
    <t>2005</t>
  </si>
  <si>
    <t>2007-04-24</t>
  </si>
  <si>
    <t>351786132:ita</t>
  </si>
  <si>
    <t>63106863</t>
  </si>
  <si>
    <t>991004899199702656</t>
  </si>
  <si>
    <t>2261811610002656</t>
  </si>
  <si>
    <t>9788806143756</t>
  </si>
  <si>
    <t>32285005289599</t>
  </si>
  <si>
    <t>893612884</t>
  </si>
  <si>
    <t>HX311.5 .I1813 2002</t>
  </si>
  <si>
    <t>0                      HX 0311500I  1813        2002</t>
  </si>
  <si>
    <t>A century of violence in Soviet Russia / Alexander N. Yakovlev; translated from the Russian by Anthony Austin ; foreword by Paul Hollander.</t>
  </si>
  <si>
    <t>I͡Akovlev, A. N. (Aleksandr Nikolaevich), 1923-2005.</t>
  </si>
  <si>
    <t>New Haven, CT : Yale University Press, 2002.</t>
  </si>
  <si>
    <t>2003-11-13</t>
  </si>
  <si>
    <t>2003-10-27</t>
  </si>
  <si>
    <t>101323765:eng</t>
  </si>
  <si>
    <t>49226059</t>
  </si>
  <si>
    <t>991004156289702656</t>
  </si>
  <si>
    <t>2262543250002656</t>
  </si>
  <si>
    <t>9780300087604</t>
  </si>
  <si>
    <t>32285004790464</t>
  </si>
  <si>
    <t>893247224</t>
  </si>
  <si>
    <t>HX311.5 .S53 2001</t>
  </si>
  <si>
    <t>0                      HX 0311500S  53          2001</t>
  </si>
  <si>
    <t>A normal totalitarian society : how the Soviet Union functioned and how it collapsed / Vladimir Shlapentokh.</t>
  </si>
  <si>
    <t>Shlapentokh, Vladimir.</t>
  </si>
  <si>
    <t>Armonk, N.Y. : M.E. Sharpe, c2001.</t>
  </si>
  <si>
    <t>2001</t>
  </si>
  <si>
    <t>2008-11-23</t>
  </si>
  <si>
    <t>2003-01-06</t>
  </si>
  <si>
    <t>11431884:eng</t>
  </si>
  <si>
    <t>46858434</t>
  </si>
  <si>
    <t>991003951899702656</t>
  </si>
  <si>
    <t>2260603340002656</t>
  </si>
  <si>
    <t>9781563244711</t>
  </si>
  <si>
    <t>32285004691548</t>
  </si>
  <si>
    <t>893705823</t>
  </si>
  <si>
    <t>HX312.T75 H68 1978</t>
  </si>
  <si>
    <t>0                      HX 0312000T  75                 H  68          1978</t>
  </si>
  <si>
    <t>Leon Trotsky / Irving Howe. --</t>
  </si>
  <si>
    <t>Howe, Irving.</t>
  </si>
  <si>
    <t>New York : Viking Press, 1978.</t>
  </si>
  <si>
    <t>1993-09-10</t>
  </si>
  <si>
    <t>412807:eng</t>
  </si>
  <si>
    <t>3542510</t>
  </si>
  <si>
    <t>991004459799702656</t>
  </si>
  <si>
    <t>2264320810002656</t>
  </si>
  <si>
    <t>9780670423729</t>
  </si>
  <si>
    <t>32285001215408</t>
  </si>
  <si>
    <t>893513265</t>
  </si>
  <si>
    <t>HX312.T75 M64 1981</t>
  </si>
  <si>
    <t>0                      HX 0312000T  75                 M  64          1981</t>
  </si>
  <si>
    <t>Leon Trotsky's theory of revolution / John Molyneux.</t>
  </si>
  <si>
    <t>Molyneux, John.</t>
  </si>
  <si>
    <t>New York : St. Martin's Press, 1981.</t>
  </si>
  <si>
    <t>1993-11-26</t>
  </si>
  <si>
    <t>1990-04-20</t>
  </si>
  <si>
    <t>443021:eng</t>
  </si>
  <si>
    <t>7653551</t>
  </si>
  <si>
    <t>991005144879702656</t>
  </si>
  <si>
    <t>2258817480002656</t>
  </si>
  <si>
    <t>9780312479947</t>
  </si>
  <si>
    <t>32285000123850</t>
  </si>
  <si>
    <t>893443477</t>
  </si>
  <si>
    <t>HX313 .H3613</t>
  </si>
  <si>
    <t>0                      HX 0313000H  3613</t>
  </si>
  <si>
    <t>Makers of the Russian revolution : biographies of Bolshevik leaders / Georges Haupt and Jean-Jacques Marie ; translated from the Russian by C. I. P. Ferdinand ; commentaries translated from the French by D. M. Bellos.</t>
  </si>
  <si>
    <t>Haupt, Georges.</t>
  </si>
  <si>
    <t>Ithaca, N.Y. : Cornell University Press, 1974.</t>
  </si>
  <si>
    <t>1974</t>
  </si>
  <si>
    <t>2008-11-20</t>
  </si>
  <si>
    <t>10201030454:eng</t>
  </si>
  <si>
    <t>1078455</t>
  </si>
  <si>
    <t>991003519259702656</t>
  </si>
  <si>
    <t>2258801110002656</t>
  </si>
  <si>
    <t>9780801408090</t>
  </si>
  <si>
    <t>32285003192688</t>
  </si>
  <si>
    <t>893348766</t>
  </si>
  <si>
    <t>HX313 .R5513 1985</t>
  </si>
  <si>
    <t>0                      HX 0313000R  5513        1985</t>
  </si>
  <si>
    <t>The bureaucratization of the world / Bruno Rizzi ; translated and with an introduction by Adam Westoby.</t>
  </si>
  <si>
    <t>Rizzi, Bruno.</t>
  </si>
  <si>
    <t>New York : Free Press, 1985.</t>
  </si>
  <si>
    <t>1st American ed.</t>
  </si>
  <si>
    <t>2009-06-24</t>
  </si>
  <si>
    <t>1992-04-24</t>
  </si>
  <si>
    <t>4241252043:eng</t>
  </si>
  <si>
    <t>11866021</t>
  </si>
  <si>
    <t>991000605309702656</t>
  </si>
  <si>
    <t>2264571750002656</t>
  </si>
  <si>
    <t>9780029271407</t>
  </si>
  <si>
    <t>32285001070886</t>
  </si>
  <si>
    <t>893231252</t>
  </si>
  <si>
    <t>HX313 .R58213 1982</t>
  </si>
  <si>
    <t>0                      HX 0313000R  58213       1982</t>
  </si>
  <si>
    <t>The legacy of the Bolshevik Revolution / David Rousset ; translated by Alan Freeman.</t>
  </si>
  <si>
    <t>Rousset, David, 1912-1997.</t>
  </si>
  <si>
    <t>Critical history of the Soviet Union ; v. 1</t>
  </si>
  <si>
    <t>443013:eng</t>
  </si>
  <si>
    <t>7947225</t>
  </si>
  <si>
    <t>991005182489702656</t>
  </si>
  <si>
    <t>2267552050002656</t>
  </si>
  <si>
    <t>9780312478025</t>
  </si>
  <si>
    <t>32285001215440</t>
  </si>
  <si>
    <t>893236428</t>
  </si>
  <si>
    <t>HX313.5 .R54 1990</t>
  </si>
  <si>
    <t>0                      HX 0313500R  54          1990</t>
  </si>
  <si>
    <t>The changing Soviet system : mono-organisational socialism from its origins to Gorbachev's restructuring / T.H. Rigby.</t>
  </si>
  <si>
    <t>Rigby, T. H. (Thomas Henry), 1925-</t>
  </si>
  <si>
    <t>Aldershot, Hants, England ; Brookfield, Vt., USA : E. Elgar Pub., c1990.</t>
  </si>
  <si>
    <t>1990</t>
  </si>
  <si>
    <t>1992-02-17</t>
  </si>
  <si>
    <t>1992-02-04</t>
  </si>
  <si>
    <t>836732813:eng</t>
  </si>
  <si>
    <t>22389376</t>
  </si>
  <si>
    <t>991001773929702656</t>
  </si>
  <si>
    <t>2265105980002656</t>
  </si>
  <si>
    <t>9781852783044</t>
  </si>
  <si>
    <t>32285000868512</t>
  </si>
  <si>
    <t>893522830</t>
  </si>
  <si>
    <t>HX313.5 .W74 1990</t>
  </si>
  <si>
    <t>0                      HX 0313500W  74          1990</t>
  </si>
  <si>
    <t>The end of the line : the failure of communism in the Soviet Union and China / by Christopher S. Wren.</t>
  </si>
  <si>
    <t>Wren, Christopher S. (Christopher Sale), 1936-</t>
  </si>
  <si>
    <t>New York : Simon and Schuster, c1990.</t>
  </si>
  <si>
    <t>1994-04-11</t>
  </si>
  <si>
    <t>1991-03-28</t>
  </si>
  <si>
    <t>23491230:eng</t>
  </si>
  <si>
    <t>21335674</t>
  </si>
  <si>
    <t>991001678819702656</t>
  </si>
  <si>
    <t>2263939290002656</t>
  </si>
  <si>
    <t>9780671638641</t>
  </si>
  <si>
    <t>32285000513902</t>
  </si>
  <si>
    <t>893891734</t>
  </si>
  <si>
    <t>HX313.7 .C64 1997</t>
  </si>
  <si>
    <t>0                      HX 0313700C  64          1997</t>
  </si>
  <si>
    <t>Bolshevik women / Barbara Evans Clements.</t>
  </si>
  <si>
    <t>Clements, Barbara Evans, 1945-</t>
  </si>
  <si>
    <t>Cambridge, UK ; New York, NY, USA : Cambridge University Press, 1997.</t>
  </si>
  <si>
    <t>1997</t>
  </si>
  <si>
    <t>1998-12-29</t>
  </si>
  <si>
    <t>1998-11-05</t>
  </si>
  <si>
    <t>555596:eng</t>
  </si>
  <si>
    <t>36074443</t>
  </si>
  <si>
    <t>991002748839702656</t>
  </si>
  <si>
    <t>2263904360002656</t>
  </si>
  <si>
    <t>9780521454032</t>
  </si>
  <si>
    <t>32285003486080</t>
  </si>
  <si>
    <t>893524006</t>
  </si>
  <si>
    <t>HX315.7.A6 C58 1990</t>
  </si>
  <si>
    <t>0                      HX 0315700A  6                  C  58          1990</t>
  </si>
  <si>
    <t>The moral collapse of communism : Poland as a cautionary tale / John Clark and Aaron Wildavsky.</t>
  </si>
  <si>
    <t>Clark, John, 1958-</t>
  </si>
  <si>
    <t>San Francisco, Calif. : Institute for Contemporary Studies ; Lanham, Md. : Distributed to the trade by National Book Network, c1990.</t>
  </si>
  <si>
    <t>1999-08-16</t>
  </si>
  <si>
    <t>1999-08-09</t>
  </si>
  <si>
    <t>347445521:eng</t>
  </si>
  <si>
    <t>22182269</t>
  </si>
  <si>
    <t>991001751199702656</t>
  </si>
  <si>
    <t>2259644530002656</t>
  </si>
  <si>
    <t>9781558151215</t>
  </si>
  <si>
    <t>32285003580528</t>
  </si>
  <si>
    <t>893433087</t>
  </si>
  <si>
    <t>HX315.7.A6 N34</t>
  </si>
  <si>
    <t>0                      HX 0315700A  6                  N  34</t>
  </si>
  <si>
    <t>The history of the "proletariat" : the emergence of Marxism in the Kingdom of Poland, 1870-1887 / Norman M. Naimark.</t>
  </si>
  <si>
    <t>Naimark, Norman M.</t>
  </si>
  <si>
    <t>Boulder, [Colo.] : East European Quarterly ; New York : distributed by Columbia University Press, 1979.</t>
  </si>
  <si>
    <t>East European monographs ; no. 54</t>
  </si>
  <si>
    <t>2004-10-01</t>
  </si>
  <si>
    <t>224972287:eng</t>
  </si>
  <si>
    <t>5722861</t>
  </si>
  <si>
    <t>991004863179702656</t>
  </si>
  <si>
    <t>2261231930002656</t>
  </si>
  <si>
    <t>9780914710509</t>
  </si>
  <si>
    <t>32285001215499</t>
  </si>
  <si>
    <t>893628394</t>
  </si>
  <si>
    <t>HX315.7.A6 P6 1996</t>
  </si>
  <si>
    <t>0                      HX 0315700A  6                  P  6           1996</t>
  </si>
  <si>
    <t>Poland's permanent revolution : people vs. elites, 1956 to the present / edited by Jane Leftwich Curry and Luba Fajfer.</t>
  </si>
  <si>
    <t>Washinton, DC : American University Press, 1996.</t>
  </si>
  <si>
    <t>1996</t>
  </si>
  <si>
    <t>1996-02-05</t>
  </si>
  <si>
    <t>917110320:eng</t>
  </si>
  <si>
    <t>32819950</t>
  </si>
  <si>
    <t>991005421899702656</t>
  </si>
  <si>
    <t>2271335400002656</t>
  </si>
  <si>
    <t>9781879383456</t>
  </si>
  <si>
    <t>32285004922935</t>
  </si>
  <si>
    <t>893527600</t>
  </si>
  <si>
    <t>HX315.L77 S22 1990</t>
  </si>
  <si>
    <t>0                      HX 0315000L  77                 S  22          1990</t>
  </si>
  <si>
    <t>Lithuanian social democracy in perspective, 1893-1914 / Leonas Sabaliūnas.</t>
  </si>
  <si>
    <t>Sabaliūnas, Leonas.</t>
  </si>
  <si>
    <t>Durham : Duke University Press, 1990.</t>
  </si>
  <si>
    <t>ncu</t>
  </si>
  <si>
    <t>Duke Press policy studies</t>
  </si>
  <si>
    <t>1998-03-13</t>
  </si>
  <si>
    <t>1990-11-05</t>
  </si>
  <si>
    <t>22318996:eng</t>
  </si>
  <si>
    <t>20422562</t>
  </si>
  <si>
    <t>991001575199702656</t>
  </si>
  <si>
    <t>2264997750002656</t>
  </si>
  <si>
    <t>9780822310150</t>
  </si>
  <si>
    <t>32285000313113</t>
  </si>
  <si>
    <t>893346600</t>
  </si>
  <si>
    <t>HX336.5 .T55 1990</t>
  </si>
  <si>
    <t>0                      HX 0336500T  55          1990</t>
  </si>
  <si>
    <t>The political theory of Swedish social democracy : through the welfare state to socialism / Tim Tilton.</t>
  </si>
  <si>
    <t>Tilton, Timothy Alan.</t>
  </si>
  <si>
    <t>Oxford : Clarendon Press ; New York : Oxford University Press, 1990.</t>
  </si>
  <si>
    <t>2008-02-13</t>
  </si>
  <si>
    <t>1991-03-11</t>
  </si>
  <si>
    <t>795548348:eng</t>
  </si>
  <si>
    <t>20797050</t>
  </si>
  <si>
    <t>991001616699702656</t>
  </si>
  <si>
    <t>2260663620002656</t>
  </si>
  <si>
    <t>9780198274964</t>
  </si>
  <si>
    <t>32285000494277</t>
  </si>
  <si>
    <t>893878985</t>
  </si>
  <si>
    <t>HX342 .M3 1989</t>
  </si>
  <si>
    <t>0                      HX 0342000M  3           1989</t>
  </si>
  <si>
    <t>Una mujer por caminos de España / María Martínez Sierra ; introducción de Alda Blanco.</t>
  </si>
  <si>
    <t>Martínez Sierra, María, 1874-1974.</t>
  </si>
  <si>
    <t>Madrid : Castalia : Instituto de la Mujer, c1989.</t>
  </si>
  <si>
    <t>1989</t>
  </si>
  <si>
    <t>spa</t>
  </si>
  <si>
    <t xml:space="preserve">sp </t>
  </si>
  <si>
    <t>Biblioteca de escritoras ; 5</t>
  </si>
  <si>
    <t>2009-02-02</t>
  </si>
  <si>
    <t>2005-03-02</t>
  </si>
  <si>
    <t>354962771:spa</t>
  </si>
  <si>
    <t>20593278</t>
  </si>
  <si>
    <t>991004490199702656</t>
  </si>
  <si>
    <t>2267058950002656</t>
  </si>
  <si>
    <t>9788470395369</t>
  </si>
  <si>
    <t>32285005028856</t>
  </si>
  <si>
    <t>893436341</t>
  </si>
  <si>
    <t>HX36 .D8 1988</t>
  </si>
  <si>
    <t>0                      HX 0036000D  8           1988</t>
  </si>
  <si>
    <t>Marxism and freedom from 1776 until today / Raya Dunayevskaya ; with a preface by Harry McShane and a preface by Herbert Marcuse.</t>
  </si>
  <si>
    <t>Dunayevskaya, Raya.</t>
  </si>
  <si>
    <t>New York, NY : Columbia University Press, 1988.</t>
  </si>
  <si>
    <t>2005-12-01</t>
  </si>
  <si>
    <t>1585531:eng</t>
  </si>
  <si>
    <t>18747984</t>
  </si>
  <si>
    <t>991001390599702656</t>
  </si>
  <si>
    <t>2256747060002656</t>
  </si>
  <si>
    <t>9780231069359</t>
  </si>
  <si>
    <t>32285001183937</t>
  </si>
  <si>
    <t>893696712</t>
  </si>
  <si>
    <t>HX36 .F68 1996</t>
  </si>
  <si>
    <t>0                      HX 0036000F  68          1996</t>
  </si>
  <si>
    <t>From Marx to Gramsci : a reader in revolutionary Marxist politics / historical overview and selection by Paul Le Blanc.</t>
  </si>
  <si>
    <t>Atlantic Highlands, N.J. : Humanities Press, 1996.</t>
  </si>
  <si>
    <t>2003-02-07</t>
  </si>
  <si>
    <t>1996-06-25</t>
  </si>
  <si>
    <t>55976962:eng</t>
  </si>
  <si>
    <t>33334502</t>
  </si>
  <si>
    <t>991002564019702656</t>
  </si>
  <si>
    <t>2259379040002656</t>
  </si>
  <si>
    <t>9780391039605</t>
  </si>
  <si>
    <t>32285002173234</t>
  </si>
  <si>
    <t>893779959</t>
  </si>
  <si>
    <t>HX36 .H57</t>
  </si>
  <si>
    <t>0                      HX 0036000H  57</t>
  </si>
  <si>
    <t>Revolutionaries; contemporary essays [by] E. J. Hobsbawm.</t>
  </si>
  <si>
    <t>Hobsbawm, E. J. (Eric J.), 1917-2012.</t>
  </si>
  <si>
    <t>New York, Pantheon Books [1973]</t>
  </si>
  <si>
    <t>1998-11-17</t>
  </si>
  <si>
    <t>1639037:eng</t>
  </si>
  <si>
    <t>609751</t>
  </si>
  <si>
    <t>991003049799702656</t>
  </si>
  <si>
    <t>2254888180002656</t>
  </si>
  <si>
    <t>9780394487755</t>
  </si>
  <si>
    <t>32285003190575</t>
  </si>
  <si>
    <t>893604393</t>
  </si>
  <si>
    <t>HX36 .J22</t>
  </si>
  <si>
    <t>0                      HX 0036000J  22</t>
  </si>
  <si>
    <t>Dialectic of defeat : contours of Western Marxism / Russell Jacoby.</t>
  </si>
  <si>
    <t>Jacoby, Russell.</t>
  </si>
  <si>
    <t>Cambridge ; New York : Cambridge University Press, 1981.</t>
  </si>
  <si>
    <t>839340105:eng</t>
  </si>
  <si>
    <t>7462146</t>
  </si>
  <si>
    <t>991005115659702656</t>
  </si>
  <si>
    <t>2262672630002656</t>
  </si>
  <si>
    <t>9780521239158</t>
  </si>
  <si>
    <t>32285001183945</t>
  </si>
  <si>
    <t>893606856</t>
  </si>
  <si>
    <t>HX36 .K61813</t>
  </si>
  <si>
    <t>0                      HX 0036000K  61813</t>
  </si>
  <si>
    <t>Main currents of Marxism : its rise, growth, and dissolution / by Leszek Kołakowski ; translated from the Polish by P. S. Falla.</t>
  </si>
  <si>
    <t>Kołakowski, Leszek.</t>
  </si>
  <si>
    <t>Oxford : Clarendon Press, 1978.</t>
  </si>
  <si>
    <t>1997-02-26</t>
  </si>
  <si>
    <t>1878011536:eng</t>
  </si>
  <si>
    <t>4420470</t>
  </si>
  <si>
    <t>991004636819702656</t>
  </si>
  <si>
    <t>2266376460002656</t>
  </si>
  <si>
    <t>9780198245476</t>
  </si>
  <si>
    <t>32285001183960</t>
  </si>
  <si>
    <t>893319461</t>
  </si>
  <si>
    <t>32285001183978</t>
  </si>
  <si>
    <t>893350228</t>
  </si>
  <si>
    <t>32285001183952</t>
  </si>
  <si>
    <t>893350229</t>
  </si>
  <si>
    <t>HX36 .L4413</t>
  </si>
  <si>
    <t>0                      HX 0036000L  4413</t>
  </si>
  <si>
    <t>Barbarism with a human face / Bernard-Henri Lévy ; translated from the French by George Holoch.</t>
  </si>
  <si>
    <t>Lévy, Bernard-Henri.</t>
  </si>
  <si>
    <t>New York : Harper &amp; Row, c1979.</t>
  </si>
  <si>
    <t>1st ed.</t>
  </si>
  <si>
    <t>2006-06-02</t>
  </si>
  <si>
    <t>14772574:eng</t>
  </si>
  <si>
    <t>4495619</t>
  </si>
  <si>
    <t>991004656889702656</t>
  </si>
  <si>
    <t>2268100240002656</t>
  </si>
  <si>
    <t>9780060125974</t>
  </si>
  <si>
    <t>32285001183986</t>
  </si>
  <si>
    <t>893712867</t>
  </si>
  <si>
    <t>HX36 .L482</t>
  </si>
  <si>
    <t>0                      HX 0036000L  482</t>
  </si>
  <si>
    <t>A short history of socialism.</t>
  </si>
  <si>
    <t>Lichtheim, George, 1912-1973.</t>
  </si>
  <si>
    <t>New York, Praeger Publishers [1970]</t>
  </si>
  <si>
    <t>1970</t>
  </si>
  <si>
    <t>2004-08-31</t>
  </si>
  <si>
    <t>1170978:eng</t>
  </si>
  <si>
    <t>70355</t>
  </si>
  <si>
    <t>991000346359702656</t>
  </si>
  <si>
    <t>2270369250002656</t>
  </si>
  <si>
    <t>32285003190633</t>
  </si>
  <si>
    <t>893255348</t>
  </si>
  <si>
    <t>HX36 .M23</t>
  </si>
  <si>
    <t>0                      HX 0036000M  23</t>
  </si>
  <si>
    <t>Marxism after Marx : an introduction / David McLellan.</t>
  </si>
  <si>
    <t>McLellan, David.</t>
  </si>
  <si>
    <t>New York : Harper &amp; Row, 1979.</t>
  </si>
  <si>
    <t>194866901:eng</t>
  </si>
  <si>
    <t>5891955</t>
  </si>
  <si>
    <t>991004894169702656</t>
  </si>
  <si>
    <t>2262618310002656</t>
  </si>
  <si>
    <t>9780060130268</t>
  </si>
  <si>
    <t>32285001183994</t>
  </si>
  <si>
    <t>893424309</t>
  </si>
  <si>
    <t>HX36 .M69 2000</t>
  </si>
  <si>
    <t>0                      HX 0036000M  69          2000</t>
  </si>
  <si>
    <t>Socialismo del siglo XXI : la quinta vía / Tomás Moulian.</t>
  </si>
  <si>
    <t>Moulian, Tomás.</t>
  </si>
  <si>
    <t>Santiago : LOM, 2000.</t>
  </si>
  <si>
    <t>1. ed.</t>
  </si>
  <si>
    <t xml:space="preserve">cl </t>
  </si>
  <si>
    <t>Colección Escafandra</t>
  </si>
  <si>
    <t>2003-04-02</t>
  </si>
  <si>
    <t>35285787:spa</t>
  </si>
  <si>
    <t>46516028</t>
  </si>
  <si>
    <t>991004028089702656</t>
  </si>
  <si>
    <t>2264294490002656</t>
  </si>
  <si>
    <t>9789562823265</t>
  </si>
  <si>
    <t>32285004689302</t>
  </si>
  <si>
    <t>893324845</t>
  </si>
  <si>
    <t>HX36 .W44</t>
  </si>
  <si>
    <t>0                      HX 0036000W  44</t>
  </si>
  <si>
    <t>Why Marxism? : The continuing success of a failed theory / Robert G. Wesson.</t>
  </si>
  <si>
    <t>Wesson, Robert G.</t>
  </si>
  <si>
    <t>New York : Basic Books, c1976.</t>
  </si>
  <si>
    <t>2008-12-10</t>
  </si>
  <si>
    <t>2596923:eng</t>
  </si>
  <si>
    <t>1693899</t>
  </si>
  <si>
    <t>991003871479702656</t>
  </si>
  <si>
    <t>2255500310002656</t>
  </si>
  <si>
    <t>9780465091881</t>
  </si>
  <si>
    <t>32285003190641</t>
  </si>
  <si>
    <t>893416905</t>
  </si>
  <si>
    <t>HX36 .W5 1972b</t>
  </si>
  <si>
    <t>0                      HX 0036000W  5           1972b</t>
  </si>
  <si>
    <t>To the Finland station : a study in the writing and acting of history / Edmund Wilson ; with a new introduction. --</t>
  </si>
  <si>
    <t>Wilson, Edmund, 1895-1972.</t>
  </si>
  <si>
    <t>London : Macmillan, 1972.</t>
  </si>
  <si>
    <t>1972</t>
  </si>
  <si>
    <t>___</t>
  </si>
  <si>
    <t>2010-01-11</t>
  </si>
  <si>
    <t>572493:eng</t>
  </si>
  <si>
    <t>1556362</t>
  </si>
  <si>
    <t>991003819529702656</t>
  </si>
  <si>
    <t>2268050660002656</t>
  </si>
  <si>
    <t>9780333142776</t>
  </si>
  <si>
    <t>32285001184042</t>
  </si>
  <si>
    <t>893887956</t>
  </si>
  <si>
    <t>HX365.5 .D49 1957</t>
  </si>
  <si>
    <t>0                      HX 0365500D  49          1957</t>
  </si>
  <si>
    <t>The new class : an analysis of the communist system / by Milovan Djilas.</t>
  </si>
  <si>
    <t>Djilas, Milovan, 1911-1995.</t>
  </si>
  <si>
    <t>New York : Praeger, [1957]</t>
  </si>
  <si>
    <t>3943325558:eng</t>
  </si>
  <si>
    <t>266260</t>
  </si>
  <si>
    <t>991003583549702656</t>
  </si>
  <si>
    <t>2269545110002656</t>
  </si>
  <si>
    <t>32285004334198</t>
  </si>
  <si>
    <t>893435151</t>
  </si>
  <si>
    <t>HX373.8.B78 A3 1993</t>
  </si>
  <si>
    <t>0                      HX 0373800B  78                 A  3           1993</t>
  </si>
  <si>
    <t>The wasted generation : memoirs of the Romanian journey from capitalism to socialism and back / Silviu Brucan.</t>
  </si>
  <si>
    <t>Brucan, Silviu, 1916-2006.</t>
  </si>
  <si>
    <t>Boulder : Westview Press, 1993.</t>
  </si>
  <si>
    <t>2004-07-13</t>
  </si>
  <si>
    <t>1994-10-21</t>
  </si>
  <si>
    <t>1151461649:eng</t>
  </si>
  <si>
    <t>27432347</t>
  </si>
  <si>
    <t>991002141529702656</t>
  </si>
  <si>
    <t>2264959580002656</t>
  </si>
  <si>
    <t>9780813318332</t>
  </si>
  <si>
    <t>32285001955268</t>
  </si>
  <si>
    <t>893885884</t>
  </si>
  <si>
    <t>HX387 .H77</t>
  </si>
  <si>
    <t>0                      HX 0387000H  77</t>
  </si>
  <si>
    <t>The logic of "Maoism"; critiques and explication. Edited by James Chieh Hsiung.</t>
  </si>
  <si>
    <t>Hsiung, James Chieh, 1935-</t>
  </si>
  <si>
    <t>New York, Praeger [1974]</t>
  </si>
  <si>
    <t>2001-03-19</t>
  </si>
  <si>
    <t>878356103:eng</t>
  </si>
  <si>
    <t>980188</t>
  </si>
  <si>
    <t>991003444509702656</t>
  </si>
  <si>
    <t>2271271120002656</t>
  </si>
  <si>
    <t>9780275090708</t>
  </si>
  <si>
    <t>32285003192829</t>
  </si>
  <si>
    <t>893499292</t>
  </si>
  <si>
    <t>HX387 .S33</t>
  </si>
  <si>
    <t>0                      HX 0387000S  33</t>
  </si>
  <si>
    <t>Communism and China; ideology in flux [by] Benjamin I. Schwartz.</t>
  </si>
  <si>
    <t>Schwartz, Benjamin I. (Benjamin Isadore), 1916-1999.</t>
  </si>
  <si>
    <t>Cambridge, Mass., Harvard University Press, 1968.</t>
  </si>
  <si>
    <t>1968</t>
  </si>
  <si>
    <t>2001-04-18</t>
  </si>
  <si>
    <t>33644400:eng</t>
  </si>
  <si>
    <t>266545</t>
  </si>
  <si>
    <t>991002107249702656</t>
  </si>
  <si>
    <t>2269184270002656</t>
  </si>
  <si>
    <t>32285003192878</t>
  </si>
  <si>
    <t>893779432</t>
  </si>
  <si>
    <t>HX39 .C483</t>
  </si>
  <si>
    <t>0                      HX 0039000C  483</t>
  </si>
  <si>
    <t>From Karl Marx to Mao Tse-tung; a systematic survey of Marxism-Leninism. Translated by Robert J. Olsen. Pref. by Thurston N. Davis.</t>
  </si>
  <si>
    <t>Chambre, Henri, 1908-1994.</t>
  </si>
  <si>
    <t>New York, Kenedy [1963]</t>
  </si>
  <si>
    <t>1998-01-19</t>
  </si>
  <si>
    <t>9020884091:eng</t>
  </si>
  <si>
    <t>268337</t>
  </si>
  <si>
    <t>991002116249702656</t>
  </si>
  <si>
    <t>2270507700002656</t>
  </si>
  <si>
    <t>32285003190666</t>
  </si>
  <si>
    <t>893626962</t>
  </si>
  <si>
    <t>HX39 .L48</t>
  </si>
  <si>
    <t>0                      HX 0039000L  48</t>
  </si>
  <si>
    <t>The origins of socialism.</t>
  </si>
  <si>
    <t>New York, Praeger [1969]</t>
  </si>
  <si>
    <t>2004-11-01</t>
  </si>
  <si>
    <t>1198544:eng</t>
  </si>
  <si>
    <t>35961</t>
  </si>
  <si>
    <t>991000089889702656</t>
  </si>
  <si>
    <t>2260276790002656</t>
  </si>
  <si>
    <t>32285003190674</t>
  </si>
  <si>
    <t>893413067</t>
  </si>
  <si>
    <t>HX39 .T38 1982</t>
  </si>
  <si>
    <t>0                      HX 0039000T  38          1982</t>
  </si>
  <si>
    <t>The political ideas of the utopian socialists / Keith Taylor.</t>
  </si>
  <si>
    <t>Taylor, Keith, 1949-2006.</t>
  </si>
  <si>
    <t>London ; Totowa, N.J. : Cass, 1982.</t>
  </si>
  <si>
    <t>1993-11-12</t>
  </si>
  <si>
    <t>446576:eng</t>
  </si>
  <si>
    <t>8642675</t>
  </si>
  <si>
    <t>991000040089702656</t>
  </si>
  <si>
    <t>2271000960002656</t>
  </si>
  <si>
    <t>9780714630892</t>
  </si>
  <si>
    <t>32285001184059</t>
  </si>
  <si>
    <t>893620119</t>
  </si>
  <si>
    <t>HX39.5 .A2 1986</t>
  </si>
  <si>
    <t>0                      HX 0039500A  2           1986</t>
  </si>
  <si>
    <t>Karl Marx : a reader / edited by Jon Elster.</t>
  </si>
  <si>
    <t>Cambridge [Cambridgeshire] ; New York, NY : Press Syndicate of the University of Cambridge, 1986.</t>
  </si>
  <si>
    <t>2000-12-13</t>
  </si>
  <si>
    <t>2261039244:eng</t>
  </si>
  <si>
    <t>13559661</t>
  </si>
  <si>
    <t>991000845159702656</t>
  </si>
  <si>
    <t>2271058880002656</t>
  </si>
  <si>
    <t>9780521338325</t>
  </si>
  <si>
    <t>32285001184067</t>
  </si>
  <si>
    <t>893620845</t>
  </si>
  <si>
    <t>HX39.5 .A223 1964</t>
  </si>
  <si>
    <t>0                      HX 0039500A  223         1964</t>
  </si>
  <si>
    <t>Early writings / translated and edited by T.B. Bottomore. Foreword by Erich Fromm.</t>
  </si>
  <si>
    <t>New York : McGraw-Hill, [1964]</t>
  </si>
  <si>
    <t>1993-03-25</t>
  </si>
  <si>
    <t>1993-02-23</t>
  </si>
  <si>
    <t>196656110:eng</t>
  </si>
  <si>
    <t>387578</t>
  </si>
  <si>
    <t>991002652909702656</t>
  </si>
  <si>
    <t>2257631900002656</t>
  </si>
  <si>
    <t>32285001535011</t>
  </si>
  <si>
    <t>893251475</t>
  </si>
  <si>
    <t>HX39.5 .A224 1989</t>
  </si>
  <si>
    <t>0                      HX 0039500A  224         1989</t>
  </si>
  <si>
    <t>Readings from Karl Marx / edited by Derek Sayer.</t>
  </si>
  <si>
    <t>London ; New York : Routledge, 1989.</t>
  </si>
  <si>
    <t>Key texts</t>
  </si>
  <si>
    <t>2008-11-06</t>
  </si>
  <si>
    <t>1990-05-04</t>
  </si>
  <si>
    <t>1010580109:eng</t>
  </si>
  <si>
    <t>18442057</t>
  </si>
  <si>
    <t>991001351179702656</t>
  </si>
  <si>
    <t>2269482940002656</t>
  </si>
  <si>
    <t>9780415018104</t>
  </si>
  <si>
    <t>32285000118371</t>
  </si>
  <si>
    <t>893590218</t>
  </si>
  <si>
    <t>HX39.5 .A546 1984</t>
  </si>
  <si>
    <t>0                      HX 0039500A  546         1984</t>
  </si>
  <si>
    <t>After Marx / edited by Terence Ball and James Farr.</t>
  </si>
  <si>
    <t>Cambridge [Cambridgeshire] ; New York : Cambridge University Press, 1984.</t>
  </si>
  <si>
    <t>2005-11-13</t>
  </si>
  <si>
    <t>1999-04-21</t>
  </si>
  <si>
    <t>351929064:eng</t>
  </si>
  <si>
    <t>10230829</t>
  </si>
  <si>
    <t>991000337579702656</t>
  </si>
  <si>
    <t>2258544740002656</t>
  </si>
  <si>
    <t>9780521276610</t>
  </si>
  <si>
    <t>32285001184091</t>
  </si>
  <si>
    <t>893896794</t>
  </si>
  <si>
    <t>HX39.5 .B83 1970</t>
  </si>
  <si>
    <t>0                      HX 0039500B  83          1970</t>
  </si>
  <si>
    <t>A handbook of Marxism; being a collection of extracts from the writings of Marx, Engels, and the greatest of their followers ...</t>
  </si>
  <si>
    <t>Burns, Emile, 1889-1972 editor.</t>
  </si>
  <si>
    <t>New York, Haskell House, 1970.</t>
  </si>
  <si>
    <t>1998-01-16</t>
  </si>
  <si>
    <t>10076707757:eng</t>
  </si>
  <si>
    <t>92916</t>
  </si>
  <si>
    <t>991005353089702656</t>
  </si>
  <si>
    <t>2262549290002656</t>
  </si>
  <si>
    <t>9780838310908</t>
  </si>
  <si>
    <t>32285003190757</t>
  </si>
  <si>
    <t>893236696</t>
  </si>
  <si>
    <t>32285003324752</t>
  </si>
  <si>
    <t>893242578</t>
  </si>
  <si>
    <t>HX39.5 .C35 1998</t>
  </si>
  <si>
    <t>0                      HX 0039500C  35          1998</t>
  </si>
  <si>
    <t>The postmodern Marx / Terrell Carver.</t>
  </si>
  <si>
    <t>University Park, Penn. : Pennsylvania State University Press, c1998.</t>
  </si>
  <si>
    <t>1998</t>
  </si>
  <si>
    <t>2007-02-07</t>
  </si>
  <si>
    <t>2000-11-30</t>
  </si>
  <si>
    <t>23618832:eng</t>
  </si>
  <si>
    <t>39116621</t>
  </si>
  <si>
    <t>991003305369702656</t>
  </si>
  <si>
    <t>2260921650002656</t>
  </si>
  <si>
    <t>9780271018676</t>
  </si>
  <si>
    <t>32285004268040</t>
  </si>
  <si>
    <t>893711241</t>
  </si>
  <si>
    <t>HX39.5 .F4713</t>
  </si>
  <si>
    <t>0                      HX 0039500F  4713</t>
  </si>
  <si>
    <t>Marx and Marxism.</t>
  </si>
  <si>
    <t>Fetscher, Iring.</t>
  </si>
  <si>
    <t>[New York] Herder and Herder [1971]</t>
  </si>
  <si>
    <t>1971</t>
  </si>
  <si>
    <t>2908632395:eng</t>
  </si>
  <si>
    <t>206059</t>
  </si>
  <si>
    <t>991001236009702656</t>
  </si>
  <si>
    <t>2255051720002656</t>
  </si>
  <si>
    <t>32285003190773</t>
  </si>
  <si>
    <t>893516017</t>
  </si>
  <si>
    <t>HX39.5 .F85 2000</t>
  </si>
  <si>
    <t>0                      HX 0039500F  85          2000</t>
  </si>
  <si>
    <t>Echoes of Utopia : studies in the legacy of Marx / Michael Fuller.</t>
  </si>
  <si>
    <t>Fuller, M. B. (Michael B.), 1944-</t>
  </si>
  <si>
    <t>Aldershot, Hampshire, England ; Burlington, VT : Ashgate, c2000.</t>
  </si>
  <si>
    <t>Avebury series in philosophy</t>
  </si>
  <si>
    <t>2002-11-13</t>
  </si>
  <si>
    <t>368012279:eng</t>
  </si>
  <si>
    <t>44915062</t>
  </si>
  <si>
    <t>991003903659702656</t>
  </si>
  <si>
    <t>2266645860002656</t>
  </si>
  <si>
    <t>9780754613176</t>
  </si>
  <si>
    <t>32285004663307</t>
  </si>
  <si>
    <t>893349368</t>
  </si>
  <si>
    <t>HX39.5 .G34</t>
  </si>
  <si>
    <t>0                      HX 0039500G  34</t>
  </si>
  <si>
    <t>Marx and history : from primitive society to the communist future / by D. Ross Gandy.</t>
  </si>
  <si>
    <t>Gandy, Ross, 1935-</t>
  </si>
  <si>
    <t>Austin : University of Texas Press, c1979.</t>
  </si>
  <si>
    <t>2002-11-26</t>
  </si>
  <si>
    <t>366599803:eng</t>
  </si>
  <si>
    <t>4492863</t>
  </si>
  <si>
    <t>991004648269702656</t>
  </si>
  <si>
    <t>2263394040002656</t>
  </si>
  <si>
    <t>9780292743021</t>
  </si>
  <si>
    <t>32285001184174</t>
  </si>
  <si>
    <t>893436552</t>
  </si>
  <si>
    <t>HX39.5 .G3513</t>
  </si>
  <si>
    <t>0                      HX 0039500G  3513</t>
  </si>
  <si>
    <t>Karl Marx; the evolution of his thought. [Translated from the French by Nan Apotheker]</t>
  </si>
  <si>
    <t>Garaudy, Roger.</t>
  </si>
  <si>
    <t>New York, International Publishers [1967]</t>
  </si>
  <si>
    <t>2007-10-12</t>
  </si>
  <si>
    <t>10568032866:eng</t>
  </si>
  <si>
    <t>387568</t>
  </si>
  <si>
    <t>991002652879702656</t>
  </si>
  <si>
    <t>2257634070002656</t>
  </si>
  <si>
    <t>32285003190781</t>
  </si>
  <si>
    <t>893892813</t>
  </si>
  <si>
    <t>HX39.5 .L6513 2003</t>
  </si>
  <si>
    <t>0                      HX 0039500L  6513        2003</t>
  </si>
  <si>
    <t>The theory of revolution in the young Marx / by Michael Löwy.</t>
  </si>
  <si>
    <t>Löwy, Michael, 1938-</t>
  </si>
  <si>
    <t>Leiden ; Boston : Brill, 2003.</t>
  </si>
  <si>
    <t>2003</t>
  </si>
  <si>
    <t xml:space="preserve">ne </t>
  </si>
  <si>
    <t>Historical materialism book series, 1570-1522 ; 2</t>
  </si>
  <si>
    <t>2003-04-15</t>
  </si>
  <si>
    <t>9437950862:eng</t>
  </si>
  <si>
    <t>51042630</t>
  </si>
  <si>
    <t>991004005929702656</t>
  </si>
  <si>
    <t>2272438660002656</t>
  </si>
  <si>
    <t>9789004129016</t>
  </si>
  <si>
    <t>32285004742598</t>
  </si>
  <si>
    <t>893499987</t>
  </si>
  <si>
    <t>HX39.5 .M27 1970b</t>
  </si>
  <si>
    <t>0                      HX 0039500M  27          1970b</t>
  </si>
  <si>
    <t>Marx before Marxism / David McLellan.</t>
  </si>
  <si>
    <t>New York : Harper &amp; Row, [1970]</t>
  </si>
  <si>
    <t>[1st U.S. ed.]</t>
  </si>
  <si>
    <t>2009-02-12</t>
  </si>
  <si>
    <t>2003-01-29</t>
  </si>
  <si>
    <t>1237212:eng</t>
  </si>
  <si>
    <t>81448</t>
  </si>
  <si>
    <t>991003982609702656</t>
  </si>
  <si>
    <t>2269690570002656</t>
  </si>
  <si>
    <t>32285004696430</t>
  </si>
  <si>
    <t>893881907</t>
  </si>
  <si>
    <t>HX39.5 .M37</t>
  </si>
  <si>
    <t>0                      HX 0039500M  37</t>
  </si>
  <si>
    <t>Marx and the Western World / edited by Nicholas Lobkowicz. Contributors: James L. Adams [and others]</t>
  </si>
  <si>
    <t>Notre Dame, Ind. : University of Notre Dame Press, [1967]</t>
  </si>
  <si>
    <t>inu</t>
  </si>
  <si>
    <t>International studies of the Committee on International Relations, University of Notre Dame</t>
  </si>
  <si>
    <t>1994-10-19</t>
  </si>
  <si>
    <t>363887103:eng</t>
  </si>
  <si>
    <t>267962</t>
  </si>
  <si>
    <t>991002114159702656</t>
  </si>
  <si>
    <t>2270640990002656</t>
  </si>
  <si>
    <t>9780268001704</t>
  </si>
  <si>
    <t>32285001962348</t>
  </si>
  <si>
    <t>893250833</t>
  </si>
  <si>
    <t>HX39.5 .M376</t>
  </si>
  <si>
    <t>0                      HX 0039500M  376</t>
  </si>
  <si>
    <t>Marx, justice, and history / edited by Marshall Cohen, Thomas Nagel, and Thomas Scanlon ; contributors, George G. Brenkert ... [et al.].</t>
  </si>
  <si>
    <t>Princeton, N.J. : Princeton University Press, c1980.</t>
  </si>
  <si>
    <t>A Philosophy &amp; public affairs reader</t>
  </si>
  <si>
    <t>2006-01-20</t>
  </si>
  <si>
    <t>133912784:eng</t>
  </si>
  <si>
    <t>6544099</t>
  </si>
  <si>
    <t>991005000959702656</t>
  </si>
  <si>
    <t>2256026650002656</t>
  </si>
  <si>
    <t>9780691020099</t>
  </si>
  <si>
    <t>32285001184216</t>
  </si>
  <si>
    <t>893782892</t>
  </si>
  <si>
    <t>HX39.5 .M378</t>
  </si>
  <si>
    <t>0                      HX 0039500M  378</t>
  </si>
  <si>
    <t>Marxism in Marx's day / edited by Eric J. Hobsbawm.</t>
  </si>
  <si>
    <t>Bloomington : Indiana University Press, c1982.</t>
  </si>
  <si>
    <t>The History of Marxism ; v. 1</t>
  </si>
  <si>
    <t>54452057:eng</t>
  </si>
  <si>
    <t>7575876</t>
  </si>
  <si>
    <t>991005134819702656</t>
  </si>
  <si>
    <t>2265732470002656</t>
  </si>
  <si>
    <t>9780253328120</t>
  </si>
  <si>
    <t>32285001184240</t>
  </si>
  <si>
    <t>893801788</t>
  </si>
  <si>
    <t>HX39.5 .M395 1984</t>
  </si>
  <si>
    <t>0                      HX 0039500M  395         1984</t>
  </si>
  <si>
    <t>The meaning of Karl Marx / Bruce Mazlish.</t>
  </si>
  <si>
    <t>Mazlish, Bruce, 1923-2016.</t>
  </si>
  <si>
    <t>New York : Oxford University Press, 1984.</t>
  </si>
  <si>
    <t>2003-02-24</t>
  </si>
  <si>
    <t>1990-06-07</t>
  </si>
  <si>
    <t>2907650:eng</t>
  </si>
  <si>
    <t>10753129</t>
  </si>
  <si>
    <t>991000425259702656</t>
  </si>
  <si>
    <t>2265410810002656</t>
  </si>
  <si>
    <t>9780195034660</t>
  </si>
  <si>
    <t>32285000183805</t>
  </si>
  <si>
    <t>893683401</t>
  </si>
  <si>
    <t>HX39.5 .M414 2002</t>
  </si>
  <si>
    <t>0                      HX 0039500M  414         2002</t>
  </si>
  <si>
    <t>Karl Marx : the burden of reason (why Marx rejected politics and the market) / Allan Megill.</t>
  </si>
  <si>
    <t>Megill, Allan.</t>
  </si>
  <si>
    <t>Lanham, Md. : Rowman &amp; Littlefield, c2002.</t>
  </si>
  <si>
    <t>2009-10-28</t>
  </si>
  <si>
    <t>2002-02-04</t>
  </si>
  <si>
    <t>36632362:eng</t>
  </si>
  <si>
    <t>47764370</t>
  </si>
  <si>
    <t>991003668859702656</t>
  </si>
  <si>
    <t>2263868320002656</t>
  </si>
  <si>
    <t>9780742511651</t>
  </si>
  <si>
    <t>32285004451687</t>
  </si>
  <si>
    <t>893611299</t>
  </si>
  <si>
    <t>HX39.5 .N55 1982</t>
  </si>
  <si>
    <t>0                      HX 0039500N  55          1982</t>
  </si>
  <si>
    <t>On the Smithian vs. unsmithian nature of Marx's concept of alienation / by Thomas O. Nitsch.</t>
  </si>
  <si>
    <t>Nitsch, Thomas O.</t>
  </si>
  <si>
    <t>Omaha, Neb., USA : College of Business Administration, Creighton University, 1982.</t>
  </si>
  <si>
    <t>2006-10-30</t>
  </si>
  <si>
    <t>4208917:eng</t>
  </si>
  <si>
    <t>11242885</t>
  </si>
  <si>
    <t>991004961239702656</t>
  </si>
  <si>
    <t>2271998840002656</t>
  </si>
  <si>
    <t>32285005229892</t>
  </si>
  <si>
    <t>893801539</t>
  </si>
  <si>
    <t>HX39.5 .P73</t>
  </si>
  <si>
    <t>0                      HX 0039500P  73</t>
  </si>
  <si>
    <t>Karl Marx and world literature / S. S. Prawer.</t>
  </si>
  <si>
    <t>Prawer, S. S. (Siegbert Salomon), 1925-2012.</t>
  </si>
  <si>
    <t>Oxford : Clarendon Press, 1976.</t>
  </si>
  <si>
    <t>2003-11-23</t>
  </si>
  <si>
    <t>5459286:eng</t>
  </si>
  <si>
    <t>2607003</t>
  </si>
  <si>
    <t>991004182049702656</t>
  </si>
  <si>
    <t>2267617830002656</t>
  </si>
  <si>
    <t>9780198157458</t>
  </si>
  <si>
    <t>32285001184265</t>
  </si>
  <si>
    <t>893593369</t>
  </si>
  <si>
    <t>HX39.5 .R26313 1978</t>
  </si>
  <si>
    <t>0                      HX 0039500R  26313       1978</t>
  </si>
  <si>
    <t>Karl Marx : a political biography / by Fritz J. Raddatz ; translated from the German by Richard Barry.</t>
  </si>
  <si>
    <t>Raddatz, Fritz J. (Fritz Joachim)</t>
  </si>
  <si>
    <t>Boston : Little, Brown, c1978.</t>
  </si>
  <si>
    <t>1st English language ed.</t>
  </si>
  <si>
    <t>2007-10-23</t>
  </si>
  <si>
    <t>3901809131:eng</t>
  </si>
  <si>
    <t>4494309</t>
  </si>
  <si>
    <t>991004652069702656</t>
  </si>
  <si>
    <t>2265487870002656</t>
  </si>
  <si>
    <t>9780316732109</t>
  </si>
  <si>
    <t>32285000183813</t>
  </si>
  <si>
    <t>893536136</t>
  </si>
  <si>
    <t>HX39.5 .R7964 1975b</t>
  </si>
  <si>
    <t>0                      HX 0039500R  7964        1975b</t>
  </si>
  <si>
    <t>Marx without myth : a chronological study of his life and work / Maximilien Rubel and Margaret Manale.</t>
  </si>
  <si>
    <t>Rubel, Maximilien.</t>
  </si>
  <si>
    <t>New York : Harper &amp; Row, c1975.</t>
  </si>
  <si>
    <t>2010-04-23</t>
  </si>
  <si>
    <t>2330390:eng</t>
  </si>
  <si>
    <t>2166544</t>
  </si>
  <si>
    <t>991004034639702656</t>
  </si>
  <si>
    <t>2268115050002656</t>
  </si>
  <si>
    <t>9780061361739</t>
  </si>
  <si>
    <t>32285003190856</t>
  </si>
  <si>
    <t>893624265</t>
  </si>
  <si>
    <t>HX39.5 .S558 2005</t>
  </si>
  <si>
    <t>0                      HX 0039500S  558         2005</t>
  </si>
  <si>
    <t>Karl Marx and the future of the human / Cyril Smith.</t>
  </si>
  <si>
    <t>Smith, Cyril, 1929-</t>
  </si>
  <si>
    <t>Lanham, Md. : Lexington Books, c2005.</t>
  </si>
  <si>
    <t>Raya Dunayevskaya series in Marxism and humanism</t>
  </si>
  <si>
    <t>224739392:eng</t>
  </si>
  <si>
    <t>56825638</t>
  </si>
  <si>
    <t>991004941139702656</t>
  </si>
  <si>
    <t>2269980800002656</t>
  </si>
  <si>
    <t>9780739110263</t>
  </si>
  <si>
    <t>32285005233795</t>
  </si>
  <si>
    <t>893876728</t>
  </si>
  <si>
    <t>HX39.5 .S92 1983</t>
  </si>
  <si>
    <t>0                      HX 0039500S  92          1983</t>
  </si>
  <si>
    <t>Marx, an introduction / W.A. Suchting.</t>
  </si>
  <si>
    <t>Suchting, W. A. (Wallis Arthur)</t>
  </si>
  <si>
    <t>New York : New York University Press, 1983.</t>
  </si>
  <si>
    <t>2004-11-14</t>
  </si>
  <si>
    <t>13032381:eng</t>
  </si>
  <si>
    <t>9441018</t>
  </si>
  <si>
    <t>991000195409702656</t>
  </si>
  <si>
    <t>2264956290002656</t>
  </si>
  <si>
    <t>9780814778326</t>
  </si>
  <si>
    <t>32285001184299</t>
  </si>
  <si>
    <t>893683234</t>
  </si>
  <si>
    <t>HX39.5 .S97 1975</t>
  </si>
  <si>
    <t>0                      HX 0039500S  97          1975</t>
  </si>
  <si>
    <t>Marx and modern social theory / Alan Swingewood.</t>
  </si>
  <si>
    <t>Swingewood, Alan.</t>
  </si>
  <si>
    <t>New York : Wiley, [1975]</t>
  </si>
  <si>
    <t>2006-10-10</t>
  </si>
  <si>
    <t>2156446:eng</t>
  </si>
  <si>
    <t>1195987</t>
  </si>
  <si>
    <t>991003613519702656</t>
  </si>
  <si>
    <t>2260162170002656</t>
  </si>
  <si>
    <t>9780470839980</t>
  </si>
  <si>
    <t>32285003190864</t>
  </si>
  <si>
    <t>893692925</t>
  </si>
  <si>
    <t>HX39.5 .T5613 1974</t>
  </si>
  <si>
    <t>0                      HX 0039500T  5613        1974</t>
  </si>
  <si>
    <t>Karl Marx, his life and teachings (Leben und Lehre) / by Ferdinand Tönnies ; translated from the German by Charles P. Loomis and Ingeborg Paulus.</t>
  </si>
  <si>
    <t>Tönnies, Ferdinand, 1855-1936.</t>
  </si>
  <si>
    <t>[East Lansing] : Michigan State University Press, 1974.</t>
  </si>
  <si>
    <t>2003-02-04</t>
  </si>
  <si>
    <t>514259:eng</t>
  </si>
  <si>
    <t>1194929</t>
  </si>
  <si>
    <t>991003612099702656</t>
  </si>
  <si>
    <t>2260633020002656</t>
  </si>
  <si>
    <t>9780870131813</t>
  </si>
  <si>
    <t>32285001184315</t>
  </si>
  <si>
    <t>893330554</t>
  </si>
  <si>
    <t>HX39.5 .T8</t>
  </si>
  <si>
    <t>0                      HX 0039500T  8</t>
  </si>
  <si>
    <t>The Marxian revolutionary idea [by] Robert C. Tucker.</t>
  </si>
  <si>
    <t>Tucker, Robert C. (Robert Charles), 1918-2010.</t>
  </si>
  <si>
    <t>New York, Norton [1969]</t>
  </si>
  <si>
    <t>2000-11-19</t>
  </si>
  <si>
    <t>459387:eng</t>
  </si>
  <si>
    <t>6435</t>
  </si>
  <si>
    <t>991005439249702656</t>
  </si>
  <si>
    <t>2265479840002656</t>
  </si>
  <si>
    <t>32285003190872</t>
  </si>
  <si>
    <t>893628776</t>
  </si>
  <si>
    <t>HX39.5 .V266 1988</t>
  </si>
  <si>
    <t>0                      HX 0039500V  266         1988</t>
  </si>
  <si>
    <t>The immanent Utopia : from Marxism on the state to the state of Marxism / Axel van den Berg.</t>
  </si>
  <si>
    <t>Van den Berg, Axel.</t>
  </si>
  <si>
    <t>Princeton, N.J. : Princeton University Press, c1988.</t>
  </si>
  <si>
    <t>1990-02-16</t>
  </si>
  <si>
    <t>762048:eng</t>
  </si>
  <si>
    <t>17776485</t>
  </si>
  <si>
    <t>991001263349702656</t>
  </si>
  <si>
    <t>2269714980002656</t>
  </si>
  <si>
    <t>9780691028446</t>
  </si>
  <si>
    <t>32285000038900</t>
  </si>
  <si>
    <t>893778686</t>
  </si>
  <si>
    <t>HX39.5 .W7</t>
  </si>
  <si>
    <t>0                      HX 0039500W  7</t>
  </si>
  <si>
    <t>The trouble with Marx. Introd. by Gottfried Haberler.</t>
  </si>
  <si>
    <t>Wright, David McCord, 1909-1968.</t>
  </si>
  <si>
    <t>New Rochelle, N.Y., Arlington House [1967]</t>
  </si>
  <si>
    <t>1383494:eng</t>
  </si>
  <si>
    <t>265912</t>
  </si>
  <si>
    <t>991002097099702656</t>
  </si>
  <si>
    <t>2267773010002656</t>
  </si>
  <si>
    <t>32285003190880</t>
  </si>
  <si>
    <t>893798176</t>
  </si>
  <si>
    <t>HX39.5.B73 M3 1974</t>
  </si>
  <si>
    <t>0                      HX 0039500B  73                 M  3           1974</t>
  </si>
  <si>
    <t>Marx and America; a study of the doctrine of impoverishment.</t>
  </si>
  <si>
    <t>Browder, Earl, 1891-1973.</t>
  </si>
  <si>
    <t>Westport, Conn., Greenwood Press [1974, c1958]</t>
  </si>
  <si>
    <t>2000-12-04</t>
  </si>
  <si>
    <t>429245420:eng</t>
  </si>
  <si>
    <t>749735</t>
  </si>
  <si>
    <t>991003224549702656</t>
  </si>
  <si>
    <t>2255407010002656</t>
  </si>
  <si>
    <t>9780837172187</t>
  </si>
  <si>
    <t>32285003190740</t>
  </si>
  <si>
    <t>893428570</t>
  </si>
  <si>
    <t>HX40 .B76 1989</t>
  </si>
  <si>
    <t>0                      HX 0040000B  76          1989</t>
  </si>
  <si>
    <t>The grand failure : the birth and death of communism in the twentieth century / Zbigniew Brzezinski.</t>
  </si>
  <si>
    <t>Brzezinski, Zbigniew, 1928-2017.</t>
  </si>
  <si>
    <t>New York : Scribner, c1989.</t>
  </si>
  <si>
    <t>2009-02-23</t>
  </si>
  <si>
    <t>1990-03-28</t>
  </si>
  <si>
    <t>18844500:eng</t>
  </si>
  <si>
    <t>18779550</t>
  </si>
  <si>
    <t>991001393149702656</t>
  </si>
  <si>
    <t>2256534790002656</t>
  </si>
  <si>
    <t>9780684190341</t>
  </si>
  <si>
    <t>32285000105899</t>
  </si>
  <si>
    <t>893408103</t>
  </si>
  <si>
    <t>HX40 .D4233</t>
  </si>
  <si>
    <t>0                      HX 0040000D  4233</t>
  </si>
  <si>
    <t>Marxism in our time. Edited by Tamara Deutscher.</t>
  </si>
  <si>
    <t>Deutscher, Isaac, 1907-1967.</t>
  </si>
  <si>
    <t>Berkeley, Calif., Ramparts Press [1971]</t>
  </si>
  <si>
    <t>538697:eng</t>
  </si>
  <si>
    <t>150947</t>
  </si>
  <si>
    <t>991000868679702656</t>
  </si>
  <si>
    <t>2272734350002656</t>
  </si>
  <si>
    <t>9780878670062</t>
  </si>
  <si>
    <t>32285003190906</t>
  </si>
  <si>
    <t>893790932</t>
  </si>
  <si>
    <t>HX40 .D58 1994</t>
  </si>
  <si>
    <t>0                      HX 0040000D  58          1994</t>
  </si>
  <si>
    <t>After the revolution : waking to global capitalism / Arif Dirlik.</t>
  </si>
  <si>
    <t>Dirlik, Arif.</t>
  </si>
  <si>
    <t>Hanover, NH : Wesleyan University Press : Published by University Press of New England, c1994.</t>
  </si>
  <si>
    <t>1994</t>
  </si>
  <si>
    <t>nhu</t>
  </si>
  <si>
    <t>2002-11-16</t>
  </si>
  <si>
    <t>1996-05-17</t>
  </si>
  <si>
    <t>9952244:eng</t>
  </si>
  <si>
    <t>29477556</t>
  </si>
  <si>
    <t>991002271129702656</t>
  </si>
  <si>
    <t>2270302470002656</t>
  </si>
  <si>
    <t>9780819552747</t>
  </si>
  <si>
    <t>32285002169851</t>
  </si>
  <si>
    <t>893523407</t>
  </si>
  <si>
    <t>HX40 .F572 2009</t>
  </si>
  <si>
    <t>0                      HX 0040000F  572         2009</t>
  </si>
  <si>
    <t>The anti-communist manifestos : four books that shaped the Cold War / John V. Fleming.</t>
  </si>
  <si>
    <t>Fleming, John V.</t>
  </si>
  <si>
    <t>New York : W.W. Norton &amp; Co., c2009.</t>
  </si>
  <si>
    <t>2009</t>
  </si>
  <si>
    <t>2010-12-07</t>
  </si>
  <si>
    <t>168301939:eng</t>
  </si>
  <si>
    <t>286488842</t>
  </si>
  <si>
    <t>991000373799702656</t>
  </si>
  <si>
    <t>2254750300002656</t>
  </si>
  <si>
    <t>9780393069259</t>
  </si>
  <si>
    <t>32285005608889</t>
  </si>
  <si>
    <t>893790440</t>
  </si>
  <si>
    <t>HX40 .F86513 1999</t>
  </si>
  <si>
    <t>0                      HX 0040000F  86513       1999</t>
  </si>
  <si>
    <t>The passing of an illusion : the idea of communism in the twentieth century / François Furet ; translated by Deborah Furet.</t>
  </si>
  <si>
    <t>Furet, François, 1927-1997.</t>
  </si>
  <si>
    <t>Chicago : University of Chicago Press, c1999.</t>
  </si>
  <si>
    <t>1999-10-25</t>
  </si>
  <si>
    <t>1999-10-05</t>
  </si>
  <si>
    <t>502628088:eng</t>
  </si>
  <si>
    <t>39739764</t>
  </si>
  <si>
    <t>991002969069702656</t>
  </si>
  <si>
    <t>2259180440002656</t>
  </si>
  <si>
    <t>9780226273402</t>
  </si>
  <si>
    <t>32285003592549</t>
  </si>
  <si>
    <t>893616833</t>
  </si>
  <si>
    <t>HX40 .H738 1993</t>
  </si>
  <si>
    <t>0                      HX 0040000H  738         1993</t>
  </si>
  <si>
    <t>The rise and fall of communism / Richard H. Hudelson.</t>
  </si>
  <si>
    <t>Hudelson, Richard.</t>
  </si>
  <si>
    <t>2006-11-05</t>
  </si>
  <si>
    <t>1994-03-14</t>
  </si>
  <si>
    <t>3945673650:eng</t>
  </si>
  <si>
    <t>26973673</t>
  </si>
  <si>
    <t>991002101079702656</t>
  </si>
  <si>
    <t>2255014930002656</t>
  </si>
  <si>
    <t>9780813315591</t>
  </si>
  <si>
    <t>32285001856409</t>
  </si>
  <si>
    <t>893709867</t>
  </si>
  <si>
    <t>HX40 .K49 1973</t>
  </si>
  <si>
    <t>0                      HX 0040000K  49          1973</t>
  </si>
  <si>
    <t>Socialism since Marx.</t>
  </si>
  <si>
    <t>Kilroy-Silk, Robert.</t>
  </si>
  <si>
    <t>New York, Taplinger Pub. Co. [1973, c1972]</t>
  </si>
  <si>
    <t>2010-11-29</t>
  </si>
  <si>
    <t>1741589:eng</t>
  </si>
  <si>
    <t>594870</t>
  </si>
  <si>
    <t>991003031889702656</t>
  </si>
  <si>
    <t>2269936250002656</t>
  </si>
  <si>
    <t>9780800872427</t>
  </si>
  <si>
    <t>32285003190997</t>
  </si>
  <si>
    <t>893692320</t>
  </si>
  <si>
    <t>HX40 .S28 1963</t>
  </si>
  <si>
    <t>0                      HX 0040000S  28          1963</t>
  </si>
  <si>
    <t>The rise of modern communism : a brief history of twentieth-century communism / Massimo Salvadori.</t>
  </si>
  <si>
    <t>Salvadori, Massimo.</t>
  </si>
  <si>
    <t>New York : Holt, Rinehart and Winston, [c1963]</t>
  </si>
  <si>
    <t>Rev. ed.</t>
  </si>
  <si>
    <t>Berkshire studies in European history</t>
  </si>
  <si>
    <t>3901116553:eng</t>
  </si>
  <si>
    <t>266544</t>
  </si>
  <si>
    <t>991003591619702656</t>
  </si>
  <si>
    <t>2269182720002656</t>
  </si>
  <si>
    <t>32285004334891</t>
  </si>
  <si>
    <t>893705402</t>
  </si>
  <si>
    <t>HX40 .S39 1960</t>
  </si>
  <si>
    <t>0                      HX 0040000S  39          1960</t>
  </si>
  <si>
    <t>From Lenin to Khrushchev : the history of world communism / by Hugh Seton-Watson.</t>
  </si>
  <si>
    <t>Seton-Watson, Hugh.</t>
  </si>
  <si>
    <t>New York : Praeger, [1960]</t>
  </si>
  <si>
    <t>Books that matter</t>
  </si>
  <si>
    <t>355921414:eng</t>
  </si>
  <si>
    <t>253628</t>
  </si>
  <si>
    <t>991003583749702656</t>
  </si>
  <si>
    <t>2267087430002656</t>
  </si>
  <si>
    <t>32285004334222</t>
  </si>
  <si>
    <t>893348842</t>
  </si>
  <si>
    <t>HX40 .W52</t>
  </si>
  <si>
    <t>0                      HX 0040000W  52</t>
  </si>
  <si>
    <t>Marxism, one hundred years in the life of a doctrine, by Bertram D. Wolfe.</t>
  </si>
  <si>
    <t>Wolfe, Bertram D. (Bertram David), 1896-1977.</t>
  </si>
  <si>
    <t>New York, Dial Press, 1965.</t>
  </si>
  <si>
    <t>1965</t>
  </si>
  <si>
    <t>1998-11-01</t>
  </si>
  <si>
    <t>456238:eng</t>
  </si>
  <si>
    <t>265870</t>
  </si>
  <si>
    <t>991002096849702656</t>
  </si>
  <si>
    <t>2267787570002656</t>
  </si>
  <si>
    <t>32285003191086</t>
  </si>
  <si>
    <t>893408691</t>
  </si>
  <si>
    <t>HX413 .M33 1997</t>
  </si>
  <si>
    <t>0                      HX 0413000M  33          1997</t>
  </si>
  <si>
    <t>Creating socialist women in Japan : gender, labour, and activism, 1900-1937 / Vera Mackie.</t>
  </si>
  <si>
    <t>Mackie, Vera C.</t>
  </si>
  <si>
    <t>Cambridge ; New York : Cambridge University Press, 1997.</t>
  </si>
  <si>
    <t>2003-02-10</t>
  </si>
  <si>
    <t>1999-03-22</t>
  </si>
  <si>
    <t>806762914:eng</t>
  </si>
  <si>
    <t>36130728</t>
  </si>
  <si>
    <t>991002754039702656</t>
  </si>
  <si>
    <t>2255008920002656</t>
  </si>
  <si>
    <t>9780521551373</t>
  </si>
  <si>
    <t>32285003534608</t>
  </si>
  <si>
    <t>893239446</t>
  </si>
  <si>
    <t>HX413.5 .O35 2003</t>
  </si>
  <si>
    <t>0                      HX 0413500O  35          2003</t>
  </si>
  <si>
    <t>Tolerance, suspicion, and hostility : changing U.S. attitudes toward the Japanese communist movement, 1944-1947 / Henry Oinas-Kukkonen.</t>
  </si>
  <si>
    <t>Oinas-Kukkonen, Henry, 1964-</t>
  </si>
  <si>
    <t>Westport, Conn. : Greenwood Press, 2003.</t>
  </si>
  <si>
    <t>Contributions to the study of world history, 0885-9159 ; no. 101</t>
  </si>
  <si>
    <t>2004-03-17</t>
  </si>
  <si>
    <t>864184:eng</t>
  </si>
  <si>
    <t>49383962</t>
  </si>
  <si>
    <t>991004241669702656</t>
  </si>
  <si>
    <t>2271531090002656</t>
  </si>
  <si>
    <t>9780313322006</t>
  </si>
  <si>
    <t>32285004895248</t>
  </si>
  <si>
    <t>893782008</t>
  </si>
  <si>
    <t>HX418.5 .C475 1985</t>
  </si>
  <si>
    <t>0                      HX 0418500C  475         1985</t>
  </si>
  <si>
    <t>Chinese Marxism in flux, 1978-84 : essays on epistemology, ideology, and political economy / edited by Bill Brugger.</t>
  </si>
  <si>
    <t>Armonk, N.Y. : M.E. Sharpe, c1985.</t>
  </si>
  <si>
    <t>2009-03-02</t>
  </si>
  <si>
    <t>836710725:eng</t>
  </si>
  <si>
    <t>11497867</t>
  </si>
  <si>
    <t>991000543079702656</t>
  </si>
  <si>
    <t>2262781300002656</t>
  </si>
  <si>
    <t>9780873323239</t>
  </si>
  <si>
    <t>32285001215598</t>
  </si>
  <si>
    <t>893790622</t>
  </si>
  <si>
    <t>HX44 .C6415 1990</t>
  </si>
  <si>
    <t>0                      HX 0044000C  6415        1990</t>
  </si>
  <si>
    <t>The Collapse of communism / edited by Bernard Gwertzman and Michael T. Kaufman.</t>
  </si>
  <si>
    <t>New York, N.Y. : Times Books/Random House, 1990.</t>
  </si>
  <si>
    <t>1998-11-07</t>
  </si>
  <si>
    <t>1990-06-06</t>
  </si>
  <si>
    <t>341214394:eng</t>
  </si>
  <si>
    <t>21079175</t>
  </si>
  <si>
    <t>991001649599702656</t>
  </si>
  <si>
    <t>2271281860002656</t>
  </si>
  <si>
    <t>9780812918724</t>
  </si>
  <si>
    <t>32285000175306</t>
  </si>
  <si>
    <t>893885451</t>
  </si>
  <si>
    <t>HX44 .G613</t>
  </si>
  <si>
    <t>0                      HX 0044000G  613</t>
  </si>
  <si>
    <t>Socialism and revolution. Translated by Norman Denny.</t>
  </si>
  <si>
    <t>Gorz, André.</t>
  </si>
  <si>
    <t>Garden City, N.Y., Anchor Books, 1973.</t>
  </si>
  <si>
    <t>1999-11-19</t>
  </si>
  <si>
    <t>1680693:eng</t>
  </si>
  <si>
    <t>618825</t>
  </si>
  <si>
    <t>991003061949702656</t>
  </si>
  <si>
    <t>2272224230002656</t>
  </si>
  <si>
    <t>9780385048316</t>
  </si>
  <si>
    <t>32285003191128</t>
  </si>
  <si>
    <t>893627440</t>
  </si>
  <si>
    <t>HX44 .H35 1990</t>
  </si>
  <si>
    <t>0                      HX 0044000H  35          1990</t>
  </si>
  <si>
    <t>Socialism : past and future / Michael Harrington ; introduction by Irving Howe.</t>
  </si>
  <si>
    <t>Harrington, Michael, 1928-1989.</t>
  </si>
  <si>
    <t>New York, N.Y., U.S.A. : Plume, c1990.</t>
  </si>
  <si>
    <t>1992-03-06</t>
  </si>
  <si>
    <t>196558561:eng</t>
  </si>
  <si>
    <t>21874227</t>
  </si>
  <si>
    <t>991001724549702656</t>
  </si>
  <si>
    <t>2270453200002656</t>
  </si>
  <si>
    <t>9780452265042</t>
  </si>
  <si>
    <t>32285000938323</t>
  </si>
  <si>
    <t>893529165</t>
  </si>
  <si>
    <t>HX44 .L39813</t>
  </si>
  <si>
    <t>0                      HX 0044000L  39813</t>
  </si>
  <si>
    <t>Three faces of Marxism: the political concepts of Soviet ideology, Maoism, and humanist Marxism. Translated by Ewald Osers.</t>
  </si>
  <si>
    <t>New York, Holt, Rinehart and Winston [1974]</t>
  </si>
  <si>
    <t>2009-11-09</t>
  </si>
  <si>
    <t>3901136896:eng</t>
  </si>
  <si>
    <t>600220</t>
  </si>
  <si>
    <t>991003037849702656</t>
  </si>
  <si>
    <t>2261057000002656</t>
  </si>
  <si>
    <t>9780030886201</t>
  </si>
  <si>
    <t>32285003191193</t>
  </si>
  <si>
    <t>893348269</t>
  </si>
  <si>
    <t>HX44 .R425 1991</t>
  </si>
  <si>
    <t>0                      HX 0044000R  425         1991</t>
  </si>
  <si>
    <t>Reform and transformation in communist systems : comparative perspectives / edited by Ilpyong J. Kim and Jane Shapiro Zacek.</t>
  </si>
  <si>
    <t>New York : Paragon House, [1991]</t>
  </si>
  <si>
    <t>2003-04-06</t>
  </si>
  <si>
    <t>1994-10-06</t>
  </si>
  <si>
    <t>907700268:eng</t>
  </si>
  <si>
    <t>24164241</t>
  </si>
  <si>
    <t>991001913079702656</t>
  </si>
  <si>
    <t>2254990010002656</t>
  </si>
  <si>
    <t>9780887020599</t>
  </si>
  <si>
    <t>32285001949204</t>
  </si>
  <si>
    <t>893803997</t>
  </si>
  <si>
    <t>HX44 .S586 1975</t>
  </si>
  <si>
    <t>0                      HX 0044000S  586         1975</t>
  </si>
  <si>
    <t>The Socialist idea : a reappraisal / edited by Leszek Kolakowski and Stuart Hampshire.</t>
  </si>
  <si>
    <t>New York : Basic Books, [1975] c1974.</t>
  </si>
  <si>
    <t>892101203:eng</t>
  </si>
  <si>
    <t>2103346</t>
  </si>
  <si>
    <t>991004014529702656</t>
  </si>
  <si>
    <t>2269936300002656</t>
  </si>
  <si>
    <t>9780465079360</t>
  </si>
  <si>
    <t>32285003191276</t>
  </si>
  <si>
    <t>893881940</t>
  </si>
  <si>
    <t>HX44.5 .A38 2003</t>
  </si>
  <si>
    <t>0                      HX 0044500A  38          2003</t>
  </si>
  <si>
    <t>After socialism / edited by Ellen Frankel Paul, Fred D. Miller, Jr., and Jeffrey Paul.</t>
  </si>
  <si>
    <t>Cambridge, U.K. ; New York : Cambridge University Press, 2003.</t>
  </si>
  <si>
    <t>2005-10-24</t>
  </si>
  <si>
    <t>353237803:eng</t>
  </si>
  <si>
    <t>50774311</t>
  </si>
  <si>
    <t>991004673219702656</t>
  </si>
  <si>
    <t>2263640850002656</t>
  </si>
  <si>
    <t>9780521534987</t>
  </si>
  <si>
    <t>32285005141295</t>
  </si>
  <si>
    <t>893901602</t>
  </si>
  <si>
    <t>HX44.5 .A78 1995</t>
  </si>
  <si>
    <t>0                      HX 0044500A  78          1995</t>
  </si>
  <si>
    <t>After Marxism / Ronald Aronson.</t>
  </si>
  <si>
    <t>Aronson, Ronald, 1938-</t>
  </si>
  <si>
    <t>New York : Guilford Press, c1995.</t>
  </si>
  <si>
    <t>Critical perspectives</t>
  </si>
  <si>
    <t>1998-10-08</t>
  </si>
  <si>
    <t>1995-11-02</t>
  </si>
  <si>
    <t>32862836:eng</t>
  </si>
  <si>
    <t>30919426</t>
  </si>
  <si>
    <t>991002380329702656</t>
  </si>
  <si>
    <t>2264776530002656</t>
  </si>
  <si>
    <t>9780898624168</t>
  </si>
  <si>
    <t>32285002099652</t>
  </si>
  <si>
    <t>893879844</t>
  </si>
  <si>
    <t>HX44.5 .E95 1993</t>
  </si>
  <si>
    <t>0                      HX 0044500E  95          1993</t>
  </si>
  <si>
    <t>Exit from communism / edited by Stephen R. Graubard.</t>
  </si>
  <si>
    <t>New Brunswick, N.J., U.S.A. : Transaction Publishers, c1993.</t>
  </si>
  <si>
    <t>1999-01-13</t>
  </si>
  <si>
    <t>1999-03-04</t>
  </si>
  <si>
    <t>387892:eng</t>
  </si>
  <si>
    <t>27894686</t>
  </si>
  <si>
    <t>991002164889702656</t>
  </si>
  <si>
    <t>2261371850002656</t>
  </si>
  <si>
    <t>9781560006947</t>
  </si>
  <si>
    <t>32285003263141</t>
  </si>
  <si>
    <t>893347185</t>
  </si>
  <si>
    <t>HX44.5 .F76 1992</t>
  </si>
  <si>
    <t>0                      HX 0044500F  76          1992</t>
  </si>
  <si>
    <t>From Leninism to freedom : the challenges of democratization / edited by Margaret Latus Nugent.</t>
  </si>
  <si>
    <t>2004-02-12</t>
  </si>
  <si>
    <t>1993-09-22</t>
  </si>
  <si>
    <t>817348787:eng</t>
  </si>
  <si>
    <t>26363647</t>
  </si>
  <si>
    <t>991002060349702656</t>
  </si>
  <si>
    <t>2263458980002656</t>
  </si>
  <si>
    <t>9780813385242</t>
  </si>
  <si>
    <t>32285001767234</t>
  </si>
  <si>
    <t>893427160</t>
  </si>
  <si>
    <t>HX44.5 .H65 1997</t>
  </si>
  <si>
    <t>0                      HX 0044500H  65          1997</t>
  </si>
  <si>
    <t>Post-communism : an introduction / Leslie Holmes.</t>
  </si>
  <si>
    <t>Holmes, Leslie.</t>
  </si>
  <si>
    <t>Durham, N.C. : Duke University Press, 1997.</t>
  </si>
  <si>
    <t>2004-02-19</t>
  </si>
  <si>
    <t>1998-03-11</t>
  </si>
  <si>
    <t>626362:eng</t>
  </si>
  <si>
    <t>36023951</t>
  </si>
  <si>
    <t>991002744729702656</t>
  </si>
  <si>
    <t>2256270170002656</t>
  </si>
  <si>
    <t>9780822319870</t>
  </si>
  <si>
    <t>32285003357497</t>
  </si>
  <si>
    <t>893239439</t>
  </si>
  <si>
    <t>HX44.5 .K665 2006</t>
  </si>
  <si>
    <t>0                      HX 0044500K  665         2006</t>
  </si>
  <si>
    <t>After socialism : reconstructing critical social thought / Gabriel Kolko.</t>
  </si>
  <si>
    <t>Kolko, Gabriel.</t>
  </si>
  <si>
    <t>London ; New York : Routledge, 2006.</t>
  </si>
  <si>
    <t>2006</t>
  </si>
  <si>
    <t>2007-05-24</t>
  </si>
  <si>
    <t>792440325:eng</t>
  </si>
  <si>
    <t>64453305</t>
  </si>
  <si>
    <t>991005030159702656</t>
  </si>
  <si>
    <t>2268621330002656</t>
  </si>
  <si>
    <t>9780203088197</t>
  </si>
  <si>
    <t>32285005314280</t>
  </si>
  <si>
    <t>893889566</t>
  </si>
  <si>
    <t>HX44.5 .R475 1999</t>
  </si>
  <si>
    <t>0                      HX 0044500R  475         1999</t>
  </si>
  <si>
    <t>The return of the left in post-communist states : current trends and future prospects / edited by Charles Bukowski and Barnabas Racz.</t>
  </si>
  <si>
    <t>Cheltenham, UK ; Northampton, MA : Edward Elgar, c1999.</t>
  </si>
  <si>
    <t>Studies of communism in transition</t>
  </si>
  <si>
    <t>2004-03-29</t>
  </si>
  <si>
    <t>2000-09-13</t>
  </si>
  <si>
    <t>806876595:eng</t>
  </si>
  <si>
    <t>41224147</t>
  </si>
  <si>
    <t>991003248489702656</t>
  </si>
  <si>
    <t>2260415030002656</t>
  </si>
  <si>
    <t>9781858988153</t>
  </si>
  <si>
    <t>32285003761904</t>
  </si>
  <si>
    <t>893524595</t>
  </si>
  <si>
    <t>HX44.5 .T72 2002</t>
  </si>
  <si>
    <t>0                      HX 0044500T  72          2002</t>
  </si>
  <si>
    <t>The transition : evaluating the postcommunist experience / edited by David W. Lovell.</t>
  </si>
  <si>
    <t>Aldershot, Hants, England ; Burlington, VT : Ashgate, c2002.</t>
  </si>
  <si>
    <t>2003-09-23</t>
  </si>
  <si>
    <t>839649190:eng</t>
  </si>
  <si>
    <t>49681557</t>
  </si>
  <si>
    <t>991004131469702656</t>
  </si>
  <si>
    <t>2267650100002656</t>
  </si>
  <si>
    <t>9780754630616</t>
  </si>
  <si>
    <t>32285004789011</t>
  </si>
  <si>
    <t>893712198</t>
  </si>
  <si>
    <t>HX443.A6 B67 1988</t>
  </si>
  <si>
    <t>0                      HX 0443000A  6                  B  67          1988</t>
  </si>
  <si>
    <t>The rise of Egyptian communism, 1939-1970 / Selma Botman.</t>
  </si>
  <si>
    <t>Botman, Selma.</t>
  </si>
  <si>
    <t>Syracuse, N.Y. : Syracuse University Press, 1988.</t>
  </si>
  <si>
    <t>Contemporary issues in the Middle East</t>
  </si>
  <si>
    <t>2008-10-14</t>
  </si>
  <si>
    <t>1995-03-01</t>
  </si>
  <si>
    <t>16659454:eng</t>
  </si>
  <si>
    <t>17774278</t>
  </si>
  <si>
    <t>991001262259702656</t>
  </si>
  <si>
    <t>2272676260002656</t>
  </si>
  <si>
    <t>9780815624431</t>
  </si>
  <si>
    <t>32285002001237</t>
  </si>
  <si>
    <t>893690483</t>
  </si>
  <si>
    <t>HX448.5.A6 M35 1994</t>
  </si>
  <si>
    <t>0                      HX 0448500A  6                  M  35          1994</t>
  </si>
  <si>
    <t>Limited choices : the political struggle for socialism in Tanzania / Dean E. McHenry, Jr.</t>
  </si>
  <si>
    <t>McHenry, Dean E., 1939-</t>
  </si>
  <si>
    <t>Boulder, CO : L. Rienner, 1994.</t>
  </si>
  <si>
    <t>1999-10-26</t>
  </si>
  <si>
    <t>1994-12-22</t>
  </si>
  <si>
    <t>31938081:eng</t>
  </si>
  <si>
    <t>30154631</t>
  </si>
  <si>
    <t>991002324289702656</t>
  </si>
  <si>
    <t>2271129300002656</t>
  </si>
  <si>
    <t>9781555874292</t>
  </si>
  <si>
    <t>32285001978393</t>
  </si>
  <si>
    <t>893804472</t>
  </si>
  <si>
    <t>HX448.5.A6 T68 1981</t>
  </si>
  <si>
    <t>0                      HX 0448500A  6                  T  68          1981</t>
  </si>
  <si>
    <t>Towards socialism in Tanzania / edited by Bismarck U. Mwansasu and Cranford Pratt.</t>
  </si>
  <si>
    <t>Toronto ; Buffalo : University of Toronto Press, 1981, c1979.</t>
  </si>
  <si>
    <t>[Paperback ed.]</t>
  </si>
  <si>
    <t>xxc</t>
  </si>
  <si>
    <t>348085513:eng</t>
  </si>
  <si>
    <t>8188532</t>
  </si>
  <si>
    <t>991005215509702656</t>
  </si>
  <si>
    <t>2272114240002656</t>
  </si>
  <si>
    <t>32285001215655</t>
  </si>
  <si>
    <t>893889872</t>
  </si>
  <si>
    <t>HX449.A6 M58</t>
  </si>
  <si>
    <t>0                      HX 0449000A  6                  M  58</t>
  </si>
  <si>
    <t>Underdevelopment and the transition to socialism : Mozambique and Tanzania / James H. Mittelman.</t>
  </si>
  <si>
    <t>Mittelman, James H.</t>
  </si>
  <si>
    <t>New York : Academic Press, c1981.</t>
  </si>
  <si>
    <t>Studies in social discontinuity</t>
  </si>
  <si>
    <t>2003-11-25</t>
  </si>
  <si>
    <t>1990-03-26</t>
  </si>
  <si>
    <t>795244866:eng</t>
  </si>
  <si>
    <t>7328124</t>
  </si>
  <si>
    <t>991005104899702656</t>
  </si>
  <si>
    <t>2272782150002656</t>
  </si>
  <si>
    <t>9780125006606</t>
  </si>
  <si>
    <t>32285000096833</t>
  </si>
  <si>
    <t>893254466</t>
  </si>
  <si>
    <t>HX450.5.A8 C58 1998</t>
  </si>
  <si>
    <t>0                      HX 0450500A  8                  C  58          1998</t>
  </si>
  <si>
    <t>Bram Fischer : Afrikaner revolutionary / Stephen Clingman.</t>
  </si>
  <si>
    <t>Clingman, Stephen.</t>
  </si>
  <si>
    <t>Amherst, MA : University of Massachusetts Press, 1998.</t>
  </si>
  <si>
    <t>1999-02-24</t>
  </si>
  <si>
    <t>1998-07-21</t>
  </si>
  <si>
    <t>797047915:eng</t>
  </si>
  <si>
    <t>38010513</t>
  </si>
  <si>
    <t>991002884069702656</t>
  </si>
  <si>
    <t>2261076530002656</t>
  </si>
  <si>
    <t>9780864863188</t>
  </si>
  <si>
    <t>32285003434056</t>
  </si>
  <si>
    <t>893799131</t>
  </si>
  <si>
    <t>HX457.T3 C7</t>
  </si>
  <si>
    <t>0                      HX 0457000T  3                  C  7</t>
  </si>
  <si>
    <t>The critical phase in Tanzania, 1945-1968 : Nyerere and the emergence of a socialist strategy / Cranford Pratt.</t>
  </si>
  <si>
    <t>Pratt, Cranford.</t>
  </si>
  <si>
    <t>Cambridge, Eng. ; New York : Cambridge University Press, 1976.</t>
  </si>
  <si>
    <t>795068584:eng</t>
  </si>
  <si>
    <t>1637894</t>
  </si>
  <si>
    <t>991003850189702656</t>
  </si>
  <si>
    <t>2263004030002656</t>
  </si>
  <si>
    <t>9780521208246</t>
  </si>
  <si>
    <t>32285003192977</t>
  </si>
  <si>
    <t>893518933</t>
  </si>
  <si>
    <t>HX51 .C636 1988</t>
  </si>
  <si>
    <t>0                      HX 0051000C  636         1988</t>
  </si>
  <si>
    <t>Christian socialism : an informal history / John C. Cort.</t>
  </si>
  <si>
    <t>Cort, John C.</t>
  </si>
  <si>
    <t>Maryknoll, N.Y. : Orbis Books, c1988.</t>
  </si>
  <si>
    <t>1998-06-10</t>
  </si>
  <si>
    <t>11602892:eng</t>
  </si>
  <si>
    <t>15792834</t>
  </si>
  <si>
    <t>991001065139702656</t>
  </si>
  <si>
    <t>2261337000002656</t>
  </si>
  <si>
    <t>9780883446003</t>
  </si>
  <si>
    <t>32285000183821</t>
  </si>
  <si>
    <t>893522258</t>
  </si>
  <si>
    <t>HX51 .D67 1990</t>
  </si>
  <si>
    <t>0                      HX 0051000D  67          1990</t>
  </si>
  <si>
    <t>Reconstructing the common good : theology and the social order / Gary J. Dorrien.</t>
  </si>
  <si>
    <t>Dorrien, Gary J.</t>
  </si>
  <si>
    <t>Maryknoll, N.Y. : Orbis Books, c1990.</t>
  </si>
  <si>
    <t>2007-03-26</t>
  </si>
  <si>
    <t>1990-06-29</t>
  </si>
  <si>
    <t>22471805:eng</t>
  </si>
  <si>
    <t>21077201</t>
  </si>
  <si>
    <t>991001647849702656</t>
  </si>
  <si>
    <t>2270224190002656</t>
  </si>
  <si>
    <t>9780883446591</t>
  </si>
  <si>
    <t>32285000206531</t>
  </si>
  <si>
    <t>893420469</t>
  </si>
  <si>
    <t>HX514 .V83 2001</t>
  </si>
  <si>
    <t>0                      HX 0514000V  83          2001</t>
  </si>
  <si>
    <t>Einstein and Soviet ideology / Alexander Vucinich.</t>
  </si>
  <si>
    <t>Vucinich, Alexander, 1914-2002.</t>
  </si>
  <si>
    <t>Stanford, Calif. : Stanford University Press, c2001.</t>
  </si>
  <si>
    <t>Stanford nuclear age series</t>
  </si>
  <si>
    <t>2002-10-21</t>
  </si>
  <si>
    <t>149439900:eng</t>
  </si>
  <si>
    <t>46937547</t>
  </si>
  <si>
    <t>991003887349702656</t>
  </si>
  <si>
    <t>2266693340002656</t>
  </si>
  <si>
    <t>9780804742092</t>
  </si>
  <si>
    <t>32285004656301</t>
  </si>
  <si>
    <t>893894285</t>
  </si>
  <si>
    <t>HX517.8 .B54 1985</t>
  </si>
  <si>
    <t>0                      HX 0517800B  54          1985</t>
  </si>
  <si>
    <t>Communism and development / Robert Bideleux.</t>
  </si>
  <si>
    <t>Bideleux, Robert.</t>
  </si>
  <si>
    <t>New York : Methuen, 1985.</t>
  </si>
  <si>
    <t>2001-12-03</t>
  </si>
  <si>
    <t>4630424:eng</t>
  </si>
  <si>
    <t>11785224</t>
  </si>
  <si>
    <t>991000591109702656</t>
  </si>
  <si>
    <t>2255895930002656</t>
  </si>
  <si>
    <t>9780416734102</t>
  </si>
  <si>
    <t>32285001215663</t>
  </si>
  <si>
    <t>893225128</t>
  </si>
  <si>
    <t>HX521 .L32 1986</t>
  </si>
  <si>
    <t>0                      HX 0521000L  32          1986</t>
  </si>
  <si>
    <t>The Marxist theory of art : an introductory survey / Dave Laing.</t>
  </si>
  <si>
    <t>Laing, Dave.</t>
  </si>
  <si>
    <t>Sussex, England : Harvester Press ; Boulder, Colo. : Westview Press, 1986.</t>
  </si>
  <si>
    <t>2003-11-16</t>
  </si>
  <si>
    <t>9438788212:eng</t>
  </si>
  <si>
    <t>14098400</t>
  </si>
  <si>
    <t>991000906019702656</t>
  </si>
  <si>
    <t>2264830260002656</t>
  </si>
  <si>
    <t>9780813373072</t>
  </si>
  <si>
    <t>32285001215697</t>
  </si>
  <si>
    <t>893614600</t>
  </si>
  <si>
    <t>HX521 .R367 1980</t>
  </si>
  <si>
    <t>0                      HX 0521000R  367         1980</t>
  </si>
  <si>
    <t>Proudhon, Marx, Picasso : three studies in the sociology of art / Max Raphael ; translated by Inge Marcuse ; edited, introduced, and with a bibliography by John Tagg.</t>
  </si>
  <si>
    <t>Raphael, Max, 1889-1952.</t>
  </si>
  <si>
    <t>[Atlantic Highlands], N.J. : Humanities Press, 1980.</t>
  </si>
  <si>
    <t>2005-04-29</t>
  </si>
  <si>
    <t>458908:eng</t>
  </si>
  <si>
    <t>5007211</t>
  </si>
  <si>
    <t>991004761649702656</t>
  </si>
  <si>
    <t>2271747450002656</t>
  </si>
  <si>
    <t>9780391005969</t>
  </si>
  <si>
    <t>32285001215705</t>
  </si>
  <si>
    <t>893694319</t>
  </si>
  <si>
    <t>HX521 .R67 1984</t>
  </si>
  <si>
    <t>0                      HX 0521000R  67          1984</t>
  </si>
  <si>
    <t>Marx's lost aesthetic : Karl Marx and the visual arts / Margaret A. Rose.</t>
  </si>
  <si>
    <t>Rose, Margaret A.</t>
  </si>
  <si>
    <t>795309341:eng</t>
  </si>
  <si>
    <t>9761737</t>
  </si>
  <si>
    <t>991000253359702656</t>
  </si>
  <si>
    <t>2260021250002656</t>
  </si>
  <si>
    <t>9780521256667</t>
  </si>
  <si>
    <t>32285001215713</t>
  </si>
  <si>
    <t>893714452</t>
  </si>
  <si>
    <t>HX528 .C66 2001</t>
  </si>
  <si>
    <t>0                      HX 0528000C  66          2001</t>
  </si>
  <si>
    <t>Seeing red : Hungarian intellectuals in exile and the challenge of communism / Lee Congdon.</t>
  </si>
  <si>
    <t>Congdon, Lee, 1939-</t>
  </si>
  <si>
    <t>DeKalb : Northern Illinois University Press, c2001.</t>
  </si>
  <si>
    <t>2005-01-30</t>
  </si>
  <si>
    <t>2002-09-10</t>
  </si>
  <si>
    <t>837008857:eng</t>
  </si>
  <si>
    <t>47140570</t>
  </si>
  <si>
    <t>991003865389702656</t>
  </si>
  <si>
    <t>2262943770002656</t>
  </si>
  <si>
    <t>9780875802831</t>
  </si>
  <si>
    <t>32285004646591</t>
  </si>
  <si>
    <t>893611559</t>
  </si>
  <si>
    <t>HX531 .L57 1976</t>
  </si>
  <si>
    <t>0                      HX 0531000L  57          1976</t>
  </si>
  <si>
    <t>Literatura, ideología y lenguaje : estudio / realizado bajo la dirección de Mario Monteforte Toledo.</t>
  </si>
  <si>
    <t>México : Editorial Grijalbo, 1976.</t>
  </si>
  <si>
    <t xml:space="preserve">mx </t>
  </si>
  <si>
    <t>Teoría y praxis ; 28</t>
  </si>
  <si>
    <t>2001-12-13</t>
  </si>
  <si>
    <t>13149223:spa</t>
  </si>
  <si>
    <t>3847017</t>
  </si>
  <si>
    <t>991003699469702656</t>
  </si>
  <si>
    <t>2262013170002656</t>
  </si>
  <si>
    <t>32285004428743</t>
  </si>
  <si>
    <t>893518777</t>
  </si>
  <si>
    <t>HX531 .S58 1980</t>
  </si>
  <si>
    <t>0                      HX 0531000S  58          1980</t>
  </si>
  <si>
    <t>Marxism, ideology, and literature / Cliff Slaughter.</t>
  </si>
  <si>
    <t>Slaughter, Cliff.</t>
  </si>
  <si>
    <t>Atlantic Highlands, N.J. : Humanities Press, 1980.</t>
  </si>
  <si>
    <t>Critical social studies</t>
  </si>
  <si>
    <t>2004-07-01</t>
  </si>
  <si>
    <t>16530199:eng</t>
  </si>
  <si>
    <t>5126119</t>
  </si>
  <si>
    <t>991004782929702656</t>
  </si>
  <si>
    <t>2267974990002656</t>
  </si>
  <si>
    <t>9780391011908</t>
  </si>
  <si>
    <t>32285000947068</t>
  </si>
  <si>
    <t>893513678</t>
  </si>
  <si>
    <t>HX533 .C34 1983</t>
  </si>
  <si>
    <t>0                      HX 0533000C  34          1983</t>
  </si>
  <si>
    <t>Marxism and philosophy / Alex Callinicos.</t>
  </si>
  <si>
    <t>Callinicos, Alex.</t>
  </si>
  <si>
    <t>Oxford [Oxfordshire] : Clarendon Press ; New York : Oxford University Press, 1983.</t>
  </si>
  <si>
    <t>Marxist introductions</t>
  </si>
  <si>
    <t>1995-12-03</t>
  </si>
  <si>
    <t>3855354535:eng</t>
  </si>
  <si>
    <t>8846580</t>
  </si>
  <si>
    <t>991000083909702656</t>
  </si>
  <si>
    <t>2256051520002656</t>
  </si>
  <si>
    <t>9780198761266</t>
  </si>
  <si>
    <t>32285001215762</t>
  </si>
  <si>
    <t>893620155</t>
  </si>
  <si>
    <t>HX533 .C67 1980b</t>
  </si>
  <si>
    <t>0                      HX 0533000C  67          1980b</t>
  </si>
  <si>
    <t>Communism and philosophy : contemporary dogmas and revisions of Marxism / by Maurice Cornforth.</t>
  </si>
  <si>
    <t>Cornforth, Maurice Campbell.</t>
  </si>
  <si>
    <t>[Atlantic Highlands], N. J. : Humanities Press, 1980.</t>
  </si>
  <si>
    <t>1st U. S. A. ed.</t>
  </si>
  <si>
    <t>1993-12-12</t>
  </si>
  <si>
    <t>820018187:eng</t>
  </si>
  <si>
    <t>7433933</t>
  </si>
  <si>
    <t>991005111299702656</t>
  </si>
  <si>
    <t>2271308250002656</t>
  </si>
  <si>
    <t>32285001215770</t>
  </si>
  <si>
    <t>893430862</t>
  </si>
  <si>
    <t>HX536 .C265 1946</t>
  </si>
  <si>
    <t>0                      HX 0536000C  265         1946</t>
  </si>
  <si>
    <t>A sociological commentary on "Divini Redemptoris," / by Rev. John Patrick Lerhinan.</t>
  </si>
  <si>
    <t>Catholic Church. Pope (1922-1939 : Pius XI). Divini Redemptoris. English.</t>
  </si>
  <si>
    <t>Washington, D.C. : The Catholic university of America press, 1946.</t>
  </si>
  <si>
    <t>1946</t>
  </si>
  <si>
    <t>The Catholic university of America. [Studies in sociology] vol. no. 17.</t>
  </si>
  <si>
    <t>1994-02-07</t>
  </si>
  <si>
    <t>14858604:eng</t>
  </si>
  <si>
    <t>4669913</t>
  </si>
  <si>
    <t>991004881469702656</t>
  </si>
  <si>
    <t>2261933940002656</t>
  </si>
  <si>
    <t>32285001215804</t>
  </si>
  <si>
    <t>893889398</t>
  </si>
  <si>
    <t>HX536 .H373</t>
  </si>
  <si>
    <t>0                      HX 0536000H  373</t>
  </si>
  <si>
    <t>The Christian-Marxist dialogue : beginnings, present status, and beyond / by Peter Hebblethwaite.</t>
  </si>
  <si>
    <t>Hebblethwaite, Peter.</t>
  </si>
  <si>
    <t>New York : Paulist Press, c1977.</t>
  </si>
  <si>
    <t>An Exploration book</t>
  </si>
  <si>
    <t>2007-11-15</t>
  </si>
  <si>
    <t>27879919:eng</t>
  </si>
  <si>
    <t>2979461</t>
  </si>
  <si>
    <t>991004304389702656</t>
  </si>
  <si>
    <t>2268421250002656</t>
  </si>
  <si>
    <t>9780809120192</t>
  </si>
  <si>
    <t>32285003193041</t>
  </si>
  <si>
    <t>893782090</t>
  </si>
  <si>
    <t>HX536 .H39 1962</t>
  </si>
  <si>
    <t>0                      HX 0536000H  39          1962</t>
  </si>
  <si>
    <t>Reason and faith in modern society : liberalism, Marxism, and democracy / Eduard Heiman.</t>
  </si>
  <si>
    <t>Heimann, Eduard, 1889-1967.</t>
  </si>
  <si>
    <t>Edinburgh : Oliver &amp; Boyd, 1962, c1961.</t>
  </si>
  <si>
    <t>1998-08-02</t>
  </si>
  <si>
    <t>1992-03-13</t>
  </si>
  <si>
    <t>198080242:eng</t>
  </si>
  <si>
    <t>3867989</t>
  </si>
  <si>
    <t>991004534189702656</t>
  </si>
  <si>
    <t>2264753930002656</t>
  </si>
  <si>
    <t>32285000999135</t>
  </si>
  <si>
    <t>893706546</t>
  </si>
  <si>
    <t>HX536 .H79</t>
  </si>
  <si>
    <t>0                      HX 0536000H  79</t>
  </si>
  <si>
    <t>The moral alternative to socialism / by Irving E. Howard. Introd. by Charles B. Shuman. Epilogue by Daniel Lyons.</t>
  </si>
  <si>
    <t>Howard, Irving E.</t>
  </si>
  <si>
    <t>Chicago : Citizens Evaluation Institute, 1971.</t>
  </si>
  <si>
    <t>2000-04-01</t>
  </si>
  <si>
    <t>1422848:eng</t>
  </si>
  <si>
    <t>279215</t>
  </si>
  <si>
    <t>991002182809702656</t>
  </si>
  <si>
    <t>2261733950002656</t>
  </si>
  <si>
    <t>32285001215812</t>
  </si>
  <si>
    <t>893347197</t>
  </si>
  <si>
    <t>HX541 .F67 1986</t>
  </si>
  <si>
    <t>0                      HX 0541000F  67          1986</t>
  </si>
  <si>
    <t>The Communist Party and Soviet science / Stephen Fortescue.</t>
  </si>
  <si>
    <t>Fortescue, Stephen.</t>
  </si>
  <si>
    <t>Baltimore : Johns Hopkins University Press, 1986.</t>
  </si>
  <si>
    <t>1999-10-15</t>
  </si>
  <si>
    <t>7509380:eng</t>
  </si>
  <si>
    <t>13581447</t>
  </si>
  <si>
    <t>991000849289702656</t>
  </si>
  <si>
    <t>2257357040002656</t>
  </si>
  <si>
    <t>9780801834011</t>
  </si>
  <si>
    <t>32285001215861</t>
  </si>
  <si>
    <t>893249733</t>
  </si>
  <si>
    <t>HX541 .K54 1994</t>
  </si>
  <si>
    <t>0                      HX 0541000K  54          1994</t>
  </si>
  <si>
    <t>Marxism and science : analysis of an obsession / Gavin Kitching.</t>
  </si>
  <si>
    <t>Kitching, Gavin.</t>
  </si>
  <si>
    <t>University Park, Pa. : Pennsylvania State University Press, c1994.</t>
  </si>
  <si>
    <t>1999-09-21</t>
  </si>
  <si>
    <t>1994-12-28</t>
  </si>
  <si>
    <t>908375624:eng</t>
  </si>
  <si>
    <t>28256098</t>
  </si>
  <si>
    <t>991002197219702656</t>
  </si>
  <si>
    <t>2261512760002656</t>
  </si>
  <si>
    <t>9780271010267</t>
  </si>
  <si>
    <t>32285001979607</t>
  </si>
  <si>
    <t>893341146</t>
  </si>
  <si>
    <t>HX542 .B717 1986</t>
  </si>
  <si>
    <t>0                      HX 0542000B  717         1986</t>
  </si>
  <si>
    <t>The production of society : a Marxian foundation for social theory / Michael E. Brown.</t>
  </si>
  <si>
    <t>Brown, Michael E.</t>
  </si>
  <si>
    <t>Totowa, N.J. : Rowman &amp; Littlefield, 1986.</t>
  </si>
  <si>
    <t>1992-11-14</t>
  </si>
  <si>
    <t>7563884:eng</t>
  </si>
  <si>
    <t>13333945</t>
  </si>
  <si>
    <t>991000813689702656</t>
  </si>
  <si>
    <t>2262140080002656</t>
  </si>
  <si>
    <t>9780847674732</t>
  </si>
  <si>
    <t>32285001215879</t>
  </si>
  <si>
    <t>893683776</t>
  </si>
  <si>
    <t>HX542 .L3813 1968</t>
  </si>
  <si>
    <t>0                      HX 0542000L  3813        1968</t>
  </si>
  <si>
    <t>The sociology of Marx. Translated from the French by Norbert Guterman.</t>
  </si>
  <si>
    <t>Lefebvre, Henri, 1901-1991.</t>
  </si>
  <si>
    <t>New York, Pantheon Books [1968]</t>
  </si>
  <si>
    <t>2007-11-19</t>
  </si>
  <si>
    <t>2829715366:eng</t>
  </si>
  <si>
    <t>181025</t>
  </si>
  <si>
    <t>991001088299702656</t>
  </si>
  <si>
    <t>2272650900002656</t>
  </si>
  <si>
    <t>32285003193108</t>
  </si>
  <si>
    <t>893413942</t>
  </si>
  <si>
    <t>HX546 .C45</t>
  </si>
  <si>
    <t>0                      HX 0546000C  45</t>
  </si>
  <si>
    <t>Women under communism : family in Russia and China / by Paul Chao. --</t>
  </si>
  <si>
    <t>Chao, Paul, 1919-</t>
  </si>
  <si>
    <t>Bayside, N.Y. : General Hall, 1977.</t>
  </si>
  <si>
    <t>2002-11-22</t>
  </si>
  <si>
    <t>144719429:eng</t>
  </si>
  <si>
    <t>3472748</t>
  </si>
  <si>
    <t>991004442869702656</t>
  </si>
  <si>
    <t>2267180150002656</t>
  </si>
  <si>
    <t>9780930390013</t>
  </si>
  <si>
    <t>32285001215945</t>
  </si>
  <si>
    <t>893788700</t>
  </si>
  <si>
    <t>HX546 .E55 1987</t>
  </si>
  <si>
    <t>0                      HX 0546000E  55          1987</t>
  </si>
  <si>
    <t>Engels revisited : new feminist essays / edited by Janet Sayers, Mary Evans, and Nanneke Redclift.</t>
  </si>
  <si>
    <t>London ; New York : Tavistock Publications, 1987.</t>
  </si>
  <si>
    <t>Social science paperbacks ; 347</t>
  </si>
  <si>
    <t>2003-10-06</t>
  </si>
  <si>
    <t>836656567:eng</t>
  </si>
  <si>
    <t>13794532</t>
  </si>
  <si>
    <t>991000873119702656</t>
  </si>
  <si>
    <t>2269725670002656</t>
  </si>
  <si>
    <t>9780422608107</t>
  </si>
  <si>
    <t>32285001215952</t>
  </si>
  <si>
    <t>893620877</t>
  </si>
  <si>
    <t>HX546 .L66 2000</t>
  </si>
  <si>
    <t>0                      HX 0546000L  66          2000</t>
  </si>
  <si>
    <t>Men's feminism : August Bebel and the German socialist movement / Anne Lopes and Gary Roth.</t>
  </si>
  <si>
    <t>Lopes, Anne.</t>
  </si>
  <si>
    <t>Amherst, N.Y. : Humanity Books, 2000.</t>
  </si>
  <si>
    <t>198516536:eng</t>
  </si>
  <si>
    <t>44541861</t>
  </si>
  <si>
    <t>991003883189702656</t>
  </si>
  <si>
    <t>2257651630002656</t>
  </si>
  <si>
    <t>9781573928687</t>
  </si>
  <si>
    <t>32285004656251</t>
  </si>
  <si>
    <t>893705736</t>
  </si>
  <si>
    <t>HX546 .M396 1997</t>
  </si>
  <si>
    <t>0                      HX 0546000M  396         1997</t>
  </si>
  <si>
    <t>Materialist feminism : a reader in class, difference, and women's lives / edited by Rosemary Hennessy and Chrys Ingraham.</t>
  </si>
  <si>
    <t>New York : Routledge, 1997.</t>
  </si>
  <si>
    <t>1997-10-02</t>
  </si>
  <si>
    <t>836926622:eng</t>
  </si>
  <si>
    <t>36656482</t>
  </si>
  <si>
    <t>991002791379702656</t>
  </si>
  <si>
    <t>2265602900002656</t>
  </si>
  <si>
    <t>9780415916332</t>
  </si>
  <si>
    <t>32285003252250</t>
  </si>
  <si>
    <t>893428020</t>
  </si>
  <si>
    <t>HX550.A56 M3713</t>
  </si>
  <si>
    <t>0                      HX 0550000A  56                 M  3713</t>
  </si>
  <si>
    <t>Marxism and anthropology : the concept of "human essence" in the philosophy of Marx / George Márkus ; translated by E. de Laczay and G. Márkus.</t>
  </si>
  <si>
    <t>Márkus, György, 1934-</t>
  </si>
  <si>
    <t>Assen : Van Gorcum, 1978.</t>
  </si>
  <si>
    <t>Dialectic and society ; 4</t>
  </si>
  <si>
    <t>2000-10-22</t>
  </si>
  <si>
    <t>3901413987:eng</t>
  </si>
  <si>
    <t>4921873</t>
  </si>
  <si>
    <t>991004748119702656</t>
  </si>
  <si>
    <t>2266795010002656</t>
  </si>
  <si>
    <t>9789023216155</t>
  </si>
  <si>
    <t>32285001216000</t>
  </si>
  <si>
    <t>893782608</t>
  </si>
  <si>
    <t>HX550.I8 G43 1988</t>
  </si>
  <si>
    <t>0                      HX 0550000I  8                  G  43          1988</t>
  </si>
  <si>
    <t>Islam, guerrilla war, and revolution : a study in comparative social history / Haim Gerber.</t>
  </si>
  <si>
    <t>Gerber, Haim.</t>
  </si>
  <si>
    <t>Boulder, CO : L. Rienner, c1988.</t>
  </si>
  <si>
    <t>2005-06-08</t>
  </si>
  <si>
    <t>16836907:eng</t>
  </si>
  <si>
    <t>17982581</t>
  </si>
  <si>
    <t>991001289339702656</t>
  </si>
  <si>
    <t>2259373930002656</t>
  </si>
  <si>
    <t>9781555871284</t>
  </si>
  <si>
    <t>32285001216026</t>
  </si>
  <si>
    <t>893778699</t>
  </si>
  <si>
    <t>HX550.M35 T9</t>
  </si>
  <si>
    <t>0                      HX 0550000M  35                 T  9</t>
  </si>
  <si>
    <t>Target America : the influence of Communist propaganda on U.S. media / James L. Tyson.</t>
  </si>
  <si>
    <t>Tyson, James L.</t>
  </si>
  <si>
    <t>Chicago : Regnery Gateway, c1981.</t>
  </si>
  <si>
    <t>2004-04-22</t>
  </si>
  <si>
    <t>552077:eng</t>
  </si>
  <si>
    <t>7831159</t>
  </si>
  <si>
    <t>991005165499702656</t>
  </si>
  <si>
    <t>2258635880002656</t>
  </si>
  <si>
    <t>9780895266712</t>
  </si>
  <si>
    <t>32285001216067</t>
  </si>
  <si>
    <t>893895985</t>
  </si>
  <si>
    <t>HX550.N3 O12 2006</t>
  </si>
  <si>
    <t>0                      HX 0550000N  3                  O  12          2006</t>
  </si>
  <si>
    <t>Intellectuals and apparatchiks : Russian nationalism and the Gorbachev revolution / Kevin O'Connor.</t>
  </si>
  <si>
    <t>O'Connor, Kevin, 1967-</t>
  </si>
  <si>
    <t>Lanham, [Md.] : Lexington Books, c2006.</t>
  </si>
  <si>
    <t>2008-04-16</t>
  </si>
  <si>
    <t>892331983:eng</t>
  </si>
  <si>
    <t>62161109</t>
  </si>
  <si>
    <t>991005188849702656</t>
  </si>
  <si>
    <t>2270660880002656</t>
  </si>
  <si>
    <t>9780739107713</t>
  </si>
  <si>
    <t>32285005402770</t>
  </si>
  <si>
    <t>893613272</t>
  </si>
  <si>
    <t>HX550.P7 P63 1997</t>
  </si>
  <si>
    <t>0                      HX 0550000P  7                  P  63          1997</t>
  </si>
  <si>
    <t>Righting wrongs in Eastern Europe / Istvan Pogany.</t>
  </si>
  <si>
    <t>Pogany, Istvan S.</t>
  </si>
  <si>
    <t>Manchester, UK ; New York : Manchester University Press ; New York : Distributed exclusively in the USA by St. Martin's Press, 1997.</t>
  </si>
  <si>
    <t>Europe in change</t>
  </si>
  <si>
    <t>1999-10-27</t>
  </si>
  <si>
    <t>1998-08-20</t>
  </si>
  <si>
    <t>581578:eng</t>
  </si>
  <si>
    <t>36876153</t>
  </si>
  <si>
    <t>991002806729702656</t>
  </si>
  <si>
    <t>2255877310002656</t>
  </si>
  <si>
    <t>9780719030420</t>
  </si>
  <si>
    <t>32285003460119</t>
  </si>
  <si>
    <t>893774044</t>
  </si>
  <si>
    <t>HX550.R48 L33 1990</t>
  </si>
  <si>
    <t>0                      HX 0550000R  48                 L  33          1990</t>
  </si>
  <si>
    <t>New reflections on the revolution of our time / Ernesto Laclau.</t>
  </si>
  <si>
    <t>Laclau, Ernesto, 1935-2014.</t>
  </si>
  <si>
    <t>London ; New York : Verso, 1990.</t>
  </si>
  <si>
    <t>Phronesis</t>
  </si>
  <si>
    <t>2010-10-11</t>
  </si>
  <si>
    <t>1992-11-02</t>
  </si>
  <si>
    <t>23569404:eng</t>
  </si>
  <si>
    <t>22181709</t>
  </si>
  <si>
    <t>991001750999702656</t>
  </si>
  <si>
    <t>2257793500002656</t>
  </si>
  <si>
    <t>9780860919193</t>
  </si>
  <si>
    <t>32285001360352</t>
  </si>
  <si>
    <t>893316007</t>
  </si>
  <si>
    <t>HX550.R48 W43 2002</t>
  </si>
  <si>
    <t>0                      HX 0550000R  48                 W  43          2002</t>
  </si>
  <si>
    <t>What is to be done? : Leninism, Anti-Leninist Marxism and the question of revolution today / [edited by] Werner Bonefeld, Sergio Tischler.</t>
  </si>
  <si>
    <t>Aldershot, England ; Burlington, VT : Ashgate, c2002.</t>
  </si>
  <si>
    <t>840641968:eng</t>
  </si>
  <si>
    <t>50115579</t>
  </si>
  <si>
    <t>991004131569702656</t>
  </si>
  <si>
    <t>2255715230002656</t>
  </si>
  <si>
    <t>9780754632313</t>
  </si>
  <si>
    <t>32285004789565</t>
  </si>
  <si>
    <t>893247192</t>
  </si>
  <si>
    <t>HX56 .M318</t>
  </si>
  <si>
    <t>0                      HX 0056000M  318</t>
  </si>
  <si>
    <t>Soviet Marxism, a critical analysis.</t>
  </si>
  <si>
    <t>Marcuse, Herbert, 1898-1979.</t>
  </si>
  <si>
    <t>New York, Columbia University Press, 1958.</t>
  </si>
  <si>
    <t>1958</t>
  </si>
  <si>
    <t>Studies of the Russian Institute, Columbia University</t>
  </si>
  <si>
    <t>2007-02-23</t>
  </si>
  <si>
    <t>4820395542:eng</t>
  </si>
  <si>
    <t>876342</t>
  </si>
  <si>
    <t>991003344729702656</t>
  </si>
  <si>
    <t>2263807830002656</t>
  </si>
  <si>
    <t>32285003191318</t>
  </si>
  <si>
    <t>893881075</t>
  </si>
  <si>
    <t>HX56 .P558</t>
  </si>
  <si>
    <t>0                      HX 0056000P  558</t>
  </si>
  <si>
    <t>Fundamental problems of Marxism, by G. Plekhanov, edited by D. Ryazanov [pseud.]</t>
  </si>
  <si>
    <t>Plekhanov, Georgiĭ Valentinovich, 1856-1918.</t>
  </si>
  <si>
    <t>London, M. Lawrence [1929]</t>
  </si>
  <si>
    <t>1929</t>
  </si>
  <si>
    <t>3901501018:eng</t>
  </si>
  <si>
    <t>4067741</t>
  </si>
  <si>
    <t>991004582439702656</t>
  </si>
  <si>
    <t>2268497110002656</t>
  </si>
  <si>
    <t>32285003191326</t>
  </si>
  <si>
    <t>893353458</t>
  </si>
  <si>
    <t>HX626 .S2</t>
  </si>
  <si>
    <t>0                      HX 0626000S  2</t>
  </si>
  <si>
    <t>Communism in Latin America, an international bibliography: 1900-1945, 1960-1967 / [by] Martin H. Sable with the assistance of M. Wayne Dennis.</t>
  </si>
  <si>
    <t>Sable, Martin Howard.</t>
  </si>
  <si>
    <t>Los Angeles : Latin American Center, University of California, 1968.</t>
  </si>
  <si>
    <t>University of California. Latin American Center. Reference series, no. 1-A</t>
  </si>
  <si>
    <t>1995-10-08</t>
  </si>
  <si>
    <t>1313987:eng</t>
  </si>
  <si>
    <t>218341</t>
  </si>
  <si>
    <t>991001292439702656</t>
  </si>
  <si>
    <t>2258699890002656</t>
  </si>
  <si>
    <t>32285001216141</t>
  </si>
  <si>
    <t>893602499</t>
  </si>
  <si>
    <t>HX632 .K7613 1972c</t>
  </si>
  <si>
    <t>0                      HX 0632000K  7613        1972c</t>
  </si>
  <si>
    <t>The conquest of bread, [by] Peter Kropotkin; edited and with an introd. by Paul Avrich. --</t>
  </si>
  <si>
    <t>Kropotkin, Petr Alekseevich, kni︠a︡zʹ, 1842-1921.</t>
  </si>
  <si>
    <t>New York, New York University Press, 1972.</t>
  </si>
  <si>
    <t>2004-10-21</t>
  </si>
  <si>
    <t>345937999:eng</t>
  </si>
  <si>
    <t>913753</t>
  </si>
  <si>
    <t>991003376549702656</t>
  </si>
  <si>
    <t>2265744450002656</t>
  </si>
  <si>
    <t>32285001216174</t>
  </si>
  <si>
    <t>893317939</t>
  </si>
  <si>
    <t>HX653 .H66 1951</t>
  </si>
  <si>
    <t>0                      HX 0653000H  66          1951</t>
  </si>
  <si>
    <t>Heavens on earth : utopian communities in America, 1680-1880 / Mark Holloway.</t>
  </si>
  <si>
    <t>Holloway, Mark, 1917-2004.</t>
  </si>
  <si>
    <t>New York : Library Publishers, 1951.</t>
  </si>
  <si>
    <t>1951</t>
  </si>
  <si>
    <t>1998-06-18</t>
  </si>
  <si>
    <t>1993-11-30</t>
  </si>
  <si>
    <t>1383881:eng</t>
  </si>
  <si>
    <t>361835</t>
  </si>
  <si>
    <t>991002488739702656</t>
  </si>
  <si>
    <t>2263237690002656</t>
  </si>
  <si>
    <t>32285001689107</t>
  </si>
  <si>
    <t>893622346</t>
  </si>
  <si>
    <t>HX653 .S65 1998</t>
  </si>
  <si>
    <t>0                      HX 0653000S  65          1998</t>
  </si>
  <si>
    <t>Encyclopedia of American communes, 1663-1963 / Foster Stockwell.</t>
  </si>
  <si>
    <t>Stockwell, Foster.</t>
  </si>
  <si>
    <t>Jefferson, N.C. : McFarland &amp; Co., c1998.</t>
  </si>
  <si>
    <t>2001-04-29</t>
  </si>
  <si>
    <t>1999-01-11</t>
  </si>
  <si>
    <t>601787:eng</t>
  </si>
  <si>
    <t>38024003</t>
  </si>
  <si>
    <t>991002885499702656</t>
  </si>
  <si>
    <t>2261856030002656</t>
  </si>
  <si>
    <t>9780786404551</t>
  </si>
  <si>
    <t>32285003511176</t>
  </si>
  <si>
    <t>893793052</t>
  </si>
  <si>
    <t>HX653 .W57 1993</t>
  </si>
  <si>
    <t>0                      HX 0653000W  57          1993</t>
  </si>
  <si>
    <t>Women in spiritual and communitarian societies in the United States / edited by Wendy E. Chmielewski, Louis J. Kern, and Marlyn Klee-Hartzell.</t>
  </si>
  <si>
    <t>Syracuse, N.Y. : Syracuse University Press, 1993.</t>
  </si>
  <si>
    <t>Utopianism and communitarianism</t>
  </si>
  <si>
    <t>2001-06-13</t>
  </si>
  <si>
    <t>1993-11-29</t>
  </si>
  <si>
    <t>358306522:eng</t>
  </si>
  <si>
    <t>25628994</t>
  </si>
  <si>
    <t>991002013149702656</t>
  </si>
  <si>
    <t>2263810210002656</t>
  </si>
  <si>
    <t>9780815625681</t>
  </si>
  <si>
    <t>32285001812790</t>
  </si>
  <si>
    <t>893433390</t>
  </si>
  <si>
    <t>HX654 .F67</t>
  </si>
  <si>
    <t>0                      HX 0654000F  67</t>
  </si>
  <si>
    <t>Religion and sexuality : three American communal experiments of the nineteenth century / Lawrence Foster.</t>
  </si>
  <si>
    <t>Foster, Lawrence, 1947-</t>
  </si>
  <si>
    <t>New York : Oxford University Press, 1981.</t>
  </si>
  <si>
    <t>2009-09-15</t>
  </si>
  <si>
    <t>2863739251:eng</t>
  </si>
  <si>
    <t>6447299</t>
  </si>
  <si>
    <t>991004985319702656</t>
  </si>
  <si>
    <t>2255456200002656</t>
  </si>
  <si>
    <t>9780195027945</t>
  </si>
  <si>
    <t>32285000999705</t>
  </si>
  <si>
    <t>893612982</t>
  </si>
  <si>
    <t>HX654 .R34</t>
  </si>
  <si>
    <t>0                      HX 0654000R  34</t>
  </si>
  <si>
    <t>Shared houses, shared lives : the new extended families and how they work / by Eric Raimy.</t>
  </si>
  <si>
    <t>Raimy, Eric.</t>
  </si>
  <si>
    <t>Los Angeles : J.P. Tarcher, inc., Distributed by St. Martin's Press, New York, 1979.</t>
  </si>
  <si>
    <t>1995-03-26</t>
  </si>
  <si>
    <t>1992-07-22</t>
  </si>
  <si>
    <t>425590804:eng</t>
  </si>
  <si>
    <t>5118729</t>
  </si>
  <si>
    <t>991004781869702656</t>
  </si>
  <si>
    <t>2269374030002656</t>
  </si>
  <si>
    <t>9780874770926</t>
  </si>
  <si>
    <t>32285001216216</t>
  </si>
  <si>
    <t>893411936</t>
  </si>
  <si>
    <t>HX654 .R67</t>
  </si>
  <si>
    <t>0                      HX 0654000R  67</t>
  </si>
  <si>
    <t>The children of the counter-culture / John Rothchild and Susan Berns Wolf.</t>
  </si>
  <si>
    <t>Rothchild, John.</t>
  </si>
  <si>
    <t>Garden City, N.Y. : Doubleday, 1976.</t>
  </si>
  <si>
    <t>1999-03-15</t>
  </si>
  <si>
    <t>1995-03-31</t>
  </si>
  <si>
    <t>190684645:eng</t>
  </si>
  <si>
    <t>1857868</t>
  </si>
  <si>
    <t>991003913379702656</t>
  </si>
  <si>
    <t>2262863500002656</t>
  </si>
  <si>
    <t>9780385082204</t>
  </si>
  <si>
    <t>32285002015716</t>
  </si>
  <si>
    <t>893611673</t>
  </si>
  <si>
    <t>HX656.B8 B76 1987</t>
  </si>
  <si>
    <t>0                      HX 0656000B  8                  B  76          1987</t>
  </si>
  <si>
    <t>The Brook Farm book : a collection of first-hand accounts of the community / [edited by] Joel Myerson.</t>
  </si>
  <si>
    <t>New York : Garland, 1987.</t>
  </si>
  <si>
    <t>Garland reference library of the humanities ; vol. 730</t>
  </si>
  <si>
    <t>2006-11-18</t>
  </si>
  <si>
    <t>836681204:eng</t>
  </si>
  <si>
    <t>14588911</t>
  </si>
  <si>
    <t>991000948549702656</t>
  </si>
  <si>
    <t>2267372910002656</t>
  </si>
  <si>
    <t>9780824085070</t>
  </si>
  <si>
    <t>32285001216257</t>
  </si>
  <si>
    <t>893865824</t>
  </si>
  <si>
    <t>HX656.B8 D45 2004</t>
  </si>
  <si>
    <t>0                      HX 0656000B  8                  D  45          2004</t>
  </si>
  <si>
    <t>Brook Farm : the dark side of utopia / Sterling F. Delano.</t>
  </si>
  <si>
    <t>Delano, Sterling F., 1942-</t>
  </si>
  <si>
    <t>Cambridge, Mass. : Belknap Press of Harvard University Press, 2004.</t>
  </si>
  <si>
    <t>2006-11-28</t>
  </si>
  <si>
    <t>905415170:eng</t>
  </si>
  <si>
    <t>53170437</t>
  </si>
  <si>
    <t>991004287389702656</t>
  </si>
  <si>
    <t>2255428910002656</t>
  </si>
  <si>
    <t>9780674011601</t>
  </si>
  <si>
    <t>32285005007512</t>
  </si>
  <si>
    <t>893718717</t>
  </si>
  <si>
    <t>HX656.B8 O7</t>
  </si>
  <si>
    <t>0                      HX 0656000B  8                  O  7</t>
  </si>
  <si>
    <t>Letters from Brook Farm, 1844-1847. Edited by Amy L. Reed, with a note on Anna Q. T. Parsons by Helen Dwight Orvis.</t>
  </si>
  <si>
    <t>Orvis, Marianne Dwight, 1816-1901.</t>
  </si>
  <si>
    <t>Poughkeepsie, N. Y., Vassar College, 1928.</t>
  </si>
  <si>
    <t>1928</t>
  </si>
  <si>
    <t>2003-11-17</t>
  </si>
  <si>
    <t>1928160:eng</t>
  </si>
  <si>
    <t>2605606</t>
  </si>
  <si>
    <t>991004181449702656</t>
  </si>
  <si>
    <t>2270055400002656</t>
  </si>
  <si>
    <t>32285003193215</t>
  </si>
  <si>
    <t>893599523</t>
  </si>
  <si>
    <t>HX656.B8 S193 1974</t>
  </si>
  <si>
    <t>0                      HX 0656000B  8                  S  193         1974</t>
  </si>
  <si>
    <t>Autobiography of Brook Farm.</t>
  </si>
  <si>
    <t>Sams, Henry W.</t>
  </si>
  <si>
    <t>Gloucester, Mass. : P. Smith, 1974, c1958.</t>
  </si>
  <si>
    <t>507483:eng</t>
  </si>
  <si>
    <t>2148371</t>
  </si>
  <si>
    <t>991004029429702656</t>
  </si>
  <si>
    <t>2271628530002656</t>
  </si>
  <si>
    <t>9780844640563</t>
  </si>
  <si>
    <t>32285001216265</t>
  </si>
  <si>
    <t>893442094</t>
  </si>
  <si>
    <t>HX656.O5 C3</t>
  </si>
  <si>
    <t>0                      HX 0656000O  5                  C  3</t>
  </si>
  <si>
    <t>Oneida : Utopian community to modern corporation.</t>
  </si>
  <si>
    <t>Carden, Maren Lockwood.</t>
  </si>
  <si>
    <t>Baltimore : Johns Hopkins Press, [1969]</t>
  </si>
  <si>
    <t>1170894:eng</t>
  </si>
  <si>
    <t>28166</t>
  </si>
  <si>
    <t>991000070559702656</t>
  </si>
  <si>
    <t>2264687040002656</t>
  </si>
  <si>
    <t>9780801810190</t>
  </si>
  <si>
    <t>32285001689081</t>
  </si>
  <si>
    <t>893613850</t>
  </si>
  <si>
    <t>HX656.O5 H39 1994</t>
  </si>
  <si>
    <t>0                      HX 0656000O  5                  H  39          1994</t>
  </si>
  <si>
    <t>Special love/special sex : an Oneida Community diary / edited by Robert S. Fogarty.</t>
  </si>
  <si>
    <t>Hawley, Victor.</t>
  </si>
  <si>
    <t>[Syracuse, N.Y.] : Syracuse University Press, 1994.</t>
  </si>
  <si>
    <t>2005-04-01</t>
  </si>
  <si>
    <t>1995-03-21</t>
  </si>
  <si>
    <t>32222994:eng</t>
  </si>
  <si>
    <t>30031565</t>
  </si>
  <si>
    <t>991002313889702656</t>
  </si>
  <si>
    <t>2270687910002656</t>
  </si>
  <si>
    <t>9780815602866</t>
  </si>
  <si>
    <t>32285002003845</t>
  </si>
  <si>
    <t>893867062</t>
  </si>
  <si>
    <t>HX656.O5 N697</t>
  </si>
  <si>
    <t>0                      HX 0656000O  5                  N  697</t>
  </si>
  <si>
    <t>The man who would be perfect : John Humphrey Noyes and the Utopian impulse / Robert David Thomas.</t>
  </si>
  <si>
    <t>Thomas, Robert David, 1939-</t>
  </si>
  <si>
    <t>[Philadelphia] : University of Pennsylvania Press, 1977.</t>
  </si>
  <si>
    <t>2006-11-13</t>
  </si>
  <si>
    <t>6648285:eng</t>
  </si>
  <si>
    <t>2968686</t>
  </si>
  <si>
    <t>991004301989702656</t>
  </si>
  <si>
    <t>2269017510002656</t>
  </si>
  <si>
    <t>9780812277241</t>
  </si>
  <si>
    <t>32285003193223</t>
  </si>
  <si>
    <t>893693771</t>
  </si>
  <si>
    <t>HX656.O5 R62 1981</t>
  </si>
  <si>
    <t>0                      HX 0656000O  5                  R  62          1981</t>
  </si>
  <si>
    <t>Oneida Community : an autobiography, 1851-1876 / edited, with an introd. and prefaces, by Constance Noyes Robertson.</t>
  </si>
  <si>
    <t>Robertson, Constance Noyes compiler.</t>
  </si>
  <si>
    <t>Syracuse : Syracuse University Press, 1981.</t>
  </si>
  <si>
    <t>477501:eng</t>
  </si>
  <si>
    <t>7207067</t>
  </si>
  <si>
    <t>991005090429702656</t>
  </si>
  <si>
    <t>2262829110002656</t>
  </si>
  <si>
    <t>9780815601661</t>
  </si>
  <si>
    <t>32285001216281</t>
  </si>
  <si>
    <t>893613100</t>
  </si>
  <si>
    <t>HX656.O5 R633 1977</t>
  </si>
  <si>
    <t>0                      HX 0656000O  5                  R  633         1977</t>
  </si>
  <si>
    <t>Oneida Community profiles / Constance Noyes Robertson.</t>
  </si>
  <si>
    <t>Robertson, Constance Noyes.</t>
  </si>
  <si>
    <t>Syracuse, N.Y. : Syracuse University Press, 1977.</t>
  </si>
  <si>
    <t>A York state book</t>
  </si>
  <si>
    <t>2564787977:eng</t>
  </si>
  <si>
    <t>2984084</t>
  </si>
  <si>
    <t>991004306459702656</t>
  </si>
  <si>
    <t>2258476410002656</t>
  </si>
  <si>
    <t>9780815601401</t>
  </si>
  <si>
    <t>32285001216299</t>
  </si>
  <si>
    <t>893259570</t>
  </si>
  <si>
    <t>HX660.5.A3 U86 1977</t>
  </si>
  <si>
    <t>0                      HX 0660500A  3                  U  86          1977</t>
  </si>
  <si>
    <t>Utopismo socialista, 1830-1893 / prólogo, selección, notas y cronología, Carlos M. Rama.</t>
  </si>
  <si>
    <t>[Caracas] : Biblioteca Ayacucho, [1977]</t>
  </si>
  <si>
    <t xml:space="preserve">ve </t>
  </si>
  <si>
    <t>Biblioteca Ayacucho ; 26</t>
  </si>
  <si>
    <t>2001-11-19</t>
  </si>
  <si>
    <t>53730807:spa</t>
  </si>
  <si>
    <t>4231195</t>
  </si>
  <si>
    <t>991003682809702656</t>
  </si>
  <si>
    <t>2263114480002656</t>
  </si>
  <si>
    <t>32285004412580</t>
  </si>
  <si>
    <t>893598846</t>
  </si>
  <si>
    <t>HX696.O9 B85</t>
  </si>
  <si>
    <t>0                      HX 0696000O  9                  B  85</t>
  </si>
  <si>
    <t>Robert Owen, prince of cotton spinners: a symposium.</t>
  </si>
  <si>
    <t>Butt, John, 1929-2002.</t>
  </si>
  <si>
    <t>Newton Abbot, David &amp; Charles, 1971.</t>
  </si>
  <si>
    <t>189861621:eng</t>
  </si>
  <si>
    <t>155028</t>
  </si>
  <si>
    <t>991000893499702656</t>
  </si>
  <si>
    <t>2256926700002656</t>
  </si>
  <si>
    <t>9780715351642</t>
  </si>
  <si>
    <t>32285003193256</t>
  </si>
  <si>
    <t>893884855</t>
  </si>
  <si>
    <t>HX696.O9 C55 1987</t>
  </si>
  <si>
    <t>0                      HX 0696000O  9                  C  55          1987</t>
  </si>
  <si>
    <t>Machinery, money, and the millennium : from moral economy to socialism, 1815-1860 / Gregory Claeys.</t>
  </si>
  <si>
    <t>Claeys, Gregory.</t>
  </si>
  <si>
    <t>Princeton, N.J. : Princeton University Press, 1987.</t>
  </si>
  <si>
    <t>1990-03-08</t>
  </si>
  <si>
    <t>836699182:eng</t>
  </si>
  <si>
    <t>15221721</t>
  </si>
  <si>
    <t>991001003309702656</t>
  </si>
  <si>
    <t>2262911270002656</t>
  </si>
  <si>
    <t>9780691094304</t>
  </si>
  <si>
    <t>32285000043249</t>
  </si>
  <si>
    <t>893515819</t>
  </si>
  <si>
    <t>HX696.O9 J58</t>
  </si>
  <si>
    <t>0                      HX 0696000O  9                  J  58</t>
  </si>
  <si>
    <t>Robert Owen in the United States / [edited by] Oakley C. Johnson ; foreword by A. L. Morton.</t>
  </si>
  <si>
    <t>Owen, Robert, 1771-1858.</t>
  </si>
  <si>
    <t>New York : Published for A.I.M.S. by Humanities Press, 1970.</t>
  </si>
  <si>
    <t>AIMS historical series ; no. 6</t>
  </si>
  <si>
    <t>1232260:eng</t>
  </si>
  <si>
    <t>66490</t>
  </si>
  <si>
    <t>991000210549702656</t>
  </si>
  <si>
    <t>2258712290002656</t>
  </si>
  <si>
    <t>32285003193264</t>
  </si>
  <si>
    <t>893695674</t>
  </si>
  <si>
    <t>HX72 .C86 1987</t>
  </si>
  <si>
    <t>0                      HX 0072000C  86          1987</t>
  </si>
  <si>
    <t>Democratic theory and socialism / Frank Cunningham.</t>
  </si>
  <si>
    <t>Cunningham, Frank.</t>
  </si>
  <si>
    <t>Cambridge [Cambridgeshire] ; New York : Cambridge University Press, 1987.</t>
  </si>
  <si>
    <t>2003-06-19</t>
  </si>
  <si>
    <t>13199635:eng</t>
  </si>
  <si>
    <t>16275926</t>
  </si>
  <si>
    <t>991001096619702656</t>
  </si>
  <si>
    <t>2262395180002656</t>
  </si>
  <si>
    <t>9780521335782</t>
  </si>
  <si>
    <t>32285001184570</t>
  </si>
  <si>
    <t>893872272</t>
  </si>
  <si>
    <t>HX73 .A34 1991</t>
  </si>
  <si>
    <t>0                      HX 0073000A  34          1991</t>
  </si>
  <si>
    <t>Haves without have-nots : essays for the 21st century on democracy and socialism / Mortimer J. Adler.</t>
  </si>
  <si>
    <t>Adler, Mortimer Jerome, 1902-2001.</t>
  </si>
  <si>
    <t>New York : Macmillan ; Toronto : Collier Macmillan Canada ; New York : Maxwell Macmillan International, c1991.</t>
  </si>
  <si>
    <t>1999-09-23</t>
  </si>
  <si>
    <t>1992-05-15</t>
  </si>
  <si>
    <t>908307474:eng</t>
  </si>
  <si>
    <t>22422432</t>
  </si>
  <si>
    <t>991001777009702656</t>
  </si>
  <si>
    <t>2269429090002656</t>
  </si>
  <si>
    <t>9780025005617</t>
  </si>
  <si>
    <t>32285001115871</t>
  </si>
  <si>
    <t>893414500</t>
  </si>
  <si>
    <t>HX73 .L38 2008</t>
  </si>
  <si>
    <t>0                      HX 0073000L  38          2008</t>
  </si>
  <si>
    <t>The death of social democracy : political consequences in the 21st century / by Ashley Lavelle.</t>
  </si>
  <si>
    <t>Lavelle, Ashley.</t>
  </si>
  <si>
    <t>Aldershot, Hants ; Burlington, VT : Ashgate Pub. Company, c2008.</t>
  </si>
  <si>
    <t>2008</t>
  </si>
  <si>
    <t>2010-05-26</t>
  </si>
  <si>
    <t>800625488:eng</t>
  </si>
  <si>
    <t>183608340</t>
  </si>
  <si>
    <t>991005389899702656</t>
  </si>
  <si>
    <t>2264647470002656</t>
  </si>
  <si>
    <t>9780754670148</t>
  </si>
  <si>
    <t>32285005586127</t>
  </si>
  <si>
    <t>893808386</t>
  </si>
  <si>
    <t>HX73 .L46 1984</t>
  </si>
  <si>
    <t>0                      HX 0073000L  46          1984</t>
  </si>
  <si>
    <t>Arguing for socialism : theoretical considerations / Andrew Levine.</t>
  </si>
  <si>
    <t>Levine, Andrew, 1944-</t>
  </si>
  <si>
    <t>Boston : Routledge &amp; Kegan Paul, 1984.</t>
  </si>
  <si>
    <t>Critical social thought</t>
  </si>
  <si>
    <t>1998-04-08</t>
  </si>
  <si>
    <t>15393319:eng</t>
  </si>
  <si>
    <t>9919711</t>
  </si>
  <si>
    <t>991000282809702656</t>
  </si>
  <si>
    <t>2268137910002656</t>
  </si>
  <si>
    <t>9780710099310</t>
  </si>
  <si>
    <t>32285001184646</t>
  </si>
  <si>
    <t>893771522</t>
  </si>
  <si>
    <t>HX73 .L87 1989</t>
  </si>
  <si>
    <t>0                      HX 0073000L  87          1989</t>
  </si>
  <si>
    <t>The meaning of socialism / Michael Luntley.</t>
  </si>
  <si>
    <t>Luntley, Michael, 1953-</t>
  </si>
  <si>
    <t>La Salle, Ill. : Open Court, c1989.</t>
  </si>
  <si>
    <t>1991-02-20</t>
  </si>
  <si>
    <t>3943478774:eng</t>
  </si>
  <si>
    <t>21973031</t>
  </si>
  <si>
    <t>991001736729702656</t>
  </si>
  <si>
    <t>2266442080002656</t>
  </si>
  <si>
    <t>9780812691146</t>
  </si>
  <si>
    <t>32285000490374</t>
  </si>
  <si>
    <t>893684584</t>
  </si>
  <si>
    <t>HX73 .M533 2003</t>
  </si>
  <si>
    <t>0                      HX 0073000M  533         2003</t>
  </si>
  <si>
    <t>From class to race : essays in white Marxism and Black radicalism / Charles W. Mills.</t>
  </si>
  <si>
    <t>Mills, Charles W. (Charles Wade)</t>
  </si>
  <si>
    <t>Lanham, Md. : Rowman &amp; Littlefield, c2003.</t>
  </si>
  <si>
    <t>New critical theory</t>
  </si>
  <si>
    <t>2008-09-08</t>
  </si>
  <si>
    <t>2004-10-26</t>
  </si>
  <si>
    <t>739907:eng</t>
  </si>
  <si>
    <t>52216116</t>
  </si>
  <si>
    <t>991004398219702656</t>
  </si>
  <si>
    <t>2257033200002656</t>
  </si>
  <si>
    <t>9780742513013</t>
  </si>
  <si>
    <t>32285005006746</t>
  </si>
  <si>
    <t>893241376</t>
  </si>
  <si>
    <t>HX73 .W75 1986</t>
  </si>
  <si>
    <t>0                      HX 0073000W  75          1986</t>
  </si>
  <si>
    <t>Socialisms, theories and practices / Anthony Wright.</t>
  </si>
  <si>
    <t>Wright, Anthony, 1948-</t>
  </si>
  <si>
    <t>Oxford [Oxfordshire] ; New York : Oxford University Press, 1986.</t>
  </si>
  <si>
    <t>An OPUS book</t>
  </si>
  <si>
    <t>2002-04-12</t>
  </si>
  <si>
    <t>3372260568:eng</t>
  </si>
  <si>
    <t>13093862</t>
  </si>
  <si>
    <t>991000779059702656</t>
  </si>
  <si>
    <t>2269784730002656</t>
  </si>
  <si>
    <t>9780192191885</t>
  </si>
  <si>
    <t>32285001184679</t>
  </si>
  <si>
    <t>893808813</t>
  </si>
  <si>
    <t>HX742.2.A3 G47</t>
  </si>
  <si>
    <t>0                      HX 0742200A  3                  G  47</t>
  </si>
  <si>
    <t>Family, women, and socialization in the kibbutz / Menachem Gerson.</t>
  </si>
  <si>
    <t>Gerson, Menachem, 1908-</t>
  </si>
  <si>
    <t>Lexington, Mass. : Lexington Books, c1978.</t>
  </si>
  <si>
    <t>2002-07-14</t>
  </si>
  <si>
    <t>12782847:eng</t>
  </si>
  <si>
    <t>4036249</t>
  </si>
  <si>
    <t>991004572069702656</t>
  </si>
  <si>
    <t>2269606150002656</t>
  </si>
  <si>
    <t>9780669023718</t>
  </si>
  <si>
    <t>32285001216315</t>
  </si>
  <si>
    <t>893500745</t>
  </si>
  <si>
    <t>HX765.P3 B53</t>
  </si>
  <si>
    <t>0                      HX 0765000P  3                  B  53</t>
  </si>
  <si>
    <t>The communal future : the kibbutz and the utopian dilemma / by Joseph Raphael Blasi.</t>
  </si>
  <si>
    <t>Blasi, Joseph R.</t>
  </si>
  <si>
    <t>Norwood, Pa. : Norwood Editions, 1978.</t>
  </si>
  <si>
    <t>Kibbutz, communal society, and alternative social policy series ; v. 1</t>
  </si>
  <si>
    <t>2902563:eng</t>
  </si>
  <si>
    <t>3844733</t>
  </si>
  <si>
    <t>991004529719702656</t>
  </si>
  <si>
    <t>2264792280002656</t>
  </si>
  <si>
    <t>9780848234256</t>
  </si>
  <si>
    <t>32285001216349</t>
  </si>
  <si>
    <t>893343947</t>
  </si>
  <si>
    <t>HX765.P3 K3</t>
  </si>
  <si>
    <t>0                      HX 0765000P  3                  K  3</t>
  </si>
  <si>
    <t>The economy of the Israeli kibbutz.</t>
  </si>
  <si>
    <t>Kanovsky, Eliyahu.</t>
  </si>
  <si>
    <t>Cambridge : Distributed for the Center for Middle Eastern Studies of Harvard University by Harvard University Press, 1966.</t>
  </si>
  <si>
    <t>Harvard Middle Eastern monographs ; 13</t>
  </si>
  <si>
    <t>1997-07-30</t>
  </si>
  <si>
    <t>1994-04-12</t>
  </si>
  <si>
    <t>1391617:eng</t>
  </si>
  <si>
    <t>268314</t>
  </si>
  <si>
    <t>991002115939702656</t>
  </si>
  <si>
    <t>2270494380002656</t>
  </si>
  <si>
    <t>32285001886232</t>
  </si>
  <si>
    <t>893226481</t>
  </si>
  <si>
    <t>HX765.P3 S7 1971</t>
  </si>
  <si>
    <t>0                      HX 0765000P  3                  S  7           1971</t>
  </si>
  <si>
    <t>Kibbutz : venture in utopia / [by] Melford E. Spiro.</t>
  </si>
  <si>
    <t>Spiro, Melford E.</t>
  </si>
  <si>
    <t>New York : Schocken Books, [1971]</t>
  </si>
  <si>
    <t>New, augmented ed.</t>
  </si>
  <si>
    <t>Schocken paperbacks</t>
  </si>
  <si>
    <t>1265243:eng</t>
  </si>
  <si>
    <t>160560</t>
  </si>
  <si>
    <t>991000915959702656</t>
  </si>
  <si>
    <t>2267467050002656</t>
  </si>
  <si>
    <t>9780805200638</t>
  </si>
  <si>
    <t>32285001886224</t>
  </si>
  <si>
    <t>893784630</t>
  </si>
  <si>
    <t>HX780.4.A3 S27 2004</t>
  </si>
  <si>
    <t>0                      HX 0780400A  3                  S  27          2004</t>
  </si>
  <si>
    <t>Living in utopia : New Zealand's intentional communities / Lucy Sargisson and Lyman Tower Sargent.</t>
  </si>
  <si>
    <t>Sargisson, Lucy, 1964-</t>
  </si>
  <si>
    <t>Aldershot, England ; Burlington, VT : Ashgate Pub. Co., c2004.</t>
  </si>
  <si>
    <t>2006-02-22</t>
  </si>
  <si>
    <t>2006-02-09</t>
  </si>
  <si>
    <t>364342765:eng</t>
  </si>
  <si>
    <t>55036890</t>
  </si>
  <si>
    <t>991004736619702656</t>
  </si>
  <si>
    <t>2271060020002656</t>
  </si>
  <si>
    <t>9780754642244</t>
  </si>
  <si>
    <t>32285005159644</t>
  </si>
  <si>
    <t>893688062</t>
  </si>
  <si>
    <t>HX806 .B4 1971</t>
  </si>
  <si>
    <t>0                      HX 0806000B  4           1971</t>
  </si>
  <si>
    <t>Journey through Utopia / by Marie Louise Berneri. Foreword by George Woodcock.</t>
  </si>
  <si>
    <t>Berneri, Marie Louise, 1918-1949.</t>
  </si>
  <si>
    <t>New York ; Schocken Books, [1971]</t>
  </si>
  <si>
    <t>Schocken books, SB319</t>
  </si>
  <si>
    <t>2005-11-29</t>
  </si>
  <si>
    <t>1993-11-18</t>
  </si>
  <si>
    <t>498292:eng</t>
  </si>
  <si>
    <t>386747</t>
  </si>
  <si>
    <t>991002649729702656</t>
  </si>
  <si>
    <t>2259576350002656</t>
  </si>
  <si>
    <t>9780836913927</t>
  </si>
  <si>
    <t>32285001799542</t>
  </si>
  <si>
    <t>893421630</t>
  </si>
  <si>
    <t>HX806 .C5613 1987</t>
  </si>
  <si>
    <t>0                      HX 0806000C  5613        1987</t>
  </si>
  <si>
    <t>History and utopia / E.M. Cioran ; translated from the French by Richard Howard.</t>
  </si>
  <si>
    <t>Cioran, E. M. (Emile M.), 1911-1995.</t>
  </si>
  <si>
    <t>New York : Seaver Books : Distributed by H. Holt, c1987.</t>
  </si>
  <si>
    <t>2006-11-19</t>
  </si>
  <si>
    <t>1991-07-24</t>
  </si>
  <si>
    <t>138085814:eng</t>
  </si>
  <si>
    <t>15054830</t>
  </si>
  <si>
    <t>991000983779702656</t>
  </si>
  <si>
    <t>2255729230002656</t>
  </si>
  <si>
    <t>9780805003918</t>
  </si>
  <si>
    <t>32285000679281</t>
  </si>
  <si>
    <t>893407718</t>
  </si>
  <si>
    <t>HX806 .G46 1987</t>
  </si>
  <si>
    <t>0                      HX 0806000G  46          1987</t>
  </si>
  <si>
    <t>Utopianism and Marxism / Vincent Geoghegan.</t>
  </si>
  <si>
    <t>Geoghegan, Vincent.</t>
  </si>
  <si>
    <t>London ; New York : Methuen, 1987.</t>
  </si>
  <si>
    <t>1990-12-07</t>
  </si>
  <si>
    <t>11622548:eng</t>
  </si>
  <si>
    <t>15793531</t>
  </si>
  <si>
    <t>991001066129702656</t>
  </si>
  <si>
    <t>2261203670002656</t>
  </si>
  <si>
    <t>9780416080728</t>
  </si>
  <si>
    <t>32285000359066</t>
  </si>
  <si>
    <t>893897475</t>
  </si>
  <si>
    <t>HX806 .G65 1978</t>
  </si>
  <si>
    <t>0                      HX 0806000G  65          1978</t>
  </si>
  <si>
    <t>Social science and utopia : nineteenth-century models of social harmony / Barbara Goodwin.</t>
  </si>
  <si>
    <t>Goodwin, Barbara.</t>
  </si>
  <si>
    <t>Atlantic Highlands, N.J. : Humanities Press, 1978.</t>
  </si>
  <si>
    <t>Harvester studies in philosophy</t>
  </si>
  <si>
    <t>2007-11-20</t>
  </si>
  <si>
    <t>12397983:eng</t>
  </si>
  <si>
    <t>3729422</t>
  </si>
  <si>
    <t>991004503119702656</t>
  </si>
  <si>
    <t>2266243120002656</t>
  </si>
  <si>
    <t>9780391008557</t>
  </si>
  <si>
    <t>32285001216364</t>
  </si>
  <si>
    <t>893519731</t>
  </si>
  <si>
    <t>HX806 .H3</t>
  </si>
  <si>
    <t>0                      HX 0806000H  3</t>
  </si>
  <si>
    <t>Perfection and progress : two modes of Utopian thought.</t>
  </si>
  <si>
    <t>Hansot, Elisabeth.</t>
  </si>
  <si>
    <t>Cambridge, Mass. : MIT Press, [1974]</t>
  </si>
  <si>
    <t>1847331:eng</t>
  </si>
  <si>
    <t>874301</t>
  </si>
  <si>
    <t>991003343749702656</t>
  </si>
  <si>
    <t>2262430310002656</t>
  </si>
  <si>
    <t>9780262080774</t>
  </si>
  <si>
    <t>32285001689065</t>
  </si>
  <si>
    <t>893531106</t>
  </si>
  <si>
    <t>HX806 .H4 1965</t>
  </si>
  <si>
    <t>0                      HX 0806000H  4           1965</t>
  </si>
  <si>
    <t>The history of Utopian thought / Joyce Oramel Hertzler.</t>
  </si>
  <si>
    <t>Hertzler, Joyce Oramel, 1895-1975.</t>
  </si>
  <si>
    <t>New York : Cooper Square Publishers, c1923, 1965 printing.</t>
  </si>
  <si>
    <t>765995340:eng</t>
  </si>
  <si>
    <t>266204</t>
  </si>
  <si>
    <t>991002099699702656</t>
  </si>
  <si>
    <t>2269386250002656</t>
  </si>
  <si>
    <t>32285001216372</t>
  </si>
  <si>
    <t>893444967</t>
  </si>
  <si>
    <t>HX806 .K28</t>
  </si>
  <si>
    <t>0                      HX 0806000K  28</t>
  </si>
  <si>
    <t>Utopia and its enemies.</t>
  </si>
  <si>
    <t>Kateb, George.</t>
  </si>
  <si>
    <t>[New York] : Free Press of Glencoe, [1963]</t>
  </si>
  <si>
    <t>2005-03-15</t>
  </si>
  <si>
    <t>1994-01-14</t>
  </si>
  <si>
    <t>1384221:eng</t>
  </si>
  <si>
    <t>266206</t>
  </si>
  <si>
    <t>991002099979702656</t>
  </si>
  <si>
    <t>2269386710002656</t>
  </si>
  <si>
    <t>32285001832947</t>
  </si>
  <si>
    <t>893334944</t>
  </si>
  <si>
    <t>HX806 .L47 1998</t>
  </si>
  <si>
    <t>0                      HX 0806000L  47          1998</t>
  </si>
  <si>
    <t>Renaissance utopias and the problem of history / Marina Leslie.</t>
  </si>
  <si>
    <t>Leslie, Marina.</t>
  </si>
  <si>
    <t>Ithaca, N.Y. : Cornell University Press, 1998.</t>
  </si>
  <si>
    <t>2000-01-27</t>
  </si>
  <si>
    <t>41998575:eng</t>
  </si>
  <si>
    <t>38828087</t>
  </si>
  <si>
    <t>991002921949702656</t>
  </si>
  <si>
    <t>2261414400002656</t>
  </si>
  <si>
    <t>9780801434006</t>
  </si>
  <si>
    <t>32285003655759</t>
  </si>
  <si>
    <t>893524201</t>
  </si>
  <si>
    <t>HX806 .N56 1984</t>
  </si>
  <si>
    <t>0                      HX 0806000N  56          1984</t>
  </si>
  <si>
    <t>Nineteen eighty-four : science between utopia and dystopia / edited by Everett Mendelsohn and Helga Nowotny.</t>
  </si>
  <si>
    <t>Dordrecht ; Boston : D. Reidel Pub. Co. ; Hingham, MA : Sold and distributed in the U.S.A. and Canada by Kluwer Academic Publishers, c1984.</t>
  </si>
  <si>
    <t>Sociology of the sciences : a yearbook ; v. 8</t>
  </si>
  <si>
    <t>2007-01-04</t>
  </si>
  <si>
    <t>1992-08-26</t>
  </si>
  <si>
    <t>138467066:eng</t>
  </si>
  <si>
    <t>10924258</t>
  </si>
  <si>
    <t>991000459289702656</t>
  </si>
  <si>
    <t>2272541430002656</t>
  </si>
  <si>
    <t>9789027717214</t>
  </si>
  <si>
    <t>32285001273217</t>
  </si>
  <si>
    <t>893626314</t>
  </si>
  <si>
    <t>HX806 .P47 2001</t>
  </si>
  <si>
    <t>0                      HX 0806000P  47          2001</t>
  </si>
  <si>
    <t>The philosophy of utopia / editor, Barbara Goodwin.</t>
  </si>
  <si>
    <t>London ; Portland, OR : F. Cass, 2001.</t>
  </si>
  <si>
    <t>2005-04-04</t>
  </si>
  <si>
    <t>2001-10-29</t>
  </si>
  <si>
    <t>2703039:eng</t>
  </si>
  <si>
    <t>45276707</t>
  </si>
  <si>
    <t>991003635119702656</t>
  </si>
  <si>
    <t>2268385440002656</t>
  </si>
  <si>
    <t>9780714651538</t>
  </si>
  <si>
    <t>32285004415849</t>
  </si>
  <si>
    <t>893900198</t>
  </si>
  <si>
    <t>HX806 .T63 1978</t>
  </si>
  <si>
    <t>0                      HX 0806000T  63          1978</t>
  </si>
  <si>
    <t>Utopia / Ian Tod and Michael Wheeler.</t>
  </si>
  <si>
    <t>Tod, Ian.</t>
  </si>
  <si>
    <t>New York : Harmony Books, 1978.</t>
  </si>
  <si>
    <t>1993-10-30</t>
  </si>
  <si>
    <t>499552:eng</t>
  </si>
  <si>
    <t>3540358</t>
  </si>
  <si>
    <t>991004458099702656</t>
  </si>
  <si>
    <t>2265776080002656</t>
  </si>
  <si>
    <t>9780517533680</t>
  </si>
  <si>
    <t>32285001216448</t>
  </si>
  <si>
    <t>893628170</t>
  </si>
  <si>
    <t>HX806 .W2</t>
  </si>
  <si>
    <t>0                      HX 0806000W  2</t>
  </si>
  <si>
    <t>From Utopia to nightmare.</t>
  </si>
  <si>
    <t>Walsh, Chad, 1914-1991.</t>
  </si>
  <si>
    <t>New York : Harper &amp; Row, [1962]</t>
  </si>
  <si>
    <t>1990-11-19</t>
  </si>
  <si>
    <t>500502:eng</t>
  </si>
  <si>
    <t>266208</t>
  </si>
  <si>
    <t>991002100009702656</t>
  </si>
  <si>
    <t>2269386750002656</t>
  </si>
  <si>
    <t>32285000396779</t>
  </si>
  <si>
    <t>893414822</t>
  </si>
  <si>
    <t>HX81 .M57 1999</t>
  </si>
  <si>
    <t>0                      HX 0081000M  57          1999</t>
  </si>
  <si>
    <t>Raising reds : the young pioneers, radical summer camps, and Communist political culture in the United States / Paul C. Mishler.</t>
  </si>
  <si>
    <t>Mishler, Paul C.</t>
  </si>
  <si>
    <t>New York : Columbia University Press, c1999.</t>
  </si>
  <si>
    <t>2001-01-15</t>
  </si>
  <si>
    <t>340766209:eng</t>
  </si>
  <si>
    <t>39640093</t>
  </si>
  <si>
    <t>991003343519702656</t>
  </si>
  <si>
    <t>2266963240002656</t>
  </si>
  <si>
    <t>9780231110440</t>
  </si>
  <si>
    <t>32285004283023</t>
  </si>
  <si>
    <t>893518395</t>
  </si>
  <si>
    <t>HX810 .U798 1994</t>
  </si>
  <si>
    <t>0                      HX 0810000U  798         1994</t>
  </si>
  <si>
    <t>Utopias of the British enlightenment / edited by Gregory Claeys.</t>
  </si>
  <si>
    <t>Cambridge [England] ; New York, NY : Cambridge University Press, 1994.</t>
  </si>
  <si>
    <t>Cambridge texts in the history of political thought</t>
  </si>
  <si>
    <t>2008-04-25</t>
  </si>
  <si>
    <t>2002-11-21</t>
  </si>
  <si>
    <t>31055377:eng</t>
  </si>
  <si>
    <t>28547953</t>
  </si>
  <si>
    <t>991003949469702656</t>
  </si>
  <si>
    <t>2257764770002656</t>
  </si>
  <si>
    <t>9780521430845</t>
  </si>
  <si>
    <t>32285004665468</t>
  </si>
  <si>
    <t>893324755</t>
  </si>
  <si>
    <t>HX811 1891 .M783</t>
  </si>
  <si>
    <t>0                      HX 0811000               1891   M  783</t>
  </si>
  <si>
    <t>News from nowhere ; or, An epoch of rest : being some chapters from a utopian romance / edited by James Redmond.</t>
  </si>
  <si>
    <t>Morris, William, 1834-1896.</t>
  </si>
  <si>
    <t>London : Routledge &amp; K. Paul, 1970.</t>
  </si>
  <si>
    <t>Routledge English texts</t>
  </si>
  <si>
    <t>2005-05-12</t>
  </si>
  <si>
    <t>1990-11-30</t>
  </si>
  <si>
    <t>3064435:eng</t>
  </si>
  <si>
    <t>166071</t>
  </si>
  <si>
    <t>991000940749702656</t>
  </si>
  <si>
    <t>2271121370002656</t>
  </si>
  <si>
    <t>9780710067555</t>
  </si>
  <si>
    <t>32285000410950</t>
  </si>
  <si>
    <t>893589888</t>
  </si>
  <si>
    <t>HX826 .B58</t>
  </si>
  <si>
    <t>0                      HX 0826000B  58</t>
  </si>
  <si>
    <t>A history of anarchism.</t>
  </si>
  <si>
    <t>Bose, Atindranath, 1909-1961.</t>
  </si>
  <si>
    <t>Calcutta, World Press, 1967.</t>
  </si>
  <si>
    <t xml:space="preserve">ii </t>
  </si>
  <si>
    <t>2004-07-08</t>
  </si>
  <si>
    <t>354138094:eng</t>
  </si>
  <si>
    <t>706210</t>
  </si>
  <si>
    <t>991003169339702656</t>
  </si>
  <si>
    <t>2256426460002656</t>
  </si>
  <si>
    <t>32285002464641</t>
  </si>
  <si>
    <t>893409982</t>
  </si>
  <si>
    <t>HX828 .G813</t>
  </si>
  <si>
    <t>0                      HX 0828000G  813</t>
  </si>
  <si>
    <t>Anarchism : from theory to practice / introd. by Noam Chomsky. Translated by Mary Klopper.</t>
  </si>
  <si>
    <t>Guérin, Daniel, 1904-1988.</t>
  </si>
  <si>
    <t>New York : Monthly Review Press, [1970]</t>
  </si>
  <si>
    <t>2010-11-15</t>
  </si>
  <si>
    <t>1992-05-08</t>
  </si>
  <si>
    <t>57340064:eng</t>
  </si>
  <si>
    <t>81623</t>
  </si>
  <si>
    <t>991000501949702656</t>
  </si>
  <si>
    <t>2272157830002656</t>
  </si>
  <si>
    <t>32285001105278</t>
  </si>
  <si>
    <t>893802825</t>
  </si>
  <si>
    <t>HX828 .J6 1980</t>
  </si>
  <si>
    <t>0                      HX 0828000J  6           1980</t>
  </si>
  <si>
    <t>The anarchists / James Joll.</t>
  </si>
  <si>
    <t>Cambridge, Mass. : Harvard University Press, 1980, c1979.</t>
  </si>
  <si>
    <t>2d ed.</t>
  </si>
  <si>
    <t>3372389846:eng</t>
  </si>
  <si>
    <t>6016024</t>
  </si>
  <si>
    <t>991004915319702656</t>
  </si>
  <si>
    <t>2269510830002656</t>
  </si>
  <si>
    <t>9780674036413</t>
  </si>
  <si>
    <t>32285001216497</t>
  </si>
  <si>
    <t>893889420</t>
  </si>
  <si>
    <t>HX83 .C63 1997</t>
  </si>
  <si>
    <t>0                      HX 0083000C  63          1997</t>
  </si>
  <si>
    <t>Communism in America : a history in documents / [edited by] Albert Fried.</t>
  </si>
  <si>
    <t>New York : Columbia University Press, c1997</t>
  </si>
  <si>
    <t>1997-08-11</t>
  </si>
  <si>
    <t>836999939:eng</t>
  </si>
  <si>
    <t>35192340</t>
  </si>
  <si>
    <t>991002695309702656</t>
  </si>
  <si>
    <t>2256386590002656</t>
  </si>
  <si>
    <t>9780231102353</t>
  </si>
  <si>
    <t>32285003000808</t>
  </si>
  <si>
    <t>893517617</t>
  </si>
  <si>
    <t>HX83 .F66</t>
  </si>
  <si>
    <t>0                      HX 0083000F  66</t>
  </si>
  <si>
    <t>American socialism and Black Americans : from the age of Jackson to World War II / Philip S. Foner.</t>
  </si>
  <si>
    <t>Foner, Philip Sheldon, 1910-1994.</t>
  </si>
  <si>
    <t>Westport, Conn. : Greenwood Press, 1977.</t>
  </si>
  <si>
    <t>Contributions in Afro-American and African studies, 0069-9624 ; no. 33</t>
  </si>
  <si>
    <t>2002-02-17</t>
  </si>
  <si>
    <t>308733016:eng</t>
  </si>
  <si>
    <t>3186040</t>
  </si>
  <si>
    <t>991004369209702656</t>
  </si>
  <si>
    <t>2259902830002656</t>
  </si>
  <si>
    <t>9780837195452</t>
  </si>
  <si>
    <t>32285003191417</t>
  </si>
  <si>
    <t>893229279</t>
  </si>
  <si>
    <t>HX83 .K549 1992</t>
  </si>
  <si>
    <t>0                      HX 0083000K  549         1992</t>
  </si>
  <si>
    <t>The American communist movement : storming heaven itself / Harvey Klehr and John Earl Haynes.</t>
  </si>
  <si>
    <t>Klehr, Harvey.</t>
  </si>
  <si>
    <t>New York : Twayne ; Toronto : Maxwell Macmillan Canada ; New York : Maxwell Macmillan International, c1992.</t>
  </si>
  <si>
    <t>Social movements past and present</t>
  </si>
  <si>
    <t>1993-01-26</t>
  </si>
  <si>
    <t>1992-06-23</t>
  </si>
  <si>
    <t>27584924:eng</t>
  </si>
  <si>
    <t>25201075</t>
  </si>
  <si>
    <t>991001984649702656</t>
  </si>
  <si>
    <t>2265590650002656</t>
  </si>
  <si>
    <t>9780805738551</t>
  </si>
  <si>
    <t>32285001155950</t>
  </si>
  <si>
    <t>893621782</t>
  </si>
  <si>
    <t>HX83 .K55 1984</t>
  </si>
  <si>
    <t>0                      HX 0083000K  55          1984</t>
  </si>
  <si>
    <t>The heyday of American communism : the depression decade / Harvey Klehr.</t>
  </si>
  <si>
    <t>New York : Basic Books, c1984.</t>
  </si>
  <si>
    <t>1990-03-22</t>
  </si>
  <si>
    <t>2863456:eng</t>
  </si>
  <si>
    <t>10456780</t>
  </si>
  <si>
    <t>991000373899702656</t>
  </si>
  <si>
    <t>2262753840002656</t>
  </si>
  <si>
    <t>9780465029457</t>
  </si>
  <si>
    <t>32285000095165</t>
  </si>
  <si>
    <t>893502424</t>
  </si>
  <si>
    <t>HX83 .L55 2000</t>
  </si>
  <si>
    <t>0                      HX 0083000L  55          2000</t>
  </si>
  <si>
    <t>It didn't happen here : why socialism failed in the United States / Seymour Martin Lipset and Gary Marks.</t>
  </si>
  <si>
    <t>Lipset, Seymour Martin.</t>
  </si>
  <si>
    <t>New York : W.W. Norton &amp; Co., c2000.</t>
  </si>
  <si>
    <t>2005-03-01</t>
  </si>
  <si>
    <t>2000-09-11</t>
  </si>
  <si>
    <t>28888649:eng</t>
  </si>
  <si>
    <t>43403442</t>
  </si>
  <si>
    <t>991003267379702656</t>
  </si>
  <si>
    <t>2256951570002656</t>
  </si>
  <si>
    <t>9780393040982</t>
  </si>
  <si>
    <t>32285003760484</t>
  </si>
  <si>
    <t>893721869</t>
  </si>
  <si>
    <t>HX833 .C34 1971c</t>
  </si>
  <si>
    <t>0                      HX 0833000C  34          1971c</t>
  </si>
  <si>
    <t>The political theory of anarchism.</t>
  </si>
  <si>
    <t>Carter, April.</t>
  </si>
  <si>
    <t>New York, Harper &amp; Row [1971]</t>
  </si>
  <si>
    <t>A Torchbook library edition</t>
  </si>
  <si>
    <t>2005-03-23</t>
  </si>
  <si>
    <t>1303211:eng</t>
  </si>
  <si>
    <t>173400</t>
  </si>
  <si>
    <t>991000011499702656</t>
  </si>
  <si>
    <t>2268457940002656</t>
  </si>
  <si>
    <t>9780061360503</t>
  </si>
  <si>
    <t>32285003193447</t>
  </si>
  <si>
    <t>893689323</t>
  </si>
  <si>
    <t>HX833 .R55</t>
  </si>
  <si>
    <t>0                      HX 0833000R  55</t>
  </si>
  <si>
    <t>Anarchism, a theoretical analysis / Alan Ritter.</t>
  </si>
  <si>
    <t>Ritter, Alan, 1937-</t>
  </si>
  <si>
    <t>Cambridge [Eng.] ; New York : Cambridge University Press, 1980.</t>
  </si>
  <si>
    <t>2004-03-01</t>
  </si>
  <si>
    <t>23505012:eng</t>
  </si>
  <si>
    <t>6649725</t>
  </si>
  <si>
    <t>991005021169702656</t>
  </si>
  <si>
    <t>2265877800002656</t>
  </si>
  <si>
    <t>9780521233248</t>
  </si>
  <si>
    <t>32285001216505</t>
  </si>
  <si>
    <t>893319900</t>
  </si>
  <si>
    <t>HX84.B726 S54 2001</t>
  </si>
  <si>
    <t>0                      HX 0084000B  726                S  54          2001</t>
  </si>
  <si>
    <t>Spoiled silk : the Red mayor and the great Paterson textile strike / George William Shea.</t>
  </si>
  <si>
    <t>Shea, George W.</t>
  </si>
  <si>
    <t>New York : Fordham University Press, 2001.</t>
  </si>
  <si>
    <t>2006-03-07</t>
  </si>
  <si>
    <t>2006-03-06</t>
  </si>
  <si>
    <t>371345402:eng</t>
  </si>
  <si>
    <t>47074603</t>
  </si>
  <si>
    <t>991004760149702656</t>
  </si>
  <si>
    <t>2266982450002656</t>
  </si>
  <si>
    <t>9780823221332</t>
  </si>
  <si>
    <t>32285005163257</t>
  </si>
  <si>
    <t>893719349</t>
  </si>
  <si>
    <t>HX84.B73 D43 1996</t>
  </si>
  <si>
    <t>0                      HX 0084000B  73                 D  43          1996</t>
  </si>
  <si>
    <t>Queen of Bohemia : the life of Louise Bryant / Mary V. Dearborn.</t>
  </si>
  <si>
    <t>Dearborn, Mary V.</t>
  </si>
  <si>
    <t>Boston : Houghton Mifflin, 1996.</t>
  </si>
  <si>
    <t>1996-02-01</t>
  </si>
  <si>
    <t>37330170:eng</t>
  </si>
  <si>
    <t>33008936</t>
  </si>
  <si>
    <t>991002539469702656</t>
  </si>
  <si>
    <t>2261311230002656</t>
  </si>
  <si>
    <t>9780395683965</t>
  </si>
  <si>
    <t>32285002127149</t>
  </si>
  <si>
    <t>893622410</t>
  </si>
  <si>
    <t>HX84.C55 A3</t>
  </si>
  <si>
    <t>0                      HX 0084000C  55                 A  3</t>
  </si>
  <si>
    <t>Wobbly, the rough-and-tumble story of an American radical / by Ralph Chaplin.</t>
  </si>
  <si>
    <t>Chaplin, Ralph, 1887-1961.</t>
  </si>
  <si>
    <t>Chicago : University of Chicago Press, 1948.</t>
  </si>
  <si>
    <t>1948</t>
  </si>
  <si>
    <t>2006-09-21</t>
  </si>
  <si>
    <t>2101169:eng</t>
  </si>
  <si>
    <t>19017846</t>
  </si>
  <si>
    <t>991001425999702656</t>
  </si>
  <si>
    <t>2268967090002656</t>
  </si>
  <si>
    <t>32285003191482</t>
  </si>
  <si>
    <t>893772595</t>
  </si>
  <si>
    <t>HX84.D3 A312</t>
  </si>
  <si>
    <t>0                      HX 0084000D  3                  A  312</t>
  </si>
  <si>
    <t>Eugene V. Debs speaks / edited by Jean Y. Tussey ; with an introd. by James P. Cannon.</t>
  </si>
  <si>
    <t>Debs, Eugene V. (Eugene Victor), 1855-1926.</t>
  </si>
  <si>
    <t>New York : Pathfinder Press 1970, 1972 printing.</t>
  </si>
  <si>
    <t>1297266:eng</t>
  </si>
  <si>
    <t>90275</t>
  </si>
  <si>
    <t>991000539589702656</t>
  </si>
  <si>
    <t>2266263780002656</t>
  </si>
  <si>
    <t>32285001184760</t>
  </si>
  <si>
    <t>893231192</t>
  </si>
  <si>
    <t>HX84.D3 A4</t>
  </si>
  <si>
    <t>0                      HX 0084000D  3                  A  4</t>
  </si>
  <si>
    <t>Writings and speeches of Eugene V. Debs / Introd. by Arthur M. Schlesinger, Jr.</t>
  </si>
  <si>
    <t>New York : Hermitage Press, 1948.</t>
  </si>
  <si>
    <t>1998-04-09</t>
  </si>
  <si>
    <t>1994-12-08</t>
  </si>
  <si>
    <t>1607357:eng</t>
  </si>
  <si>
    <t>602850</t>
  </si>
  <si>
    <t>991003041569702656</t>
  </si>
  <si>
    <t>2260120420002656</t>
  </si>
  <si>
    <t>32285001981165</t>
  </si>
  <si>
    <t>893592129</t>
  </si>
  <si>
    <t>HX84.D3 Y68 1999</t>
  </si>
  <si>
    <t>0                      HX 0084000D  3                  Y  68          1999</t>
  </si>
  <si>
    <t>Harp song for a radical : the life and times of Eugene Victor Debs / Marguerite Young ; edited and with an introduction by Charles Ruas.</t>
  </si>
  <si>
    <t>Young, Marguerite, 1908-1995.</t>
  </si>
  <si>
    <t>New York : Alfred Knopf, 1999.</t>
  </si>
  <si>
    <t>149088956:eng</t>
  </si>
  <si>
    <t>40480813</t>
  </si>
  <si>
    <t>991003347099702656</t>
  </si>
  <si>
    <t>2261766970002656</t>
  </si>
  <si>
    <t>9780679427575</t>
  </si>
  <si>
    <t>32285004269139</t>
  </si>
  <si>
    <t>893531111</t>
  </si>
  <si>
    <t>HX84.D56 A32 1977</t>
  </si>
  <si>
    <t>0                      HX 0084000D  56                 A  32          1977</t>
  </si>
  <si>
    <t>The autobiography of an American communist : a personal view of a political life, 1925-1975 / by Peggy Dennis.</t>
  </si>
  <si>
    <t>Dennis, Peggy.</t>
  </si>
  <si>
    <t>Westport, [Conn.] : L. Hill, 1977.</t>
  </si>
  <si>
    <t>1st U.S. ed.</t>
  </si>
  <si>
    <t>288207593:eng</t>
  </si>
  <si>
    <t>3167972</t>
  </si>
  <si>
    <t>991004362039702656</t>
  </si>
  <si>
    <t>2262097170002656</t>
  </si>
  <si>
    <t>9780882080819</t>
  </si>
  <si>
    <t>32285003191508</t>
  </si>
  <si>
    <t>893624642</t>
  </si>
  <si>
    <t>HX84.H43 A3 1990</t>
  </si>
  <si>
    <t>0                      HX 0084000H  43                 A  3           1990</t>
  </si>
  <si>
    <t>Dorothy Healey remembers : a life in the American communist party / Dorothy Healey, Maurice Isserman.</t>
  </si>
  <si>
    <t>Healey, Dorothy, 1914-2006.</t>
  </si>
  <si>
    <t>New York : Oxford University Press, 1990.</t>
  </si>
  <si>
    <t>1991-06-11</t>
  </si>
  <si>
    <t>22198789:eng</t>
  </si>
  <si>
    <t>20563884</t>
  </si>
  <si>
    <t>991001589369702656</t>
  </si>
  <si>
    <t>2257283580002656</t>
  </si>
  <si>
    <t>9780195038194</t>
  </si>
  <si>
    <t>32285000594191</t>
  </si>
  <si>
    <t>893315871</t>
  </si>
  <si>
    <t>HX84.M55 A34 2006</t>
  </si>
  <si>
    <t>0                      HX 0084000M  55                 A  34          2006</t>
  </si>
  <si>
    <t>Decca : the letters of Jessica Mitford / edited by Peter Y. Sussman.</t>
  </si>
  <si>
    <t>Mitford, Jessica, 1917-1996.</t>
  </si>
  <si>
    <t>New York : Alfred A. Knopf, 2006.</t>
  </si>
  <si>
    <t>2007-03-27</t>
  </si>
  <si>
    <t>196142184:eng</t>
  </si>
  <si>
    <t>64594433</t>
  </si>
  <si>
    <t>991004903719702656</t>
  </si>
  <si>
    <t>2271739120002656</t>
  </si>
  <si>
    <t>9780375410321</t>
  </si>
  <si>
    <t>32285005233977</t>
  </si>
  <si>
    <t>893789213</t>
  </si>
  <si>
    <t>HX843 .S33 1997</t>
  </si>
  <si>
    <t>0                      HX 0843000S  33          1997</t>
  </si>
  <si>
    <t>The letters of Sacco and Vanzetti / edited by Marion Denman Frankfurter and Gardner Jackson ; with an introduction by Richard Polenberg.</t>
  </si>
  <si>
    <t>Sacco, Nicola, 1891-1927.</t>
  </si>
  <si>
    <t>New York : Penguin Books, 1997.</t>
  </si>
  <si>
    <t>Penguin twentieth-century classics</t>
  </si>
  <si>
    <t>2010-11-06</t>
  </si>
  <si>
    <t>1998-02-19</t>
  </si>
  <si>
    <t>451323:eng</t>
  </si>
  <si>
    <t>36130633</t>
  </si>
  <si>
    <t>991002753629702656</t>
  </si>
  <si>
    <t>2254753690002656</t>
  </si>
  <si>
    <t>9780141180267</t>
  </si>
  <si>
    <t>32285003314241</t>
  </si>
  <si>
    <t>893721613</t>
  </si>
  <si>
    <t>HX86 .B63 1965</t>
  </si>
  <si>
    <t>0                      HX 0086000B  63          1965</t>
  </si>
  <si>
    <t>Karl Marx's interpretation of history.</t>
  </si>
  <si>
    <t>Bober, Mandell Morton, 1891-</t>
  </si>
  <si>
    <t>New York, W. W. Norton [1965 c1948]</t>
  </si>
  <si>
    <t>2d ed., rev.</t>
  </si>
  <si>
    <t>Harvard economic studies ; v. 31</t>
  </si>
  <si>
    <t>1337742:eng</t>
  </si>
  <si>
    <t>743442</t>
  </si>
  <si>
    <t>991003217249702656</t>
  </si>
  <si>
    <t>2267403160002656</t>
  </si>
  <si>
    <t>32285003191565</t>
  </si>
  <si>
    <t>893499060</t>
  </si>
  <si>
    <t>HX86 .C157 1975</t>
  </si>
  <si>
    <t>0                      HX 0086000C  157         1975</t>
  </si>
  <si>
    <t>America's road to socialism / James P. Cannon ; introd. by George Novack.</t>
  </si>
  <si>
    <t>Cannon, James Patrick, 1890-1974.</t>
  </si>
  <si>
    <t>New York : Pathfinder Press, 1975, 1978 printing.</t>
  </si>
  <si>
    <t>2010-11-19</t>
  </si>
  <si>
    <t>2268070:eng</t>
  </si>
  <si>
    <t>1363571</t>
  </si>
  <si>
    <t>991003717579702656</t>
  </si>
  <si>
    <t>2259288870002656</t>
  </si>
  <si>
    <t>9780873484169</t>
  </si>
  <si>
    <t>32285001184877</t>
  </si>
  <si>
    <t>893445798</t>
  </si>
  <si>
    <t>HX86 .C69 1961</t>
  </si>
  <si>
    <t>0                      HX 0086000C  69          1961</t>
  </si>
  <si>
    <t>Democracy versus communism. Edited by Hall Bartlett.</t>
  </si>
  <si>
    <t>Colegrove, Kenneth W. (Kenneth Wallace), 1886-1975.</t>
  </si>
  <si>
    <t>Princeton, N.J., Published and distributed for the Institute of Fiscal and Political Education by Van Nostrand [1961]</t>
  </si>
  <si>
    <t>2075778:eng</t>
  </si>
  <si>
    <t>1096982</t>
  </si>
  <si>
    <t>991003533909702656</t>
  </si>
  <si>
    <t>2268325270002656</t>
  </si>
  <si>
    <t>32285003191581</t>
  </si>
  <si>
    <t>893416477</t>
  </si>
  <si>
    <t>HX86 .M217</t>
  </si>
  <si>
    <t>0                      HX 0086000M  217</t>
  </si>
  <si>
    <t>The philosophy of communism, by Charles J. McFadden...preface by Fulton J. Sheen...</t>
  </si>
  <si>
    <t>McFadden, Charles Joseph, 1909-</t>
  </si>
  <si>
    <t>New York, Boston [etc.] Benziger Bros., 1939.</t>
  </si>
  <si>
    <t>1939</t>
  </si>
  <si>
    <t>1574759:eng</t>
  </si>
  <si>
    <t>1012743</t>
  </si>
  <si>
    <t>991003470419702656</t>
  </si>
  <si>
    <t>2256587540002656</t>
  </si>
  <si>
    <t>32285003191664</t>
  </si>
  <si>
    <t>893881189</t>
  </si>
  <si>
    <t>HX86 .R25 2001</t>
  </si>
  <si>
    <t>0                      HX 0086000R  25          2001</t>
  </si>
  <si>
    <t>Commies : a journey through the old left, the new left and the leftover left / Ronald Radosh.</t>
  </si>
  <si>
    <t>Radosh, Ronald.</t>
  </si>
  <si>
    <t>San Francisco : Encounter, 2001.</t>
  </si>
  <si>
    <t>2002-04-19</t>
  </si>
  <si>
    <t>2001-10-15</t>
  </si>
  <si>
    <t>196804733:eng</t>
  </si>
  <si>
    <t>46401840</t>
  </si>
  <si>
    <t>991003620039702656</t>
  </si>
  <si>
    <t>2260883170002656</t>
  </si>
  <si>
    <t>9781893554054</t>
  </si>
  <si>
    <t>32285004396817</t>
  </si>
  <si>
    <t>893499484</t>
  </si>
  <si>
    <t>HX89 .L94</t>
  </si>
  <si>
    <t>0                      HX 0089000L  94</t>
  </si>
  <si>
    <t>Strategy and program: two essays toward a new American socialism, by Staughton Lynd [and] Gar Alperovitz.</t>
  </si>
  <si>
    <t>Lynd, Staughton.</t>
  </si>
  <si>
    <t>Boston, Beacon Press [1973]</t>
  </si>
  <si>
    <t>2003-07-03</t>
  </si>
  <si>
    <t>1483862:eng</t>
  </si>
  <si>
    <t>416831</t>
  </si>
  <si>
    <t>991002731619702656</t>
  </si>
  <si>
    <t>2266560680002656</t>
  </si>
  <si>
    <t>9780807043820</t>
  </si>
  <si>
    <t>32285001184950</t>
  </si>
  <si>
    <t>893239426</t>
  </si>
  <si>
    <t>HX915.B3 C3</t>
  </si>
  <si>
    <t>0                      HX 0915000B  3                  C  3</t>
  </si>
  <si>
    <t>Michael Bakunin, by E.H. Carr.</t>
  </si>
  <si>
    <t>Carr, Edward Hallett, 1892-1982.</t>
  </si>
  <si>
    <t>London, Macmillan, 1937.</t>
  </si>
  <si>
    <t>Studies in modern history</t>
  </si>
  <si>
    <t>1997-11-09</t>
  </si>
  <si>
    <t>66554566:eng</t>
  </si>
  <si>
    <t>2199876</t>
  </si>
  <si>
    <t>991004045259702656</t>
  </si>
  <si>
    <t>2259668430002656</t>
  </si>
  <si>
    <t>32285003193553</t>
  </si>
  <si>
    <t>893337275</t>
  </si>
  <si>
    <t>HX92.N5 W35 1987</t>
  </si>
  <si>
    <t>0                      HX 0092000N  5                  W  35          1987</t>
  </si>
  <si>
    <t>The New York intellectuals : the rise and decline of the anti-Stalinist left from the 1930s to the 1980s / by Alan M. Wald.</t>
  </si>
  <si>
    <t>Wald, Alan M., 1946-</t>
  </si>
  <si>
    <t>Chapel Hill : University of North Carolina Press, c1987.</t>
  </si>
  <si>
    <t>1996-12-02</t>
  </si>
  <si>
    <t>889745185:eng</t>
  </si>
  <si>
    <t>14273419</t>
  </si>
  <si>
    <t>991000932119702656</t>
  </si>
  <si>
    <t>2259862880002656</t>
  </si>
  <si>
    <t>9780807841693</t>
  </si>
  <si>
    <t>32285001184976</t>
  </si>
  <si>
    <t>893438711</t>
  </si>
  <si>
    <t>HX925 .B66 1977</t>
  </si>
  <si>
    <t>0                      HX 0925000B  66          1977</t>
  </si>
  <si>
    <t>The Spanish anarchists : the heroic years, 1868-1936 / Murray Bookchin.</t>
  </si>
  <si>
    <t>Bookchin, Murray, 1921-2006.</t>
  </si>
  <si>
    <t>New York : Free Life Editions, 1977.</t>
  </si>
  <si>
    <t>2003-10-29</t>
  </si>
  <si>
    <t>1997-09-03</t>
  </si>
  <si>
    <t>221477542:eng</t>
  </si>
  <si>
    <t>3360954</t>
  </si>
  <si>
    <t>991004415179702656</t>
  </si>
  <si>
    <t>2255911140002656</t>
  </si>
  <si>
    <t>9780914156147</t>
  </si>
  <si>
    <t>32285003154456</t>
  </si>
  <si>
    <t>893700211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</si>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</sst>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8D98-F1E3-4F64-A352-82FFA5F5E43E}">
  <dimension ref="A1:BD28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6.5" customHeight="1" x14ac:dyDescent="0.25"/>
  <cols>
    <col min="1" max="1" width="14.42578125" customWidth="1"/>
    <col min="2" max="2" width="15.85546875" customWidth="1"/>
    <col min="3" max="3" width="0" hidden="1" customWidth="1"/>
    <col min="4" max="4" width="48.7109375" customWidth="1"/>
    <col min="6" max="10" width="0" hidden="1" customWidth="1"/>
    <col min="11" max="11" width="16.28515625" customWidth="1"/>
    <col min="12" max="12" width="17.140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140625" customWidth="1"/>
    <col min="32" max="41" width="0" hidden="1" customWidth="1"/>
    <col min="42" max="44" width="10.28515625" customWidth="1"/>
    <col min="47" max="56" width="0" hidden="1" customWidth="1"/>
  </cols>
  <sheetData>
    <row r="1" spans="1:56" ht="46.5" customHeight="1" x14ac:dyDescent="0.25">
      <c r="A1" s="8" t="s">
        <v>3818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6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146</v>
      </c>
      <c r="Z2" s="4">
        <v>141</v>
      </c>
      <c r="AA2" s="4">
        <v>236</v>
      </c>
      <c r="AB2" s="4">
        <v>2</v>
      </c>
      <c r="AC2" s="4">
        <v>2</v>
      </c>
      <c r="AD2" s="4">
        <v>10</v>
      </c>
      <c r="AE2" s="4">
        <v>16</v>
      </c>
      <c r="AF2" s="4">
        <v>5</v>
      </c>
      <c r="AG2" s="4">
        <v>7</v>
      </c>
      <c r="AH2" s="4">
        <v>1</v>
      </c>
      <c r="AI2" s="4">
        <v>3</v>
      </c>
      <c r="AJ2" s="4">
        <v>6</v>
      </c>
      <c r="AK2" s="4">
        <v>10</v>
      </c>
      <c r="AL2" s="4">
        <v>1</v>
      </c>
      <c r="AM2" s="4">
        <v>1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HYPERLINK("http://catalog.hathitrust.org/Record/001745478","HathiTrust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HYPERLINK("https://creighton-primo.hosted.exlibrisgroup.com/primo-explore/search?tab=default_tab&amp;search_scope=EVERYTHING&amp;vid=01CRU&amp;lang=en_US&amp;offset=0&amp;query=any,contains,991000189519702656","Catalog Record")</f>
        <v>Catalog Record</v>
      </c>
      <c r="AT2" s="6" t="str">
        <f>HYPERLINK("http://www.worldcat.org/oclc/9409945","WorldCat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6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64</v>
      </c>
      <c r="P3" s="3" t="s">
        <v>65</v>
      </c>
      <c r="R3" s="3" t="s">
        <v>66</v>
      </c>
      <c r="S3" s="4">
        <v>2</v>
      </c>
      <c r="T3" s="4">
        <v>2</v>
      </c>
      <c r="U3" s="5" t="s">
        <v>67</v>
      </c>
      <c r="V3" s="5" t="s">
        <v>67</v>
      </c>
      <c r="W3" s="5" t="s">
        <v>68</v>
      </c>
      <c r="X3" s="5" t="s">
        <v>68</v>
      </c>
      <c r="Y3" s="4">
        <v>1114</v>
      </c>
      <c r="Z3" s="4">
        <v>1009</v>
      </c>
      <c r="AA3" s="4">
        <v>1025</v>
      </c>
      <c r="AB3" s="4">
        <v>9</v>
      </c>
      <c r="AC3" s="4">
        <v>10</v>
      </c>
      <c r="AD3" s="4">
        <v>37</v>
      </c>
      <c r="AE3" s="4">
        <v>38</v>
      </c>
      <c r="AF3" s="4">
        <v>13</v>
      </c>
      <c r="AG3" s="4">
        <v>13</v>
      </c>
      <c r="AH3" s="4">
        <v>8</v>
      </c>
      <c r="AI3" s="4">
        <v>8</v>
      </c>
      <c r="AJ3" s="4">
        <v>21</v>
      </c>
      <c r="AK3" s="4">
        <v>21</v>
      </c>
      <c r="AL3" s="4">
        <v>6</v>
      </c>
      <c r="AM3" s="4">
        <v>7</v>
      </c>
      <c r="AN3" s="4">
        <v>1</v>
      </c>
      <c r="AO3" s="4">
        <v>1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HYPERLINK("https://creighton-primo.hosted.exlibrisgroup.com/primo-explore/search?tab=default_tab&amp;search_scope=EVERYTHING&amp;vid=01CRU&amp;lang=en_US&amp;offset=0&amp;query=any,contains,991004118999702656","Catalog Record")</f>
        <v>Catalog Record</v>
      </c>
      <c r="AT3" s="6" t="str">
        <f>HYPERLINK("http://www.worldcat.org/oclc/2423548","WorldCat Record")</f>
        <v>WorldCat Record</v>
      </c>
      <c r="AU3" s="3" t="s">
        <v>83</v>
      </c>
      <c r="AV3" s="3" t="s">
        <v>84</v>
      </c>
      <c r="AW3" s="3" t="s">
        <v>85</v>
      </c>
      <c r="AX3" s="3" t="s">
        <v>85</v>
      </c>
      <c r="AY3" s="3" t="s">
        <v>86</v>
      </c>
      <c r="AZ3" s="3" t="s">
        <v>74</v>
      </c>
      <c r="BB3" s="3" t="s">
        <v>87</v>
      </c>
      <c r="BC3" s="3" t="s">
        <v>88</v>
      </c>
      <c r="BD3" s="3" t="s">
        <v>89</v>
      </c>
    </row>
    <row r="4" spans="1:56" ht="46.5" customHeight="1" x14ac:dyDescent="0.25">
      <c r="A4" s="7" t="s">
        <v>58</v>
      </c>
      <c r="B4" s="2" t="s">
        <v>90</v>
      </c>
      <c r="C4" s="2" t="s">
        <v>91</v>
      </c>
      <c r="D4" s="2" t="s">
        <v>92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93</v>
      </c>
      <c r="L4" s="2" t="s">
        <v>94</v>
      </c>
      <c r="M4" s="3" t="s">
        <v>95</v>
      </c>
      <c r="O4" s="3" t="s">
        <v>64</v>
      </c>
      <c r="P4" s="3" t="s">
        <v>96</v>
      </c>
      <c r="Q4" s="2" t="s">
        <v>97</v>
      </c>
      <c r="R4" s="3" t="s">
        <v>66</v>
      </c>
      <c r="S4" s="4">
        <v>3</v>
      </c>
      <c r="T4" s="4">
        <v>3</v>
      </c>
      <c r="U4" s="5" t="s">
        <v>98</v>
      </c>
      <c r="V4" s="5" t="s">
        <v>98</v>
      </c>
      <c r="W4" s="5" t="s">
        <v>99</v>
      </c>
      <c r="X4" s="5" t="s">
        <v>99</v>
      </c>
      <c r="Y4" s="4">
        <v>430</v>
      </c>
      <c r="Z4" s="4">
        <v>367</v>
      </c>
      <c r="AA4" s="4">
        <v>527</v>
      </c>
      <c r="AB4" s="4">
        <v>3</v>
      </c>
      <c r="AC4" s="4">
        <v>4</v>
      </c>
      <c r="AD4" s="4">
        <v>23</v>
      </c>
      <c r="AE4" s="4">
        <v>31</v>
      </c>
      <c r="AF4" s="4">
        <v>6</v>
      </c>
      <c r="AG4" s="4">
        <v>11</v>
      </c>
      <c r="AH4" s="4">
        <v>9</v>
      </c>
      <c r="AI4" s="4">
        <v>9</v>
      </c>
      <c r="AJ4" s="4">
        <v>11</v>
      </c>
      <c r="AK4" s="4">
        <v>15</v>
      </c>
      <c r="AL4" s="4">
        <v>2</v>
      </c>
      <c r="AM4" s="4">
        <v>3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HYPERLINK("https://creighton-primo.hosted.exlibrisgroup.com/primo-explore/search?tab=default_tab&amp;search_scope=EVERYTHING&amp;vid=01CRU&amp;lang=en_US&amp;offset=0&amp;query=any,contains,991003041239702656","Catalog Record")</f>
        <v>Catalog Record</v>
      </c>
      <c r="AT4" s="6" t="str">
        <f>HYPERLINK("http://www.worldcat.org/oclc/602530","WorldCat Record")</f>
        <v>WorldCat Record</v>
      </c>
      <c r="AU4" s="3" t="s">
        <v>100</v>
      </c>
      <c r="AV4" s="3" t="s">
        <v>101</v>
      </c>
      <c r="AW4" s="3" t="s">
        <v>102</v>
      </c>
      <c r="AX4" s="3" t="s">
        <v>102</v>
      </c>
      <c r="AY4" s="3" t="s">
        <v>103</v>
      </c>
      <c r="AZ4" s="3" t="s">
        <v>74</v>
      </c>
      <c r="BC4" s="3" t="s">
        <v>104</v>
      </c>
      <c r="BD4" s="3" t="s">
        <v>105</v>
      </c>
    </row>
    <row r="5" spans="1:56" ht="46.5" customHeight="1" x14ac:dyDescent="0.25">
      <c r="A5" s="7" t="s">
        <v>58</v>
      </c>
      <c r="B5" s="2" t="s">
        <v>106</v>
      </c>
      <c r="C5" s="2" t="s">
        <v>107</v>
      </c>
      <c r="D5" s="2" t="s">
        <v>108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109</v>
      </c>
      <c r="L5" s="2" t="s">
        <v>110</v>
      </c>
      <c r="M5" s="3" t="s">
        <v>111</v>
      </c>
      <c r="N5" s="2" t="s">
        <v>112</v>
      </c>
      <c r="O5" s="3" t="s">
        <v>64</v>
      </c>
      <c r="P5" s="3" t="s">
        <v>65</v>
      </c>
      <c r="Q5" s="2" t="s">
        <v>113</v>
      </c>
      <c r="R5" s="3" t="s">
        <v>66</v>
      </c>
      <c r="S5" s="4">
        <v>1</v>
      </c>
      <c r="T5" s="4">
        <v>1</v>
      </c>
      <c r="U5" s="5" t="s">
        <v>114</v>
      </c>
      <c r="V5" s="5" t="s">
        <v>114</v>
      </c>
      <c r="W5" s="5" t="s">
        <v>115</v>
      </c>
      <c r="X5" s="5" t="s">
        <v>115</v>
      </c>
      <c r="Y5" s="4">
        <v>314</v>
      </c>
      <c r="Z5" s="4">
        <v>287</v>
      </c>
      <c r="AA5" s="4">
        <v>647</v>
      </c>
      <c r="AB5" s="4">
        <v>1</v>
      </c>
      <c r="AC5" s="4">
        <v>5</v>
      </c>
      <c r="AD5" s="4">
        <v>9</v>
      </c>
      <c r="AE5" s="4">
        <v>32</v>
      </c>
      <c r="AF5" s="4">
        <v>6</v>
      </c>
      <c r="AG5" s="4">
        <v>11</v>
      </c>
      <c r="AH5" s="4">
        <v>0</v>
      </c>
      <c r="AI5" s="4">
        <v>6</v>
      </c>
      <c r="AJ5" s="4">
        <v>4</v>
      </c>
      <c r="AK5" s="4">
        <v>19</v>
      </c>
      <c r="AL5" s="4">
        <v>0</v>
      </c>
      <c r="AM5" s="4">
        <v>4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>HYPERLINK("http://catalog.hathitrust.org/Record/001120687","HathiTrust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HYPERLINK("https://creighton-primo.hosted.exlibrisgroup.com/primo-explore/search?tab=default_tab&amp;search_scope=EVERYTHING&amp;vid=01CRU&amp;lang=en_US&amp;offset=0&amp;query=any,contains,991003588259702656","Catalog Record")</f>
        <v>Catalog Record</v>
      </c>
      <c r="AT5" s="6" t="str">
        <f>HYPERLINK("http://www.worldcat.org/oclc/274349","WorldCat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74</v>
      </c>
      <c r="BB5" s="3" t="s">
        <v>120</v>
      </c>
      <c r="BC5" s="3" t="s">
        <v>121</v>
      </c>
      <c r="BD5" s="3" t="s">
        <v>122</v>
      </c>
    </row>
    <row r="6" spans="1:56" ht="46.5" customHeight="1" x14ac:dyDescent="0.25">
      <c r="A6" s="7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126</v>
      </c>
      <c r="L6" s="2" t="s">
        <v>127</v>
      </c>
      <c r="M6" s="3" t="s">
        <v>128</v>
      </c>
      <c r="O6" s="3" t="s">
        <v>64</v>
      </c>
      <c r="P6" s="3" t="s">
        <v>129</v>
      </c>
      <c r="Q6" s="2" t="s">
        <v>130</v>
      </c>
      <c r="R6" s="3" t="s">
        <v>66</v>
      </c>
      <c r="S6" s="4">
        <v>12</v>
      </c>
      <c r="T6" s="4">
        <v>12</v>
      </c>
      <c r="U6" s="5" t="s">
        <v>131</v>
      </c>
      <c r="V6" s="5" t="s">
        <v>131</v>
      </c>
      <c r="W6" s="5" t="s">
        <v>132</v>
      </c>
      <c r="X6" s="5" t="s">
        <v>132</v>
      </c>
      <c r="Y6" s="4">
        <v>347</v>
      </c>
      <c r="Z6" s="4">
        <v>260</v>
      </c>
      <c r="AA6" s="4">
        <v>274</v>
      </c>
      <c r="AB6" s="4">
        <v>2</v>
      </c>
      <c r="AC6" s="4">
        <v>2</v>
      </c>
      <c r="AD6" s="4">
        <v>13</v>
      </c>
      <c r="AE6" s="4">
        <v>13</v>
      </c>
      <c r="AF6" s="4">
        <v>4</v>
      </c>
      <c r="AG6" s="4">
        <v>4</v>
      </c>
      <c r="AH6" s="4">
        <v>7</v>
      </c>
      <c r="AI6" s="4">
        <v>7</v>
      </c>
      <c r="AJ6" s="4">
        <v>6</v>
      </c>
      <c r="AK6" s="4">
        <v>6</v>
      </c>
      <c r="AL6" s="4">
        <v>1</v>
      </c>
      <c r="AM6" s="4">
        <v>1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>HYPERLINK("http://catalog.hathitrust.org/Record/002571939","HathiTrust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HYPERLINK("https://creighton-primo.hosted.exlibrisgroup.com/primo-explore/search?tab=default_tab&amp;search_scope=EVERYTHING&amp;vid=01CRU&amp;lang=en_US&amp;offset=0&amp;query=any,contains,991001954689702656","Catalog Record")</f>
        <v>Catalog Record</v>
      </c>
      <c r="AT6" s="6" t="str">
        <f>HYPERLINK("http://www.worldcat.org/oclc/24701950","WorldCat Record")</f>
        <v>WorldCat Record</v>
      </c>
      <c r="AU6" s="3" t="s">
        <v>133</v>
      </c>
      <c r="AV6" s="3" t="s">
        <v>134</v>
      </c>
      <c r="AW6" s="3" t="s">
        <v>135</v>
      </c>
      <c r="AX6" s="3" t="s">
        <v>135</v>
      </c>
      <c r="AY6" s="3" t="s">
        <v>136</v>
      </c>
      <c r="AZ6" s="3" t="s">
        <v>74</v>
      </c>
      <c r="BB6" s="3" t="s">
        <v>137</v>
      </c>
      <c r="BC6" s="3" t="s">
        <v>138</v>
      </c>
      <c r="BD6" s="3" t="s">
        <v>139</v>
      </c>
    </row>
    <row r="7" spans="1:56" ht="46.5" customHeight="1" x14ac:dyDescent="0.25">
      <c r="A7" s="7" t="s">
        <v>58</v>
      </c>
      <c r="B7" s="2" t="s">
        <v>140</v>
      </c>
      <c r="C7" s="2" t="s">
        <v>141</v>
      </c>
      <c r="D7" s="2" t="s">
        <v>142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143</v>
      </c>
      <c r="L7" s="2" t="s">
        <v>144</v>
      </c>
      <c r="M7" s="3" t="s">
        <v>145</v>
      </c>
      <c r="O7" s="3" t="s">
        <v>64</v>
      </c>
      <c r="P7" s="3" t="s">
        <v>146</v>
      </c>
      <c r="R7" s="3" t="s">
        <v>66</v>
      </c>
      <c r="S7" s="4">
        <v>3</v>
      </c>
      <c r="T7" s="4">
        <v>3</v>
      </c>
      <c r="U7" s="5" t="s">
        <v>147</v>
      </c>
      <c r="V7" s="5" t="s">
        <v>147</v>
      </c>
      <c r="W7" s="5" t="s">
        <v>148</v>
      </c>
      <c r="X7" s="5" t="s">
        <v>148</v>
      </c>
      <c r="Y7" s="4">
        <v>538</v>
      </c>
      <c r="Z7" s="4">
        <v>480</v>
      </c>
      <c r="AA7" s="4">
        <v>523</v>
      </c>
      <c r="AB7" s="4">
        <v>6</v>
      </c>
      <c r="AC7" s="4">
        <v>6</v>
      </c>
      <c r="AD7" s="4">
        <v>19</v>
      </c>
      <c r="AE7" s="4">
        <v>21</v>
      </c>
      <c r="AF7" s="4">
        <v>2</v>
      </c>
      <c r="AG7" s="4">
        <v>3</v>
      </c>
      <c r="AH7" s="4">
        <v>5</v>
      </c>
      <c r="AI7" s="4">
        <v>6</v>
      </c>
      <c r="AJ7" s="4">
        <v>10</v>
      </c>
      <c r="AK7" s="4">
        <v>10</v>
      </c>
      <c r="AL7" s="4">
        <v>5</v>
      </c>
      <c r="AM7" s="4">
        <v>5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HYPERLINK("http://catalog.hathitrust.org/Record/101042005","HathiTrust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HYPERLINK("https://creighton-primo.hosted.exlibrisgroup.com/primo-explore/search?tab=default_tab&amp;search_scope=EVERYTHING&amp;vid=01CRU&amp;lang=en_US&amp;offset=0&amp;query=any,contains,991003318889702656","Catalog Record")</f>
        <v>Catalog Record</v>
      </c>
      <c r="AT7" s="6" t="str">
        <f>HYPERLINK("http://www.worldcat.org/oclc/845498","WorldCat Record")</f>
        <v>WorldCat Record</v>
      </c>
      <c r="AU7" s="3" t="s">
        <v>149</v>
      </c>
      <c r="AV7" s="3" t="s">
        <v>150</v>
      </c>
      <c r="AW7" s="3" t="s">
        <v>151</v>
      </c>
      <c r="AX7" s="3" t="s">
        <v>151</v>
      </c>
      <c r="AY7" s="3" t="s">
        <v>152</v>
      </c>
      <c r="AZ7" s="3" t="s">
        <v>74</v>
      </c>
      <c r="BB7" s="3" t="s">
        <v>153</v>
      </c>
      <c r="BC7" s="3" t="s">
        <v>154</v>
      </c>
      <c r="BD7" s="3" t="s">
        <v>155</v>
      </c>
    </row>
    <row r="8" spans="1:56" ht="46.5" customHeight="1" x14ac:dyDescent="0.25">
      <c r="A8" s="7" t="s">
        <v>58</v>
      </c>
      <c r="B8" s="2" t="s">
        <v>156</v>
      </c>
      <c r="C8" s="2" t="s">
        <v>157</v>
      </c>
      <c r="D8" s="2" t="s">
        <v>158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159</v>
      </c>
      <c r="L8" s="2" t="s">
        <v>160</v>
      </c>
      <c r="M8" s="3" t="s">
        <v>161</v>
      </c>
      <c r="O8" s="3" t="s">
        <v>64</v>
      </c>
      <c r="P8" s="3" t="s">
        <v>96</v>
      </c>
      <c r="R8" s="3" t="s">
        <v>66</v>
      </c>
      <c r="S8" s="4">
        <v>5</v>
      </c>
      <c r="T8" s="4">
        <v>5</v>
      </c>
      <c r="U8" s="5" t="s">
        <v>147</v>
      </c>
      <c r="V8" s="5" t="s">
        <v>147</v>
      </c>
      <c r="W8" s="5" t="s">
        <v>162</v>
      </c>
      <c r="X8" s="5" t="s">
        <v>162</v>
      </c>
      <c r="Y8" s="4">
        <v>734</v>
      </c>
      <c r="Z8" s="4">
        <v>621</v>
      </c>
      <c r="AA8" s="4">
        <v>622</v>
      </c>
      <c r="AB8" s="4">
        <v>4</v>
      </c>
      <c r="AC8" s="4">
        <v>4</v>
      </c>
      <c r="AD8" s="4">
        <v>29</v>
      </c>
      <c r="AE8" s="4">
        <v>29</v>
      </c>
      <c r="AF8" s="4">
        <v>12</v>
      </c>
      <c r="AG8" s="4">
        <v>12</v>
      </c>
      <c r="AH8" s="4">
        <v>7</v>
      </c>
      <c r="AI8" s="4">
        <v>7</v>
      </c>
      <c r="AJ8" s="4">
        <v>16</v>
      </c>
      <c r="AK8" s="4">
        <v>16</v>
      </c>
      <c r="AL8" s="4">
        <v>3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HYPERLINK("https://creighton-primo.hosted.exlibrisgroup.com/primo-explore/search?tab=default_tab&amp;search_scope=EVERYTHING&amp;vid=01CRU&amp;lang=en_US&amp;offset=0&amp;query=any,contains,991000209679702656","Catalog Record")</f>
        <v>Catalog Record</v>
      </c>
      <c r="AT8" s="6" t="str">
        <f>HYPERLINK("http://www.worldcat.org/oclc/9533258","WorldCat Record")</f>
        <v>WorldCat Record</v>
      </c>
      <c r="AU8" s="3" t="s">
        <v>163</v>
      </c>
      <c r="AV8" s="3" t="s">
        <v>164</v>
      </c>
      <c r="AW8" s="3" t="s">
        <v>165</v>
      </c>
      <c r="AX8" s="3" t="s">
        <v>165</v>
      </c>
      <c r="AY8" s="3" t="s">
        <v>166</v>
      </c>
      <c r="AZ8" s="3" t="s">
        <v>74</v>
      </c>
      <c r="BB8" s="3" t="s">
        <v>167</v>
      </c>
      <c r="BC8" s="3" t="s">
        <v>168</v>
      </c>
      <c r="BD8" s="3" t="s">
        <v>169</v>
      </c>
    </row>
    <row r="9" spans="1:56" ht="46.5" customHeight="1" x14ac:dyDescent="0.25">
      <c r="A9" s="7" t="s">
        <v>58</v>
      </c>
      <c r="B9" s="2" t="s">
        <v>170</v>
      </c>
      <c r="C9" s="2" t="s">
        <v>171</v>
      </c>
      <c r="D9" s="2" t="s">
        <v>172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173</v>
      </c>
      <c r="L9" s="2" t="s">
        <v>174</v>
      </c>
      <c r="M9" s="3" t="s">
        <v>175</v>
      </c>
      <c r="O9" s="3" t="s">
        <v>64</v>
      </c>
      <c r="P9" s="3" t="s">
        <v>176</v>
      </c>
      <c r="Q9" s="2" t="s">
        <v>177</v>
      </c>
      <c r="R9" s="3" t="s">
        <v>66</v>
      </c>
      <c r="S9" s="4">
        <v>3</v>
      </c>
      <c r="T9" s="4">
        <v>3</v>
      </c>
      <c r="U9" s="5" t="s">
        <v>147</v>
      </c>
      <c r="V9" s="5" t="s">
        <v>147</v>
      </c>
      <c r="W9" s="5" t="s">
        <v>148</v>
      </c>
      <c r="X9" s="5" t="s">
        <v>148</v>
      </c>
      <c r="Y9" s="4">
        <v>784</v>
      </c>
      <c r="Z9" s="4">
        <v>676</v>
      </c>
      <c r="AA9" s="4">
        <v>686</v>
      </c>
      <c r="AB9" s="4">
        <v>5</v>
      </c>
      <c r="AC9" s="4">
        <v>5</v>
      </c>
      <c r="AD9" s="4">
        <v>35</v>
      </c>
      <c r="AE9" s="4">
        <v>36</v>
      </c>
      <c r="AF9" s="4">
        <v>11</v>
      </c>
      <c r="AG9" s="4">
        <v>11</v>
      </c>
      <c r="AH9" s="4">
        <v>8</v>
      </c>
      <c r="AI9" s="4">
        <v>9</v>
      </c>
      <c r="AJ9" s="4">
        <v>19</v>
      </c>
      <c r="AK9" s="4">
        <v>20</v>
      </c>
      <c r="AL9" s="4">
        <v>4</v>
      </c>
      <c r="AM9" s="4">
        <v>4</v>
      </c>
      <c r="AN9" s="4">
        <v>3</v>
      </c>
      <c r="AO9" s="4">
        <v>3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HYPERLINK("https://creighton-primo.hosted.exlibrisgroup.com/primo-explore/search?tab=default_tab&amp;search_scope=EVERYTHING&amp;vid=01CRU&amp;lang=en_US&amp;offset=0&amp;query=any,contains,991004203529702656","Catalog Record")</f>
        <v>Catalog Record</v>
      </c>
      <c r="AT9" s="6" t="str">
        <f>HYPERLINK("http://www.worldcat.org/oclc/2658239","WorldCat Record")</f>
        <v>WorldCat Record</v>
      </c>
      <c r="AU9" s="3" t="s">
        <v>178</v>
      </c>
      <c r="AV9" s="3" t="s">
        <v>179</v>
      </c>
      <c r="AW9" s="3" t="s">
        <v>180</v>
      </c>
      <c r="AX9" s="3" t="s">
        <v>180</v>
      </c>
      <c r="AY9" s="3" t="s">
        <v>181</v>
      </c>
      <c r="AZ9" s="3" t="s">
        <v>74</v>
      </c>
      <c r="BB9" s="3" t="s">
        <v>182</v>
      </c>
      <c r="BC9" s="3" t="s">
        <v>183</v>
      </c>
      <c r="BD9" s="3" t="s">
        <v>184</v>
      </c>
    </row>
    <row r="10" spans="1:56" ht="46.5" customHeight="1" x14ac:dyDescent="0.25">
      <c r="A10" s="7" t="s">
        <v>58</v>
      </c>
      <c r="B10" s="2" t="s">
        <v>185</v>
      </c>
      <c r="C10" s="2" t="s">
        <v>186</v>
      </c>
      <c r="D10" s="2" t="s">
        <v>187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188</v>
      </c>
      <c r="M10" s="3" t="s">
        <v>189</v>
      </c>
      <c r="N10" s="2" t="s">
        <v>190</v>
      </c>
      <c r="O10" s="3" t="s">
        <v>64</v>
      </c>
      <c r="P10" s="3" t="s">
        <v>191</v>
      </c>
      <c r="Q10" s="2" t="s">
        <v>192</v>
      </c>
      <c r="R10" s="3" t="s">
        <v>66</v>
      </c>
      <c r="S10" s="4">
        <v>5</v>
      </c>
      <c r="T10" s="4">
        <v>5</v>
      </c>
      <c r="U10" s="5" t="s">
        <v>193</v>
      </c>
      <c r="V10" s="5" t="s">
        <v>193</v>
      </c>
      <c r="W10" s="5" t="s">
        <v>194</v>
      </c>
      <c r="X10" s="5" t="s">
        <v>194</v>
      </c>
      <c r="Y10" s="4">
        <v>210</v>
      </c>
      <c r="Z10" s="4">
        <v>144</v>
      </c>
      <c r="AA10" s="4">
        <v>145</v>
      </c>
      <c r="AB10" s="4">
        <v>1</v>
      </c>
      <c r="AC10" s="4">
        <v>1</v>
      </c>
      <c r="AD10" s="4">
        <v>7</v>
      </c>
      <c r="AE10" s="4">
        <v>7</v>
      </c>
      <c r="AF10" s="4">
        <v>2</v>
      </c>
      <c r="AG10" s="4">
        <v>2</v>
      </c>
      <c r="AH10" s="4">
        <v>1</v>
      </c>
      <c r="AI10" s="4">
        <v>1</v>
      </c>
      <c r="AJ10" s="4">
        <v>6</v>
      </c>
      <c r="AK10" s="4">
        <v>6</v>
      </c>
      <c r="AL10" s="4">
        <v>0</v>
      </c>
      <c r="AM10" s="4">
        <v>0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HYPERLINK("https://creighton-primo.hosted.exlibrisgroup.com/primo-explore/search?tab=default_tab&amp;search_scope=EVERYTHING&amp;vid=01CRU&amp;lang=en_US&amp;offset=0&amp;query=any,contains,991000741499702656","Catalog Record")</f>
        <v>Catalog Record</v>
      </c>
      <c r="AT10" s="6" t="str">
        <f>HYPERLINK("http://www.worldcat.org/oclc/12808789","WorldCat Record")</f>
        <v>WorldCat Record</v>
      </c>
      <c r="AU10" s="3" t="s">
        <v>195</v>
      </c>
      <c r="AV10" s="3" t="s">
        <v>196</v>
      </c>
      <c r="AW10" s="3" t="s">
        <v>197</v>
      </c>
      <c r="AX10" s="3" t="s">
        <v>197</v>
      </c>
      <c r="AY10" s="3" t="s">
        <v>198</v>
      </c>
      <c r="AZ10" s="3" t="s">
        <v>74</v>
      </c>
      <c r="BB10" s="3" t="s">
        <v>199</v>
      </c>
      <c r="BC10" s="3" t="s">
        <v>200</v>
      </c>
      <c r="BD10" s="3" t="s">
        <v>201</v>
      </c>
    </row>
    <row r="11" spans="1:56" ht="46.5" customHeight="1" x14ac:dyDescent="0.25">
      <c r="A11" s="7" t="s">
        <v>58</v>
      </c>
      <c r="B11" s="2" t="s">
        <v>202</v>
      </c>
      <c r="C11" s="2" t="s">
        <v>203</v>
      </c>
      <c r="D11" s="2" t="s">
        <v>204</v>
      </c>
      <c r="E11" s="3" t="s">
        <v>205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206</v>
      </c>
      <c r="L11" s="2" t="s">
        <v>207</v>
      </c>
      <c r="M11" s="3" t="s">
        <v>208</v>
      </c>
      <c r="O11" s="3" t="s">
        <v>64</v>
      </c>
      <c r="P11" s="3" t="s">
        <v>191</v>
      </c>
      <c r="Q11" s="2" t="s">
        <v>209</v>
      </c>
      <c r="R11" s="3" t="s">
        <v>66</v>
      </c>
      <c r="S11" s="4">
        <v>8</v>
      </c>
      <c r="T11" s="4">
        <v>8</v>
      </c>
      <c r="U11" s="5" t="s">
        <v>210</v>
      </c>
      <c r="V11" s="5" t="s">
        <v>210</v>
      </c>
      <c r="W11" s="5" t="s">
        <v>211</v>
      </c>
      <c r="X11" s="5" t="s">
        <v>211</v>
      </c>
      <c r="Y11" s="4">
        <v>41</v>
      </c>
      <c r="Z11" s="4">
        <v>14</v>
      </c>
      <c r="AA11" s="4">
        <v>44</v>
      </c>
      <c r="AB11" s="4">
        <v>1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HYPERLINK("https://creighton-primo.hosted.exlibrisgroup.com/primo-explore/search?tab=default_tab&amp;search_scope=EVERYTHING&amp;vid=01CRU&amp;lang=en_US&amp;offset=0&amp;query=any,contains,991000797199702656","Catalog Record")</f>
        <v>Catalog Record</v>
      </c>
      <c r="AT11" s="6" t="str">
        <f>HYPERLINK("http://www.worldcat.org/oclc/13199572","WorldCat Record")</f>
        <v>WorldCat Record</v>
      </c>
      <c r="AU11" s="3" t="s">
        <v>212</v>
      </c>
      <c r="AV11" s="3" t="s">
        <v>213</v>
      </c>
      <c r="AW11" s="3" t="s">
        <v>214</v>
      </c>
      <c r="AX11" s="3" t="s">
        <v>214</v>
      </c>
      <c r="AY11" s="3" t="s">
        <v>215</v>
      </c>
      <c r="AZ11" s="3" t="s">
        <v>74</v>
      </c>
      <c r="BC11" s="3" t="s">
        <v>216</v>
      </c>
      <c r="BD11" s="3" t="s">
        <v>217</v>
      </c>
    </row>
    <row r="12" spans="1:56" ht="46.5" customHeight="1" x14ac:dyDescent="0.25">
      <c r="A12" s="7" t="s">
        <v>58</v>
      </c>
      <c r="B12" s="2" t="s">
        <v>218</v>
      </c>
      <c r="C12" s="2" t="s">
        <v>219</v>
      </c>
      <c r="D12" s="2" t="s">
        <v>220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L12" s="2" t="s">
        <v>221</v>
      </c>
      <c r="M12" s="3" t="s">
        <v>222</v>
      </c>
      <c r="O12" s="3" t="s">
        <v>64</v>
      </c>
      <c r="P12" s="3" t="s">
        <v>191</v>
      </c>
      <c r="R12" s="3" t="s">
        <v>66</v>
      </c>
      <c r="S12" s="4">
        <v>10</v>
      </c>
      <c r="T12" s="4">
        <v>10</v>
      </c>
      <c r="U12" s="5" t="s">
        <v>223</v>
      </c>
      <c r="V12" s="5" t="s">
        <v>223</v>
      </c>
      <c r="W12" s="5" t="s">
        <v>194</v>
      </c>
      <c r="X12" s="5" t="s">
        <v>194</v>
      </c>
      <c r="Y12" s="4">
        <v>495</v>
      </c>
      <c r="Z12" s="4">
        <v>357</v>
      </c>
      <c r="AA12" s="4">
        <v>360</v>
      </c>
      <c r="AB12" s="4">
        <v>3</v>
      </c>
      <c r="AC12" s="4">
        <v>3</v>
      </c>
      <c r="AD12" s="4">
        <v>17</v>
      </c>
      <c r="AE12" s="4">
        <v>17</v>
      </c>
      <c r="AF12" s="4">
        <v>7</v>
      </c>
      <c r="AG12" s="4">
        <v>7</v>
      </c>
      <c r="AH12" s="4">
        <v>5</v>
      </c>
      <c r="AI12" s="4">
        <v>5</v>
      </c>
      <c r="AJ12" s="4">
        <v>8</v>
      </c>
      <c r="AK12" s="4">
        <v>8</v>
      </c>
      <c r="AL12" s="4">
        <v>1</v>
      </c>
      <c r="AM12" s="4">
        <v>1</v>
      </c>
      <c r="AN12" s="4">
        <v>1</v>
      </c>
      <c r="AO12" s="4">
        <v>1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HYPERLINK("https://creighton-primo.hosted.exlibrisgroup.com/primo-explore/search?tab=default_tab&amp;search_scope=EVERYTHING&amp;vid=01CRU&amp;lang=en_US&amp;offset=0&amp;query=any,contains,991001136129702656","Catalog Record")</f>
        <v>Catalog Record</v>
      </c>
      <c r="AT12" s="6" t="str">
        <f>HYPERLINK("http://www.worldcat.org/oclc/16713526","WorldCat Record")</f>
        <v>WorldCat Record</v>
      </c>
      <c r="AU12" s="3" t="s">
        <v>224</v>
      </c>
      <c r="AV12" s="3" t="s">
        <v>225</v>
      </c>
      <c r="AW12" s="3" t="s">
        <v>226</v>
      </c>
      <c r="AX12" s="3" t="s">
        <v>226</v>
      </c>
      <c r="AY12" s="3" t="s">
        <v>227</v>
      </c>
      <c r="AZ12" s="3" t="s">
        <v>74</v>
      </c>
      <c r="BB12" s="3" t="s">
        <v>228</v>
      </c>
      <c r="BC12" s="3" t="s">
        <v>229</v>
      </c>
      <c r="BD12" s="3" t="s">
        <v>230</v>
      </c>
    </row>
    <row r="13" spans="1:56" ht="46.5" customHeight="1" x14ac:dyDescent="0.25">
      <c r="A13" s="7" t="s">
        <v>58</v>
      </c>
      <c r="B13" s="2" t="s">
        <v>231</v>
      </c>
      <c r="C13" s="2" t="s">
        <v>232</v>
      </c>
      <c r="D13" s="2" t="s">
        <v>233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234</v>
      </c>
      <c r="M13" s="3" t="s">
        <v>235</v>
      </c>
      <c r="O13" s="3" t="s">
        <v>64</v>
      </c>
      <c r="P13" s="3" t="s">
        <v>236</v>
      </c>
      <c r="Q13" s="2" t="s">
        <v>237</v>
      </c>
      <c r="R13" s="3" t="s">
        <v>66</v>
      </c>
      <c r="S13" s="4">
        <v>1</v>
      </c>
      <c r="T13" s="4">
        <v>1</v>
      </c>
      <c r="U13" s="5" t="s">
        <v>238</v>
      </c>
      <c r="V13" s="5" t="s">
        <v>238</v>
      </c>
      <c r="W13" s="5" t="s">
        <v>99</v>
      </c>
      <c r="X13" s="5" t="s">
        <v>99</v>
      </c>
      <c r="Y13" s="4">
        <v>129</v>
      </c>
      <c r="Z13" s="4">
        <v>116</v>
      </c>
      <c r="AA13" s="4">
        <v>118</v>
      </c>
      <c r="AB13" s="4">
        <v>1</v>
      </c>
      <c r="AC13" s="4">
        <v>1</v>
      </c>
      <c r="AD13" s="4">
        <v>5</v>
      </c>
      <c r="AE13" s="4">
        <v>5</v>
      </c>
      <c r="AF13" s="4">
        <v>2</v>
      </c>
      <c r="AG13" s="4">
        <v>2</v>
      </c>
      <c r="AH13" s="4">
        <v>1</v>
      </c>
      <c r="AI13" s="4">
        <v>1</v>
      </c>
      <c r="AJ13" s="4">
        <v>3</v>
      </c>
      <c r="AK13" s="4">
        <v>3</v>
      </c>
      <c r="AL13" s="4">
        <v>0</v>
      </c>
      <c r="AM13" s="4">
        <v>0</v>
      </c>
      <c r="AN13" s="4">
        <v>0</v>
      </c>
      <c r="AO13" s="4">
        <v>0</v>
      </c>
      <c r="AP13" s="3" t="s">
        <v>69</v>
      </c>
      <c r="AQ13" s="3" t="s">
        <v>58</v>
      </c>
      <c r="AR13" s="6" t="str">
        <f>HYPERLINK("http://catalog.hathitrust.org/Record/100719925","HathiTrust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HYPERLINK("https://creighton-primo.hosted.exlibrisgroup.com/primo-explore/search?tab=default_tab&amp;search_scope=EVERYTHING&amp;vid=01CRU&amp;lang=en_US&amp;offset=0&amp;query=any,contains,991004597019702656","Catalog Record")</f>
        <v>Catalog Record</v>
      </c>
      <c r="AT13" s="6" t="str">
        <f>HYPERLINK("http://www.worldcat.org/oclc/4146934","WorldCat Record")</f>
        <v>WorldCat Record</v>
      </c>
      <c r="AU13" s="3" t="s">
        <v>239</v>
      </c>
      <c r="AV13" s="3" t="s">
        <v>240</v>
      </c>
      <c r="AW13" s="3" t="s">
        <v>241</v>
      </c>
      <c r="AX13" s="3" t="s">
        <v>241</v>
      </c>
      <c r="AY13" s="3" t="s">
        <v>242</v>
      </c>
      <c r="AZ13" s="3" t="s">
        <v>74</v>
      </c>
      <c r="BC13" s="3" t="s">
        <v>243</v>
      </c>
      <c r="BD13" s="3" t="s">
        <v>244</v>
      </c>
    </row>
    <row r="14" spans="1:56" ht="46.5" customHeight="1" x14ac:dyDescent="0.25">
      <c r="A14" s="7" t="s">
        <v>58</v>
      </c>
      <c r="B14" s="2" t="s">
        <v>245</v>
      </c>
      <c r="C14" s="2" t="s">
        <v>246</v>
      </c>
      <c r="D14" s="2" t="s">
        <v>247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248</v>
      </c>
      <c r="L14" s="2" t="s">
        <v>249</v>
      </c>
      <c r="M14" s="3" t="s">
        <v>250</v>
      </c>
      <c r="O14" s="3" t="s">
        <v>64</v>
      </c>
      <c r="P14" s="3" t="s">
        <v>251</v>
      </c>
      <c r="R14" s="3" t="s">
        <v>66</v>
      </c>
      <c r="S14" s="4">
        <v>10</v>
      </c>
      <c r="T14" s="4">
        <v>10</v>
      </c>
      <c r="U14" s="5" t="s">
        <v>252</v>
      </c>
      <c r="V14" s="5" t="s">
        <v>252</v>
      </c>
      <c r="W14" s="5" t="s">
        <v>194</v>
      </c>
      <c r="X14" s="5" t="s">
        <v>194</v>
      </c>
      <c r="Y14" s="4">
        <v>393</v>
      </c>
      <c r="Z14" s="4">
        <v>345</v>
      </c>
      <c r="AA14" s="4">
        <v>397</v>
      </c>
      <c r="AB14" s="4">
        <v>1</v>
      </c>
      <c r="AC14" s="4">
        <v>2</v>
      </c>
      <c r="AD14" s="4">
        <v>15</v>
      </c>
      <c r="AE14" s="4">
        <v>18</v>
      </c>
      <c r="AF14" s="4">
        <v>7</v>
      </c>
      <c r="AG14" s="4">
        <v>7</v>
      </c>
      <c r="AH14" s="4">
        <v>3</v>
      </c>
      <c r="AI14" s="4">
        <v>4</v>
      </c>
      <c r="AJ14" s="4">
        <v>9</v>
      </c>
      <c r="AK14" s="4">
        <v>11</v>
      </c>
      <c r="AL14" s="4">
        <v>0</v>
      </c>
      <c r="AM14" s="4">
        <v>1</v>
      </c>
      <c r="AN14" s="4">
        <v>0</v>
      </c>
      <c r="AO14" s="4">
        <v>0</v>
      </c>
      <c r="AP14" s="3" t="s">
        <v>58</v>
      </c>
      <c r="AQ14" s="3" t="s">
        <v>69</v>
      </c>
      <c r="AR14" s="6" t="str">
        <f>HYPERLINK("http://catalog.hathitrust.org/Record/000853856","HathiTrust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HYPERLINK("https://creighton-primo.hosted.exlibrisgroup.com/primo-explore/search?tab=default_tab&amp;search_scope=EVERYTHING&amp;vid=01CRU&amp;lang=en_US&amp;offset=0&amp;query=any,contains,991000919849702656","Catalog Record")</f>
        <v>Catalog Record</v>
      </c>
      <c r="AT14" s="6" t="str">
        <f>HYPERLINK("http://www.worldcat.org/oclc/14189094","WorldCat Record")</f>
        <v>WorldCat Record</v>
      </c>
      <c r="AU14" s="3" t="s">
        <v>253</v>
      </c>
      <c r="AV14" s="3" t="s">
        <v>254</v>
      </c>
      <c r="AW14" s="3" t="s">
        <v>255</v>
      </c>
      <c r="AX14" s="3" t="s">
        <v>255</v>
      </c>
      <c r="AY14" s="3" t="s">
        <v>256</v>
      </c>
      <c r="AZ14" s="3" t="s">
        <v>74</v>
      </c>
      <c r="BB14" s="3" t="s">
        <v>257</v>
      </c>
      <c r="BC14" s="3" t="s">
        <v>258</v>
      </c>
      <c r="BD14" s="3" t="s">
        <v>259</v>
      </c>
    </row>
    <row r="15" spans="1:56" ht="46.5" customHeight="1" x14ac:dyDescent="0.25">
      <c r="A15" s="7" t="s">
        <v>58</v>
      </c>
      <c r="B15" s="2" t="s">
        <v>260</v>
      </c>
      <c r="C15" s="2" t="s">
        <v>261</v>
      </c>
      <c r="D15" s="2" t="s">
        <v>262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263</v>
      </c>
      <c r="L15" s="2" t="s">
        <v>264</v>
      </c>
      <c r="M15" s="3" t="s">
        <v>265</v>
      </c>
      <c r="O15" s="3" t="s">
        <v>64</v>
      </c>
      <c r="P15" s="3" t="s">
        <v>251</v>
      </c>
      <c r="R15" s="3" t="s">
        <v>66</v>
      </c>
      <c r="S15" s="4">
        <v>3</v>
      </c>
      <c r="T15" s="4">
        <v>3</v>
      </c>
      <c r="U15" s="5" t="s">
        <v>147</v>
      </c>
      <c r="V15" s="5" t="s">
        <v>147</v>
      </c>
      <c r="W15" s="5" t="s">
        <v>148</v>
      </c>
      <c r="X15" s="5" t="s">
        <v>148</v>
      </c>
      <c r="Y15" s="4">
        <v>874</v>
      </c>
      <c r="Z15" s="4">
        <v>766</v>
      </c>
      <c r="AA15" s="4">
        <v>796</v>
      </c>
      <c r="AB15" s="4">
        <v>7</v>
      </c>
      <c r="AC15" s="4">
        <v>7</v>
      </c>
      <c r="AD15" s="4">
        <v>37</v>
      </c>
      <c r="AE15" s="4">
        <v>38</v>
      </c>
      <c r="AF15" s="4">
        <v>15</v>
      </c>
      <c r="AG15" s="4">
        <v>16</v>
      </c>
      <c r="AH15" s="4">
        <v>5</v>
      </c>
      <c r="AI15" s="4">
        <v>5</v>
      </c>
      <c r="AJ15" s="4">
        <v>19</v>
      </c>
      <c r="AK15" s="4">
        <v>19</v>
      </c>
      <c r="AL15" s="4">
        <v>6</v>
      </c>
      <c r="AM15" s="4">
        <v>6</v>
      </c>
      <c r="AN15" s="4">
        <v>0</v>
      </c>
      <c r="AO15" s="4">
        <v>0</v>
      </c>
      <c r="AP15" s="3" t="s">
        <v>58</v>
      </c>
      <c r="AQ15" s="3" t="s">
        <v>69</v>
      </c>
      <c r="AR15" s="6" t="str">
        <f>HYPERLINK("http://catalog.hathitrust.org/Record/004402961","HathiTrust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HYPERLINK("https://creighton-primo.hosted.exlibrisgroup.com/primo-explore/search?tab=default_tab&amp;search_scope=EVERYTHING&amp;vid=01CRU&amp;lang=en_US&amp;offset=0&amp;query=any,contains,991004142809702656","Catalog Record")</f>
        <v>Catalog Record</v>
      </c>
      <c r="AT15" s="6" t="str">
        <f>HYPERLINK("http://www.worldcat.org/oclc/2503732","WorldCat Record")</f>
        <v>WorldCat Record</v>
      </c>
      <c r="AU15" s="3" t="s">
        <v>266</v>
      </c>
      <c r="AV15" s="3" t="s">
        <v>267</v>
      </c>
      <c r="AW15" s="3" t="s">
        <v>268</v>
      </c>
      <c r="AX15" s="3" t="s">
        <v>268</v>
      </c>
      <c r="AY15" s="3" t="s">
        <v>269</v>
      </c>
      <c r="AZ15" s="3" t="s">
        <v>74</v>
      </c>
      <c r="BC15" s="3" t="s">
        <v>270</v>
      </c>
      <c r="BD15" s="3" t="s">
        <v>271</v>
      </c>
    </row>
    <row r="16" spans="1:56" ht="46.5" customHeight="1" x14ac:dyDescent="0.25">
      <c r="A16" s="7" t="s">
        <v>58</v>
      </c>
      <c r="B16" s="2" t="s">
        <v>272</v>
      </c>
      <c r="C16" s="2" t="s">
        <v>273</v>
      </c>
      <c r="D16" s="2" t="s">
        <v>274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275</v>
      </c>
      <c r="L16" s="2" t="s">
        <v>276</v>
      </c>
      <c r="M16" s="3" t="s">
        <v>277</v>
      </c>
      <c r="O16" s="3" t="s">
        <v>64</v>
      </c>
      <c r="P16" s="3" t="s">
        <v>65</v>
      </c>
      <c r="R16" s="3" t="s">
        <v>66</v>
      </c>
      <c r="S16" s="4">
        <v>1</v>
      </c>
      <c r="T16" s="4">
        <v>1</v>
      </c>
      <c r="U16" s="5" t="s">
        <v>278</v>
      </c>
      <c r="V16" s="5" t="s">
        <v>278</v>
      </c>
      <c r="W16" s="5" t="s">
        <v>148</v>
      </c>
      <c r="X16" s="5" t="s">
        <v>148</v>
      </c>
      <c r="Y16" s="4">
        <v>451</v>
      </c>
      <c r="Z16" s="4">
        <v>421</v>
      </c>
      <c r="AA16" s="4">
        <v>426</v>
      </c>
      <c r="AB16" s="4">
        <v>4</v>
      </c>
      <c r="AC16" s="4">
        <v>4</v>
      </c>
      <c r="AD16" s="4">
        <v>17</v>
      </c>
      <c r="AE16" s="4">
        <v>17</v>
      </c>
      <c r="AF16" s="4">
        <v>4</v>
      </c>
      <c r="AG16" s="4">
        <v>4</v>
      </c>
      <c r="AH16" s="4">
        <v>4</v>
      </c>
      <c r="AI16" s="4">
        <v>4</v>
      </c>
      <c r="AJ16" s="4">
        <v>12</v>
      </c>
      <c r="AK16" s="4">
        <v>12</v>
      </c>
      <c r="AL16" s="4">
        <v>3</v>
      </c>
      <c r="AM16" s="4">
        <v>3</v>
      </c>
      <c r="AN16" s="4">
        <v>0</v>
      </c>
      <c r="AO16" s="4">
        <v>0</v>
      </c>
      <c r="AP16" s="3" t="s">
        <v>58</v>
      </c>
      <c r="AQ16" s="3" t="s">
        <v>69</v>
      </c>
      <c r="AR16" s="6" t="str">
        <f>HYPERLINK("http://catalog.hathitrust.org/Record/001137007","HathiTrust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HYPERLINK("https://creighton-primo.hosted.exlibrisgroup.com/primo-explore/search?tab=default_tab&amp;search_scope=EVERYTHING&amp;vid=01CRU&amp;lang=en_US&amp;offset=0&amp;query=any,contains,991002145349702656","Catalog Record")</f>
        <v>Catalog Record</v>
      </c>
      <c r="AT16" s="6" t="str">
        <f>HYPERLINK("http://www.worldcat.org/oclc/271468","WorldCat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74</v>
      </c>
      <c r="BC16" s="3" t="s">
        <v>283</v>
      </c>
      <c r="BD16" s="3" t="s">
        <v>284</v>
      </c>
    </row>
    <row r="17" spans="1:56" ht="46.5" customHeight="1" x14ac:dyDescent="0.25">
      <c r="A17" s="7" t="s">
        <v>58</v>
      </c>
      <c r="B17" s="2" t="s">
        <v>285</v>
      </c>
      <c r="C17" s="2" t="s">
        <v>286</v>
      </c>
      <c r="D17" s="2" t="s">
        <v>287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288</v>
      </c>
      <c r="L17" s="2" t="s">
        <v>289</v>
      </c>
      <c r="M17" s="3" t="s">
        <v>222</v>
      </c>
      <c r="O17" s="3" t="s">
        <v>64</v>
      </c>
      <c r="P17" s="3" t="s">
        <v>290</v>
      </c>
      <c r="R17" s="3" t="s">
        <v>66</v>
      </c>
      <c r="S17" s="4">
        <v>6</v>
      </c>
      <c r="T17" s="4">
        <v>6</v>
      </c>
      <c r="U17" s="5" t="s">
        <v>291</v>
      </c>
      <c r="V17" s="5" t="s">
        <v>291</v>
      </c>
      <c r="W17" s="5" t="s">
        <v>162</v>
      </c>
      <c r="X17" s="5" t="s">
        <v>162</v>
      </c>
      <c r="Y17" s="4">
        <v>511</v>
      </c>
      <c r="Z17" s="4">
        <v>400</v>
      </c>
      <c r="AA17" s="4">
        <v>566</v>
      </c>
      <c r="AB17" s="4">
        <v>2</v>
      </c>
      <c r="AC17" s="4">
        <v>2</v>
      </c>
      <c r="AD17" s="4">
        <v>20</v>
      </c>
      <c r="AE17" s="4">
        <v>29</v>
      </c>
      <c r="AF17" s="4">
        <v>7</v>
      </c>
      <c r="AG17" s="4">
        <v>13</v>
      </c>
      <c r="AH17" s="4">
        <v>6</v>
      </c>
      <c r="AI17" s="4">
        <v>9</v>
      </c>
      <c r="AJ17" s="4">
        <v>13</v>
      </c>
      <c r="AK17" s="4">
        <v>16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HYPERLINK("https://creighton-primo.hosted.exlibrisgroup.com/primo-explore/search?tab=default_tab&amp;search_scope=EVERYTHING&amp;vid=01CRU&amp;lang=en_US&amp;offset=0&amp;query=any,contains,991001258929702656","Catalog Record")</f>
        <v>Catalog Record</v>
      </c>
      <c r="AT17" s="6" t="str">
        <f>HYPERLINK("http://www.worldcat.org/oclc/17763880","WorldCat Record")</f>
        <v>WorldCat Record</v>
      </c>
      <c r="AU17" s="3" t="s">
        <v>292</v>
      </c>
      <c r="AV17" s="3" t="s">
        <v>293</v>
      </c>
      <c r="AW17" s="3" t="s">
        <v>294</v>
      </c>
      <c r="AX17" s="3" t="s">
        <v>294</v>
      </c>
      <c r="AY17" s="3" t="s">
        <v>295</v>
      </c>
      <c r="AZ17" s="3" t="s">
        <v>74</v>
      </c>
      <c r="BB17" s="3" t="s">
        <v>296</v>
      </c>
      <c r="BC17" s="3" t="s">
        <v>297</v>
      </c>
      <c r="BD17" s="3" t="s">
        <v>298</v>
      </c>
    </row>
    <row r="18" spans="1:56" ht="46.5" customHeight="1" x14ac:dyDescent="0.25">
      <c r="A18" s="7" t="s">
        <v>58</v>
      </c>
      <c r="B18" s="2" t="s">
        <v>299</v>
      </c>
      <c r="C18" s="2" t="s">
        <v>300</v>
      </c>
      <c r="D18" s="2" t="s">
        <v>301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302</v>
      </c>
      <c r="L18" s="2" t="s">
        <v>303</v>
      </c>
      <c r="M18" s="3" t="s">
        <v>304</v>
      </c>
      <c r="O18" s="3" t="s">
        <v>64</v>
      </c>
      <c r="P18" s="3" t="s">
        <v>305</v>
      </c>
      <c r="R18" s="3" t="s">
        <v>66</v>
      </c>
      <c r="S18" s="4">
        <v>4</v>
      </c>
      <c r="T18" s="4">
        <v>4</v>
      </c>
      <c r="U18" s="5" t="s">
        <v>306</v>
      </c>
      <c r="V18" s="5" t="s">
        <v>306</v>
      </c>
      <c r="W18" s="5" t="s">
        <v>162</v>
      </c>
      <c r="X18" s="5" t="s">
        <v>162</v>
      </c>
      <c r="Y18" s="4">
        <v>495</v>
      </c>
      <c r="Z18" s="4">
        <v>397</v>
      </c>
      <c r="AA18" s="4">
        <v>549</v>
      </c>
      <c r="AB18" s="4">
        <v>3</v>
      </c>
      <c r="AC18" s="4">
        <v>5</v>
      </c>
      <c r="AD18" s="4">
        <v>22</v>
      </c>
      <c r="AE18" s="4">
        <v>33</v>
      </c>
      <c r="AF18" s="4">
        <v>6</v>
      </c>
      <c r="AG18" s="4">
        <v>10</v>
      </c>
      <c r="AH18" s="4">
        <v>5</v>
      </c>
      <c r="AI18" s="4">
        <v>9</v>
      </c>
      <c r="AJ18" s="4">
        <v>13</v>
      </c>
      <c r="AK18" s="4">
        <v>17</v>
      </c>
      <c r="AL18" s="4">
        <v>2</v>
      </c>
      <c r="AM18" s="4">
        <v>4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HYPERLINK("https://creighton-primo.hosted.exlibrisgroup.com/primo-explore/search?tab=default_tab&amp;search_scope=EVERYTHING&amp;vid=01CRU&amp;lang=en_US&amp;offset=0&amp;query=any,contains,991004433389702656","Catalog Record")</f>
        <v>Catalog Record</v>
      </c>
      <c r="AT18" s="6" t="str">
        <f>HYPERLINK("http://www.worldcat.org/oclc/3433336","WorldCat Record")</f>
        <v>WorldCat Record</v>
      </c>
      <c r="AU18" s="3" t="s">
        <v>307</v>
      </c>
      <c r="AV18" s="3" t="s">
        <v>308</v>
      </c>
      <c r="AW18" s="3" t="s">
        <v>309</v>
      </c>
      <c r="AX18" s="3" t="s">
        <v>309</v>
      </c>
      <c r="AY18" s="3" t="s">
        <v>310</v>
      </c>
      <c r="AZ18" s="3" t="s">
        <v>74</v>
      </c>
      <c r="BB18" s="3" t="s">
        <v>311</v>
      </c>
      <c r="BC18" s="3" t="s">
        <v>312</v>
      </c>
      <c r="BD18" s="3" t="s">
        <v>313</v>
      </c>
    </row>
    <row r="19" spans="1:56" ht="46.5" customHeight="1" x14ac:dyDescent="0.25">
      <c r="A19" s="7" t="s">
        <v>58</v>
      </c>
      <c r="B19" s="2" t="s">
        <v>314</v>
      </c>
      <c r="C19" s="2" t="s">
        <v>315</v>
      </c>
      <c r="D19" s="2" t="s">
        <v>316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317</v>
      </c>
      <c r="L19" s="2" t="s">
        <v>318</v>
      </c>
      <c r="M19" s="3" t="s">
        <v>319</v>
      </c>
      <c r="O19" s="3" t="s">
        <v>64</v>
      </c>
      <c r="P19" s="3" t="s">
        <v>65</v>
      </c>
      <c r="Q19" s="2" t="s">
        <v>320</v>
      </c>
      <c r="R19" s="3" t="s">
        <v>66</v>
      </c>
      <c r="S19" s="4">
        <v>1</v>
      </c>
      <c r="T19" s="4">
        <v>1</v>
      </c>
      <c r="U19" s="5" t="s">
        <v>321</v>
      </c>
      <c r="V19" s="5" t="s">
        <v>321</v>
      </c>
      <c r="W19" s="5" t="s">
        <v>321</v>
      </c>
      <c r="X19" s="5" t="s">
        <v>321</v>
      </c>
      <c r="Y19" s="4">
        <v>224</v>
      </c>
      <c r="Z19" s="4">
        <v>139</v>
      </c>
      <c r="AA19" s="4">
        <v>145</v>
      </c>
      <c r="AB19" s="4">
        <v>1</v>
      </c>
      <c r="AC19" s="4">
        <v>1</v>
      </c>
      <c r="AD19" s="4">
        <v>5</v>
      </c>
      <c r="AE19" s="4">
        <v>5</v>
      </c>
      <c r="AF19" s="4">
        <v>2</v>
      </c>
      <c r="AG19" s="4">
        <v>2</v>
      </c>
      <c r="AH19" s="4">
        <v>2</v>
      </c>
      <c r="AI19" s="4">
        <v>2</v>
      </c>
      <c r="AJ19" s="4">
        <v>3</v>
      </c>
      <c r="AK19" s="4">
        <v>3</v>
      </c>
      <c r="AL19" s="4">
        <v>0</v>
      </c>
      <c r="AM19" s="4">
        <v>0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HYPERLINK("https://creighton-primo.hosted.exlibrisgroup.com/primo-explore/search?tab=default_tab&amp;search_scope=EVERYTHING&amp;vid=01CRU&amp;lang=en_US&amp;offset=0&amp;query=any,contains,991004158849702656","Catalog Record")</f>
        <v>Catalog Record</v>
      </c>
      <c r="AT19" s="6" t="str">
        <f>HYPERLINK("http://www.worldcat.org/oclc/43385113","WorldCat Record")</f>
        <v>WorldCat Record</v>
      </c>
      <c r="AU19" s="3" t="s">
        <v>322</v>
      </c>
      <c r="AV19" s="3" t="s">
        <v>323</v>
      </c>
      <c r="AW19" s="3" t="s">
        <v>324</v>
      </c>
      <c r="AX19" s="3" t="s">
        <v>324</v>
      </c>
      <c r="AY19" s="3" t="s">
        <v>325</v>
      </c>
      <c r="AZ19" s="3" t="s">
        <v>74</v>
      </c>
      <c r="BB19" s="3" t="s">
        <v>326</v>
      </c>
      <c r="BC19" s="3" t="s">
        <v>327</v>
      </c>
      <c r="BD19" s="3" t="s">
        <v>328</v>
      </c>
    </row>
    <row r="20" spans="1:56" ht="46.5" customHeight="1" x14ac:dyDescent="0.25">
      <c r="A20" s="7" t="s">
        <v>58</v>
      </c>
      <c r="B20" s="2" t="s">
        <v>329</v>
      </c>
      <c r="C20" s="2" t="s">
        <v>330</v>
      </c>
      <c r="D20" s="2" t="s">
        <v>331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332</v>
      </c>
      <c r="L20" s="2" t="s">
        <v>333</v>
      </c>
      <c r="M20" s="3" t="s">
        <v>175</v>
      </c>
      <c r="O20" s="3" t="s">
        <v>64</v>
      </c>
      <c r="P20" s="3" t="s">
        <v>191</v>
      </c>
      <c r="R20" s="3" t="s">
        <v>66</v>
      </c>
      <c r="S20" s="4">
        <v>4</v>
      </c>
      <c r="T20" s="4">
        <v>4</v>
      </c>
      <c r="U20" s="5" t="s">
        <v>334</v>
      </c>
      <c r="V20" s="5" t="s">
        <v>334</v>
      </c>
      <c r="W20" s="5" t="s">
        <v>148</v>
      </c>
      <c r="X20" s="5" t="s">
        <v>148</v>
      </c>
      <c r="Y20" s="4">
        <v>595</v>
      </c>
      <c r="Z20" s="4">
        <v>414</v>
      </c>
      <c r="AA20" s="4">
        <v>498</v>
      </c>
      <c r="AB20" s="4">
        <v>4</v>
      </c>
      <c r="AC20" s="4">
        <v>4</v>
      </c>
      <c r="AD20" s="4">
        <v>21</v>
      </c>
      <c r="AE20" s="4">
        <v>26</v>
      </c>
      <c r="AF20" s="4">
        <v>10</v>
      </c>
      <c r="AG20" s="4">
        <v>11</v>
      </c>
      <c r="AH20" s="4">
        <v>5</v>
      </c>
      <c r="AI20" s="4">
        <v>6</v>
      </c>
      <c r="AJ20" s="4">
        <v>13</v>
      </c>
      <c r="AK20" s="4">
        <v>17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HYPERLINK("https://creighton-primo.hosted.exlibrisgroup.com/primo-explore/search?tab=default_tab&amp;search_scope=EVERYTHING&amp;vid=01CRU&amp;lang=en_US&amp;offset=0&amp;query=any,contains,991004159929702656","Catalog Record")</f>
        <v>Catalog Record</v>
      </c>
      <c r="AT20" s="6" t="str">
        <f>HYPERLINK("http://www.worldcat.org/oclc/2547752","WorldCat Record")</f>
        <v>WorldCat Record</v>
      </c>
      <c r="AU20" s="3" t="s">
        <v>335</v>
      </c>
      <c r="AV20" s="3" t="s">
        <v>336</v>
      </c>
      <c r="AW20" s="3" t="s">
        <v>337</v>
      </c>
      <c r="AX20" s="3" t="s">
        <v>337</v>
      </c>
      <c r="AY20" s="3" t="s">
        <v>338</v>
      </c>
      <c r="AZ20" s="3" t="s">
        <v>74</v>
      </c>
      <c r="BB20" s="3" t="s">
        <v>339</v>
      </c>
      <c r="BC20" s="3" t="s">
        <v>340</v>
      </c>
      <c r="BD20" s="3" t="s">
        <v>341</v>
      </c>
    </row>
    <row r="21" spans="1:56" ht="46.5" customHeight="1" x14ac:dyDescent="0.25">
      <c r="A21" s="7" t="s">
        <v>58</v>
      </c>
      <c r="B21" s="2" t="s">
        <v>342</v>
      </c>
      <c r="C21" s="2" t="s">
        <v>343</v>
      </c>
      <c r="D21" s="2" t="s">
        <v>344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345</v>
      </c>
      <c r="L21" s="2" t="s">
        <v>346</v>
      </c>
      <c r="M21" s="3" t="s">
        <v>347</v>
      </c>
      <c r="O21" s="3" t="s">
        <v>64</v>
      </c>
      <c r="P21" s="3" t="s">
        <v>290</v>
      </c>
      <c r="R21" s="3" t="s">
        <v>66</v>
      </c>
      <c r="S21" s="4">
        <v>4</v>
      </c>
      <c r="T21" s="4">
        <v>4</v>
      </c>
      <c r="U21" s="5" t="s">
        <v>348</v>
      </c>
      <c r="V21" s="5" t="s">
        <v>348</v>
      </c>
      <c r="W21" s="5" t="s">
        <v>162</v>
      </c>
      <c r="X21" s="5" t="s">
        <v>162</v>
      </c>
      <c r="Y21" s="4">
        <v>951</v>
      </c>
      <c r="Z21" s="4">
        <v>746</v>
      </c>
      <c r="AA21" s="4">
        <v>751</v>
      </c>
      <c r="AB21" s="4">
        <v>7</v>
      </c>
      <c r="AC21" s="4">
        <v>7</v>
      </c>
      <c r="AD21" s="4">
        <v>40</v>
      </c>
      <c r="AE21" s="4">
        <v>40</v>
      </c>
      <c r="AF21" s="4">
        <v>16</v>
      </c>
      <c r="AG21" s="4">
        <v>16</v>
      </c>
      <c r="AH21" s="4">
        <v>11</v>
      </c>
      <c r="AI21" s="4">
        <v>11</v>
      </c>
      <c r="AJ21" s="4">
        <v>21</v>
      </c>
      <c r="AK21" s="4">
        <v>21</v>
      </c>
      <c r="AL21" s="4">
        <v>5</v>
      </c>
      <c r="AM21" s="4">
        <v>5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HYPERLINK("https://creighton-primo.hosted.exlibrisgroup.com/primo-explore/search?tab=default_tab&amp;search_scope=EVERYTHING&amp;vid=01CRU&amp;lang=en_US&amp;offset=0&amp;query=any,contains,991005251009702656","Catalog Record")</f>
        <v>Catalog Record</v>
      </c>
      <c r="AT21" s="6" t="str">
        <f>HYPERLINK("http://www.worldcat.org/oclc/8493280","WorldCat Record")</f>
        <v>WorldCat Record</v>
      </c>
      <c r="AU21" s="3" t="s">
        <v>349</v>
      </c>
      <c r="AV21" s="3" t="s">
        <v>350</v>
      </c>
      <c r="AW21" s="3" t="s">
        <v>351</v>
      </c>
      <c r="AX21" s="3" t="s">
        <v>351</v>
      </c>
      <c r="AY21" s="3" t="s">
        <v>352</v>
      </c>
      <c r="AZ21" s="3" t="s">
        <v>74</v>
      </c>
      <c r="BB21" s="3" t="s">
        <v>353</v>
      </c>
      <c r="BC21" s="3" t="s">
        <v>354</v>
      </c>
      <c r="BD21" s="3" t="s">
        <v>355</v>
      </c>
    </row>
    <row r="22" spans="1:56" ht="46.5" customHeight="1" x14ac:dyDescent="0.25">
      <c r="A22" s="7" t="s">
        <v>58</v>
      </c>
      <c r="B22" s="2" t="s">
        <v>356</v>
      </c>
      <c r="C22" s="2" t="s">
        <v>357</v>
      </c>
      <c r="D22" s="2" t="s">
        <v>358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359</v>
      </c>
      <c r="L22" s="2" t="s">
        <v>360</v>
      </c>
      <c r="M22" s="3" t="s">
        <v>361</v>
      </c>
      <c r="O22" s="3" t="s">
        <v>64</v>
      </c>
      <c r="P22" s="3" t="s">
        <v>65</v>
      </c>
      <c r="Q22" s="2" t="s">
        <v>362</v>
      </c>
      <c r="R22" s="3" t="s">
        <v>66</v>
      </c>
      <c r="S22" s="4">
        <v>2</v>
      </c>
      <c r="T22" s="4">
        <v>2</v>
      </c>
      <c r="U22" s="5" t="s">
        <v>363</v>
      </c>
      <c r="V22" s="5" t="s">
        <v>363</v>
      </c>
      <c r="W22" s="5" t="s">
        <v>148</v>
      </c>
      <c r="X22" s="5" t="s">
        <v>148</v>
      </c>
      <c r="Y22" s="4">
        <v>400</v>
      </c>
      <c r="Z22" s="4">
        <v>288</v>
      </c>
      <c r="AA22" s="4">
        <v>290</v>
      </c>
      <c r="AB22" s="4">
        <v>3</v>
      </c>
      <c r="AC22" s="4">
        <v>3</v>
      </c>
      <c r="AD22" s="4">
        <v>13</v>
      </c>
      <c r="AE22" s="4">
        <v>13</v>
      </c>
      <c r="AF22" s="4">
        <v>2</v>
      </c>
      <c r="AG22" s="4">
        <v>2</v>
      </c>
      <c r="AH22" s="4">
        <v>5</v>
      </c>
      <c r="AI22" s="4">
        <v>5</v>
      </c>
      <c r="AJ22" s="4">
        <v>7</v>
      </c>
      <c r="AK22" s="4">
        <v>7</v>
      </c>
      <c r="AL22" s="4">
        <v>2</v>
      </c>
      <c r="AM22" s="4">
        <v>2</v>
      </c>
      <c r="AN22" s="4">
        <v>0</v>
      </c>
      <c r="AO22" s="4">
        <v>0</v>
      </c>
      <c r="AP22" s="3" t="s">
        <v>58</v>
      </c>
      <c r="AQ22" s="3" t="s">
        <v>69</v>
      </c>
      <c r="AR22" s="6" t="str">
        <f>HYPERLINK("http://catalog.hathitrust.org/Record/000960015","HathiTrust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HYPERLINK("https://creighton-primo.hosted.exlibrisgroup.com/primo-explore/search?tab=default_tab&amp;search_scope=EVERYTHING&amp;vid=01CRU&amp;lang=en_US&amp;offset=0&amp;query=any,contains,991003537139702656","Catalog Record")</f>
        <v>Catalog Record</v>
      </c>
      <c r="AT22" s="6" t="str">
        <f>HYPERLINK("http://www.worldcat.org/oclc/1102834","WorldCat Record")</f>
        <v>WorldCat Record</v>
      </c>
      <c r="AU22" s="3" t="s">
        <v>364</v>
      </c>
      <c r="AV22" s="3" t="s">
        <v>365</v>
      </c>
      <c r="AW22" s="3" t="s">
        <v>366</v>
      </c>
      <c r="AX22" s="3" t="s">
        <v>366</v>
      </c>
      <c r="AY22" s="3" t="s">
        <v>367</v>
      </c>
      <c r="AZ22" s="3" t="s">
        <v>74</v>
      </c>
      <c r="BB22" s="3" t="s">
        <v>368</v>
      </c>
      <c r="BC22" s="3" t="s">
        <v>369</v>
      </c>
      <c r="BD22" s="3" t="s">
        <v>370</v>
      </c>
    </row>
    <row r="23" spans="1:56" ht="46.5" customHeight="1" x14ac:dyDescent="0.25">
      <c r="A23" s="7" t="s">
        <v>58</v>
      </c>
      <c r="B23" s="2" t="s">
        <v>371</v>
      </c>
      <c r="C23" s="2" t="s">
        <v>372</v>
      </c>
      <c r="D23" s="2" t="s">
        <v>373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374</v>
      </c>
      <c r="L23" s="2" t="s">
        <v>375</v>
      </c>
      <c r="M23" s="3" t="s">
        <v>304</v>
      </c>
      <c r="O23" s="3" t="s">
        <v>64</v>
      </c>
      <c r="P23" s="3" t="s">
        <v>290</v>
      </c>
      <c r="R23" s="3" t="s">
        <v>66</v>
      </c>
      <c r="S23" s="4">
        <v>1</v>
      </c>
      <c r="T23" s="4">
        <v>1</v>
      </c>
      <c r="U23" s="5" t="s">
        <v>348</v>
      </c>
      <c r="V23" s="5" t="s">
        <v>348</v>
      </c>
      <c r="W23" s="5" t="s">
        <v>162</v>
      </c>
      <c r="X23" s="5" t="s">
        <v>162</v>
      </c>
      <c r="Y23" s="4">
        <v>506</v>
      </c>
      <c r="Z23" s="4">
        <v>459</v>
      </c>
      <c r="AA23" s="4">
        <v>505</v>
      </c>
      <c r="AB23" s="4">
        <v>4</v>
      </c>
      <c r="AC23" s="4">
        <v>4</v>
      </c>
      <c r="AD23" s="4">
        <v>22</v>
      </c>
      <c r="AE23" s="4">
        <v>26</v>
      </c>
      <c r="AF23" s="4">
        <v>10</v>
      </c>
      <c r="AG23" s="4">
        <v>10</v>
      </c>
      <c r="AH23" s="4">
        <v>6</v>
      </c>
      <c r="AI23" s="4">
        <v>6</v>
      </c>
      <c r="AJ23" s="4">
        <v>11</v>
      </c>
      <c r="AK23" s="4">
        <v>15</v>
      </c>
      <c r="AL23" s="4">
        <v>3</v>
      </c>
      <c r="AM23" s="4">
        <v>3</v>
      </c>
      <c r="AN23" s="4">
        <v>0</v>
      </c>
      <c r="AO23" s="4">
        <v>0</v>
      </c>
      <c r="AP23" s="3" t="s">
        <v>58</v>
      </c>
      <c r="AQ23" s="3" t="s">
        <v>69</v>
      </c>
      <c r="AR23" s="6" t="str">
        <f>HYPERLINK("http://catalog.hathitrust.org/Record/000710085","HathiTrust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HYPERLINK("https://creighton-primo.hosted.exlibrisgroup.com/primo-explore/search?tab=default_tab&amp;search_scope=EVERYTHING&amp;vid=01CRU&amp;lang=en_US&amp;offset=0&amp;query=any,contains,991004564089702656","Catalog Record")</f>
        <v>Catalog Record</v>
      </c>
      <c r="AT23" s="6" t="str">
        <f>HYPERLINK("http://www.worldcat.org/oclc/4004112","WorldCat Record")</f>
        <v>WorldCat Record</v>
      </c>
      <c r="AU23" s="3" t="s">
        <v>376</v>
      </c>
      <c r="AV23" s="3" t="s">
        <v>377</v>
      </c>
      <c r="AW23" s="3" t="s">
        <v>378</v>
      </c>
      <c r="AX23" s="3" t="s">
        <v>378</v>
      </c>
      <c r="AY23" s="3" t="s">
        <v>379</v>
      </c>
      <c r="AZ23" s="3" t="s">
        <v>74</v>
      </c>
      <c r="BB23" s="3" t="s">
        <v>380</v>
      </c>
      <c r="BC23" s="3" t="s">
        <v>381</v>
      </c>
      <c r="BD23" s="3" t="s">
        <v>382</v>
      </c>
    </row>
    <row r="24" spans="1:56" ht="46.5" customHeight="1" x14ac:dyDescent="0.25">
      <c r="A24" s="7" t="s">
        <v>58</v>
      </c>
      <c r="B24" s="2" t="s">
        <v>383</v>
      </c>
      <c r="C24" s="2" t="s">
        <v>384</v>
      </c>
      <c r="D24" s="2" t="s">
        <v>385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L24" s="2" t="s">
        <v>386</v>
      </c>
      <c r="M24" s="3" t="s">
        <v>387</v>
      </c>
      <c r="O24" s="3" t="s">
        <v>64</v>
      </c>
      <c r="P24" s="3" t="s">
        <v>65</v>
      </c>
      <c r="R24" s="3" t="s">
        <v>66</v>
      </c>
      <c r="S24" s="4">
        <v>4</v>
      </c>
      <c r="T24" s="4">
        <v>4</v>
      </c>
      <c r="U24" s="5" t="s">
        <v>388</v>
      </c>
      <c r="V24" s="5" t="s">
        <v>388</v>
      </c>
      <c r="W24" s="5" t="s">
        <v>162</v>
      </c>
      <c r="X24" s="5" t="s">
        <v>162</v>
      </c>
      <c r="Y24" s="4">
        <v>317</v>
      </c>
      <c r="Z24" s="4">
        <v>261</v>
      </c>
      <c r="AA24" s="4">
        <v>264</v>
      </c>
      <c r="AB24" s="4">
        <v>4</v>
      </c>
      <c r="AC24" s="4">
        <v>4</v>
      </c>
      <c r="AD24" s="4">
        <v>17</v>
      </c>
      <c r="AE24" s="4">
        <v>17</v>
      </c>
      <c r="AF24" s="4">
        <v>6</v>
      </c>
      <c r="AG24" s="4">
        <v>6</v>
      </c>
      <c r="AH24" s="4">
        <v>5</v>
      </c>
      <c r="AI24" s="4">
        <v>5</v>
      </c>
      <c r="AJ24" s="4">
        <v>10</v>
      </c>
      <c r="AK24" s="4">
        <v>10</v>
      </c>
      <c r="AL24" s="4">
        <v>3</v>
      </c>
      <c r="AM24" s="4">
        <v>3</v>
      </c>
      <c r="AN24" s="4">
        <v>0</v>
      </c>
      <c r="AO24" s="4">
        <v>0</v>
      </c>
      <c r="AP24" s="3" t="s">
        <v>58</v>
      </c>
      <c r="AQ24" s="3" t="s">
        <v>69</v>
      </c>
      <c r="AR24" s="6" t="str">
        <f>HYPERLINK("http://catalog.hathitrust.org/Record/000299948","HathiTrust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HYPERLINK("https://creighton-primo.hosted.exlibrisgroup.com/primo-explore/search?tab=default_tab&amp;search_scope=EVERYTHING&amp;vid=01CRU&amp;lang=en_US&amp;offset=0&amp;query=any,contains,991004741039702656","Catalog Record")</f>
        <v>Catalog Record</v>
      </c>
      <c r="AT24" s="6" t="str">
        <f>HYPERLINK("http://www.worldcat.org/oclc/4883565","WorldCat Record")</f>
        <v>WorldCat Record</v>
      </c>
      <c r="AU24" s="3" t="s">
        <v>389</v>
      </c>
      <c r="AV24" s="3" t="s">
        <v>390</v>
      </c>
      <c r="AW24" s="3" t="s">
        <v>391</v>
      </c>
      <c r="AX24" s="3" t="s">
        <v>391</v>
      </c>
      <c r="AY24" s="3" t="s">
        <v>392</v>
      </c>
      <c r="AZ24" s="3" t="s">
        <v>74</v>
      </c>
      <c r="BB24" s="3" t="s">
        <v>393</v>
      </c>
      <c r="BC24" s="3" t="s">
        <v>394</v>
      </c>
      <c r="BD24" s="3" t="s">
        <v>395</v>
      </c>
    </row>
    <row r="25" spans="1:56" ht="46.5" customHeight="1" x14ac:dyDescent="0.25">
      <c r="A25" s="7" t="s">
        <v>58</v>
      </c>
      <c r="B25" s="2" t="s">
        <v>396</v>
      </c>
      <c r="C25" s="2" t="s">
        <v>397</v>
      </c>
      <c r="D25" s="2" t="s">
        <v>398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399</v>
      </c>
      <c r="L25" s="2" t="s">
        <v>400</v>
      </c>
      <c r="M25" s="3" t="s">
        <v>401</v>
      </c>
      <c r="O25" s="3" t="s">
        <v>64</v>
      </c>
      <c r="P25" s="3" t="s">
        <v>191</v>
      </c>
      <c r="Q25" s="2" t="s">
        <v>402</v>
      </c>
      <c r="R25" s="3" t="s">
        <v>66</v>
      </c>
      <c r="S25" s="4">
        <v>2</v>
      </c>
      <c r="T25" s="4">
        <v>2</v>
      </c>
      <c r="U25" s="5" t="s">
        <v>348</v>
      </c>
      <c r="V25" s="5" t="s">
        <v>348</v>
      </c>
      <c r="W25" s="5" t="s">
        <v>403</v>
      </c>
      <c r="X25" s="5" t="s">
        <v>403</v>
      </c>
      <c r="Y25" s="4">
        <v>377</v>
      </c>
      <c r="Z25" s="4">
        <v>206</v>
      </c>
      <c r="AA25" s="4">
        <v>213</v>
      </c>
      <c r="AB25" s="4">
        <v>1</v>
      </c>
      <c r="AC25" s="4">
        <v>1</v>
      </c>
      <c r="AD25" s="4">
        <v>7</v>
      </c>
      <c r="AE25" s="4">
        <v>7</v>
      </c>
      <c r="AF25" s="4">
        <v>2</v>
      </c>
      <c r="AG25" s="4">
        <v>2</v>
      </c>
      <c r="AH25" s="4">
        <v>3</v>
      </c>
      <c r="AI25" s="4">
        <v>3</v>
      </c>
      <c r="AJ25" s="4">
        <v>6</v>
      </c>
      <c r="AK25" s="4">
        <v>6</v>
      </c>
      <c r="AL25" s="4">
        <v>0</v>
      </c>
      <c r="AM25" s="4">
        <v>0</v>
      </c>
      <c r="AN25" s="4">
        <v>0</v>
      </c>
      <c r="AO25" s="4">
        <v>0</v>
      </c>
      <c r="AP25" s="3" t="s">
        <v>58</v>
      </c>
      <c r="AQ25" s="3" t="s">
        <v>69</v>
      </c>
      <c r="AR25" s="6" t="str">
        <f>HYPERLINK("http://catalog.hathitrust.org/Record/002752329","HathiTrust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HYPERLINK("https://creighton-primo.hosted.exlibrisgroup.com/primo-explore/search?tab=default_tab&amp;search_scope=EVERYTHING&amp;vid=01CRU&amp;lang=en_US&amp;offset=0&amp;query=any,contains,991001846939702656","Catalog Record")</f>
        <v>Catalog Record</v>
      </c>
      <c r="AT25" s="6" t="str">
        <f>HYPERLINK("http://www.worldcat.org/oclc/23179862","WorldCat Record")</f>
        <v>WorldCat Record</v>
      </c>
      <c r="AU25" s="3" t="s">
        <v>404</v>
      </c>
      <c r="AV25" s="3" t="s">
        <v>405</v>
      </c>
      <c r="AW25" s="3" t="s">
        <v>406</v>
      </c>
      <c r="AX25" s="3" t="s">
        <v>406</v>
      </c>
      <c r="AY25" s="3" t="s">
        <v>407</v>
      </c>
      <c r="AZ25" s="3" t="s">
        <v>74</v>
      </c>
      <c r="BB25" s="3" t="s">
        <v>408</v>
      </c>
      <c r="BC25" s="3" t="s">
        <v>409</v>
      </c>
      <c r="BD25" s="3" t="s">
        <v>410</v>
      </c>
    </row>
    <row r="26" spans="1:56" ht="46.5" customHeight="1" x14ac:dyDescent="0.25">
      <c r="A26" s="7" t="s">
        <v>58</v>
      </c>
      <c r="B26" s="2" t="s">
        <v>411</v>
      </c>
      <c r="C26" s="2" t="s">
        <v>412</v>
      </c>
      <c r="D26" s="2" t="s">
        <v>413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414</v>
      </c>
      <c r="L26" s="2" t="s">
        <v>415</v>
      </c>
      <c r="M26" s="3" t="s">
        <v>347</v>
      </c>
      <c r="O26" s="3" t="s">
        <v>64</v>
      </c>
      <c r="P26" s="3" t="s">
        <v>65</v>
      </c>
      <c r="R26" s="3" t="s">
        <v>66</v>
      </c>
      <c r="S26" s="4">
        <v>3</v>
      </c>
      <c r="T26" s="4">
        <v>3</v>
      </c>
      <c r="U26" s="5" t="s">
        <v>416</v>
      </c>
      <c r="V26" s="5" t="s">
        <v>416</v>
      </c>
      <c r="W26" s="5" t="s">
        <v>162</v>
      </c>
      <c r="X26" s="5" t="s">
        <v>162</v>
      </c>
      <c r="Y26" s="4">
        <v>358</v>
      </c>
      <c r="Z26" s="4">
        <v>281</v>
      </c>
      <c r="AA26" s="4">
        <v>283</v>
      </c>
      <c r="AB26" s="4">
        <v>4</v>
      </c>
      <c r="AC26" s="4">
        <v>4</v>
      </c>
      <c r="AD26" s="4">
        <v>19</v>
      </c>
      <c r="AE26" s="4">
        <v>19</v>
      </c>
      <c r="AF26" s="4">
        <v>6</v>
      </c>
      <c r="AG26" s="4">
        <v>6</v>
      </c>
      <c r="AH26" s="4">
        <v>6</v>
      </c>
      <c r="AI26" s="4">
        <v>6</v>
      </c>
      <c r="AJ26" s="4">
        <v>11</v>
      </c>
      <c r="AK26" s="4">
        <v>11</v>
      </c>
      <c r="AL26" s="4">
        <v>3</v>
      </c>
      <c r="AM26" s="4">
        <v>3</v>
      </c>
      <c r="AN26" s="4">
        <v>0</v>
      </c>
      <c r="AO26" s="4">
        <v>0</v>
      </c>
      <c r="AP26" s="3" t="s">
        <v>58</v>
      </c>
      <c r="AQ26" s="3" t="s">
        <v>69</v>
      </c>
      <c r="AR26" s="6" t="str">
        <f>HYPERLINK("http://catalog.hathitrust.org/Record/000276593","HathiTrust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HYPERLINK("https://creighton-primo.hosted.exlibrisgroup.com/primo-explore/search?tab=default_tab&amp;search_scope=EVERYTHING&amp;vid=01CRU&amp;lang=en_US&amp;offset=0&amp;query=any,contains,991000092429702656","Catalog Record")</f>
        <v>Catalog Record</v>
      </c>
      <c r="AT26" s="6" t="str">
        <f>HYPERLINK("http://www.worldcat.org/oclc/8907395","WorldCat Record")</f>
        <v>WorldCat Record</v>
      </c>
      <c r="AU26" s="3" t="s">
        <v>417</v>
      </c>
      <c r="AV26" s="3" t="s">
        <v>418</v>
      </c>
      <c r="AW26" s="3" t="s">
        <v>419</v>
      </c>
      <c r="AX26" s="3" t="s">
        <v>419</v>
      </c>
      <c r="AY26" s="3" t="s">
        <v>420</v>
      </c>
      <c r="AZ26" s="3" t="s">
        <v>74</v>
      </c>
      <c r="BB26" s="3" t="s">
        <v>421</v>
      </c>
      <c r="BC26" s="3" t="s">
        <v>422</v>
      </c>
      <c r="BD26" s="3" t="s">
        <v>423</v>
      </c>
    </row>
    <row r="27" spans="1:56" ht="46.5" customHeight="1" x14ac:dyDescent="0.25">
      <c r="A27" s="7" t="s">
        <v>58</v>
      </c>
      <c r="B27" s="2" t="s">
        <v>424</v>
      </c>
      <c r="C27" s="2" t="s">
        <v>425</v>
      </c>
      <c r="D27" s="2" t="s">
        <v>426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427</v>
      </c>
      <c r="L27" s="2" t="s">
        <v>428</v>
      </c>
      <c r="M27" s="3" t="s">
        <v>387</v>
      </c>
      <c r="O27" s="3" t="s">
        <v>64</v>
      </c>
      <c r="P27" s="3" t="s">
        <v>65</v>
      </c>
      <c r="R27" s="3" t="s">
        <v>66</v>
      </c>
      <c r="S27" s="4">
        <v>1</v>
      </c>
      <c r="T27" s="4">
        <v>1</v>
      </c>
      <c r="U27" s="5" t="s">
        <v>429</v>
      </c>
      <c r="V27" s="5" t="s">
        <v>429</v>
      </c>
      <c r="W27" s="5" t="s">
        <v>162</v>
      </c>
      <c r="X27" s="5" t="s">
        <v>162</v>
      </c>
      <c r="Y27" s="4">
        <v>592</v>
      </c>
      <c r="Z27" s="4">
        <v>517</v>
      </c>
      <c r="AA27" s="4">
        <v>526</v>
      </c>
      <c r="AB27" s="4">
        <v>4</v>
      </c>
      <c r="AC27" s="4">
        <v>4</v>
      </c>
      <c r="AD27" s="4">
        <v>17</v>
      </c>
      <c r="AE27" s="4">
        <v>17</v>
      </c>
      <c r="AF27" s="4">
        <v>5</v>
      </c>
      <c r="AG27" s="4">
        <v>5</v>
      </c>
      <c r="AH27" s="4">
        <v>3</v>
      </c>
      <c r="AI27" s="4">
        <v>3</v>
      </c>
      <c r="AJ27" s="4">
        <v>9</v>
      </c>
      <c r="AK27" s="4">
        <v>9</v>
      </c>
      <c r="AL27" s="4">
        <v>3</v>
      </c>
      <c r="AM27" s="4">
        <v>3</v>
      </c>
      <c r="AN27" s="4">
        <v>1</v>
      </c>
      <c r="AO27" s="4">
        <v>1</v>
      </c>
      <c r="AP27" s="3" t="s">
        <v>58</v>
      </c>
      <c r="AQ27" s="3" t="s">
        <v>69</v>
      </c>
      <c r="AR27" s="6" t="str">
        <f>HYPERLINK("http://catalog.hathitrust.org/Record/000023390","HathiTrust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HYPERLINK("https://creighton-primo.hosted.exlibrisgroup.com/primo-explore/search?tab=default_tab&amp;search_scope=EVERYTHING&amp;vid=01CRU&amp;lang=en_US&amp;offset=0&amp;query=any,contains,991004712399702656","Catalog Record")</f>
        <v>Catalog Record</v>
      </c>
      <c r="AT27" s="6" t="str">
        <f>HYPERLINK("http://www.worldcat.org/oclc/4774678","WorldCat Record")</f>
        <v>WorldCat Record</v>
      </c>
      <c r="AU27" s="3" t="s">
        <v>430</v>
      </c>
      <c r="AV27" s="3" t="s">
        <v>431</v>
      </c>
      <c r="AW27" s="3" t="s">
        <v>432</v>
      </c>
      <c r="AX27" s="3" t="s">
        <v>432</v>
      </c>
      <c r="AY27" s="3" t="s">
        <v>433</v>
      </c>
      <c r="AZ27" s="3" t="s">
        <v>74</v>
      </c>
      <c r="BB27" s="3" t="s">
        <v>434</v>
      </c>
      <c r="BC27" s="3" t="s">
        <v>435</v>
      </c>
      <c r="BD27" s="3" t="s">
        <v>436</v>
      </c>
    </row>
    <row r="28" spans="1:56" ht="46.5" customHeight="1" x14ac:dyDescent="0.25">
      <c r="A28" s="7" t="s">
        <v>58</v>
      </c>
      <c r="B28" s="2" t="s">
        <v>437</v>
      </c>
      <c r="C28" s="2" t="s">
        <v>438</v>
      </c>
      <c r="D28" s="2" t="s">
        <v>439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440</v>
      </c>
      <c r="L28" s="2" t="s">
        <v>441</v>
      </c>
      <c r="M28" s="3" t="s">
        <v>442</v>
      </c>
      <c r="O28" s="3" t="s">
        <v>64</v>
      </c>
      <c r="P28" s="3" t="s">
        <v>191</v>
      </c>
      <c r="Q28" s="2" t="s">
        <v>443</v>
      </c>
      <c r="R28" s="3" t="s">
        <v>66</v>
      </c>
      <c r="S28" s="4">
        <v>5</v>
      </c>
      <c r="T28" s="4">
        <v>5</v>
      </c>
      <c r="U28" s="5" t="s">
        <v>444</v>
      </c>
      <c r="V28" s="5" t="s">
        <v>444</v>
      </c>
      <c r="W28" s="5" t="s">
        <v>445</v>
      </c>
      <c r="X28" s="5" t="s">
        <v>445</v>
      </c>
      <c r="Y28" s="4">
        <v>391</v>
      </c>
      <c r="Z28" s="4">
        <v>274</v>
      </c>
      <c r="AA28" s="4">
        <v>429</v>
      </c>
      <c r="AB28" s="4">
        <v>3</v>
      </c>
      <c r="AC28" s="4">
        <v>4</v>
      </c>
      <c r="AD28" s="4">
        <v>18</v>
      </c>
      <c r="AE28" s="4">
        <v>27</v>
      </c>
      <c r="AF28" s="4">
        <v>5</v>
      </c>
      <c r="AG28" s="4">
        <v>9</v>
      </c>
      <c r="AH28" s="4">
        <v>5</v>
      </c>
      <c r="AI28" s="4">
        <v>9</v>
      </c>
      <c r="AJ28" s="4">
        <v>10</v>
      </c>
      <c r="AK28" s="4">
        <v>13</v>
      </c>
      <c r="AL28" s="4">
        <v>2</v>
      </c>
      <c r="AM28" s="4">
        <v>3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HYPERLINK("https://creighton-primo.hosted.exlibrisgroup.com/primo-explore/search?tab=default_tab&amp;search_scope=EVERYTHING&amp;vid=01CRU&amp;lang=en_US&amp;offset=0&amp;query=any,contains,991002960129702656","Catalog Record")</f>
        <v>Catalog Record</v>
      </c>
      <c r="AT28" s="6" t="str">
        <f>HYPERLINK("http://www.worldcat.org/oclc/39546170","WorldCat Record")</f>
        <v>WorldCat Record</v>
      </c>
      <c r="AU28" s="3" t="s">
        <v>446</v>
      </c>
      <c r="AV28" s="3" t="s">
        <v>447</v>
      </c>
      <c r="AW28" s="3" t="s">
        <v>448</v>
      </c>
      <c r="AX28" s="3" t="s">
        <v>448</v>
      </c>
      <c r="AY28" s="3" t="s">
        <v>449</v>
      </c>
      <c r="AZ28" s="3" t="s">
        <v>74</v>
      </c>
      <c r="BB28" s="3" t="s">
        <v>450</v>
      </c>
      <c r="BC28" s="3" t="s">
        <v>451</v>
      </c>
      <c r="BD28" s="3" t="s">
        <v>452</v>
      </c>
    </row>
    <row r="29" spans="1:56" ht="46.5" customHeight="1" x14ac:dyDescent="0.25">
      <c r="A29" s="7" t="s">
        <v>58</v>
      </c>
      <c r="B29" s="2" t="s">
        <v>453</v>
      </c>
      <c r="C29" s="2" t="s">
        <v>454</v>
      </c>
      <c r="D29" s="2" t="s">
        <v>455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456</v>
      </c>
      <c r="M29" s="3" t="s">
        <v>457</v>
      </c>
      <c r="O29" s="3" t="s">
        <v>64</v>
      </c>
      <c r="P29" s="3" t="s">
        <v>458</v>
      </c>
      <c r="R29" s="3" t="s">
        <v>66</v>
      </c>
      <c r="S29" s="4">
        <v>10</v>
      </c>
      <c r="T29" s="4">
        <v>10</v>
      </c>
      <c r="U29" s="5" t="s">
        <v>459</v>
      </c>
      <c r="V29" s="5" t="s">
        <v>459</v>
      </c>
      <c r="W29" s="5" t="s">
        <v>460</v>
      </c>
      <c r="X29" s="5" t="s">
        <v>460</v>
      </c>
      <c r="Y29" s="4">
        <v>481</v>
      </c>
      <c r="Z29" s="4">
        <v>394</v>
      </c>
      <c r="AA29" s="4">
        <v>395</v>
      </c>
      <c r="AB29" s="4">
        <v>3</v>
      </c>
      <c r="AC29" s="4">
        <v>3</v>
      </c>
      <c r="AD29" s="4">
        <v>23</v>
      </c>
      <c r="AE29" s="4">
        <v>23</v>
      </c>
      <c r="AF29" s="4">
        <v>9</v>
      </c>
      <c r="AG29" s="4">
        <v>9</v>
      </c>
      <c r="AH29" s="4">
        <v>6</v>
      </c>
      <c r="AI29" s="4">
        <v>6</v>
      </c>
      <c r="AJ29" s="4">
        <v>11</v>
      </c>
      <c r="AK29" s="4">
        <v>11</v>
      </c>
      <c r="AL29" s="4">
        <v>2</v>
      </c>
      <c r="AM29" s="4">
        <v>2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HYPERLINK("https://creighton-primo.hosted.exlibrisgroup.com/primo-explore/search?tab=default_tab&amp;search_scope=EVERYTHING&amp;vid=01CRU&amp;lang=en_US&amp;offset=0&amp;query=any,contains,991005419989702656","Catalog Record")</f>
        <v>Catalog Record</v>
      </c>
      <c r="AT29" s="6" t="str">
        <f>HYPERLINK("http://www.worldcat.org/oclc/31515605","WorldCat Record")</f>
        <v>WorldCat Record</v>
      </c>
      <c r="AU29" s="3" t="s">
        <v>461</v>
      </c>
      <c r="AV29" s="3" t="s">
        <v>462</v>
      </c>
      <c r="AW29" s="3" t="s">
        <v>463</v>
      </c>
      <c r="AX29" s="3" t="s">
        <v>463</v>
      </c>
      <c r="AY29" s="3" t="s">
        <v>464</v>
      </c>
      <c r="AZ29" s="3" t="s">
        <v>74</v>
      </c>
      <c r="BB29" s="3" t="s">
        <v>465</v>
      </c>
      <c r="BC29" s="3" t="s">
        <v>466</v>
      </c>
      <c r="BD29" s="3" t="s">
        <v>467</v>
      </c>
    </row>
    <row r="30" spans="1:56" ht="46.5" customHeight="1" x14ac:dyDescent="0.25">
      <c r="A30" s="7" t="s">
        <v>58</v>
      </c>
      <c r="B30" s="2" t="s">
        <v>468</v>
      </c>
      <c r="C30" s="2" t="s">
        <v>469</v>
      </c>
      <c r="D30" s="2" t="s">
        <v>470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471</v>
      </c>
      <c r="L30" s="2" t="s">
        <v>472</v>
      </c>
      <c r="M30" s="3" t="s">
        <v>473</v>
      </c>
      <c r="O30" s="3" t="s">
        <v>64</v>
      </c>
      <c r="P30" s="3" t="s">
        <v>191</v>
      </c>
      <c r="Q30" s="2" t="s">
        <v>474</v>
      </c>
      <c r="R30" s="3" t="s">
        <v>66</v>
      </c>
      <c r="S30" s="4">
        <v>1</v>
      </c>
      <c r="T30" s="4">
        <v>1</v>
      </c>
      <c r="U30" s="5" t="s">
        <v>416</v>
      </c>
      <c r="V30" s="5" t="s">
        <v>416</v>
      </c>
      <c r="W30" s="5" t="s">
        <v>416</v>
      </c>
      <c r="X30" s="5" t="s">
        <v>416</v>
      </c>
      <c r="Y30" s="4">
        <v>548</v>
      </c>
      <c r="Z30" s="4">
        <v>445</v>
      </c>
      <c r="AA30" s="4">
        <v>459</v>
      </c>
      <c r="AB30" s="4">
        <v>4</v>
      </c>
      <c r="AC30" s="4">
        <v>4</v>
      </c>
      <c r="AD30" s="4">
        <v>26</v>
      </c>
      <c r="AE30" s="4">
        <v>27</v>
      </c>
      <c r="AF30" s="4">
        <v>14</v>
      </c>
      <c r="AG30" s="4">
        <v>14</v>
      </c>
      <c r="AH30" s="4">
        <v>5</v>
      </c>
      <c r="AI30" s="4">
        <v>6</v>
      </c>
      <c r="AJ30" s="4">
        <v>12</v>
      </c>
      <c r="AK30" s="4">
        <v>13</v>
      </c>
      <c r="AL30" s="4">
        <v>3</v>
      </c>
      <c r="AM30" s="4">
        <v>3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HYPERLINK("https://creighton-primo.hosted.exlibrisgroup.com/primo-explore/search?tab=default_tab&amp;search_scope=EVERYTHING&amp;vid=01CRU&amp;lang=en_US&amp;offset=0&amp;query=any,contains,991004922199702656","Catalog Record")</f>
        <v>Catalog Record</v>
      </c>
      <c r="AT30" s="6" t="str">
        <f>HYPERLINK("http://www.worldcat.org/oclc/55919716","WorldCat Record")</f>
        <v>WorldCat Record</v>
      </c>
      <c r="AU30" s="3" t="s">
        <v>475</v>
      </c>
      <c r="AV30" s="3" t="s">
        <v>476</v>
      </c>
      <c r="AW30" s="3" t="s">
        <v>477</v>
      </c>
      <c r="AX30" s="3" t="s">
        <v>477</v>
      </c>
      <c r="AY30" s="3" t="s">
        <v>478</v>
      </c>
      <c r="AZ30" s="3" t="s">
        <v>74</v>
      </c>
      <c r="BB30" s="3" t="s">
        <v>479</v>
      </c>
      <c r="BC30" s="3" t="s">
        <v>480</v>
      </c>
      <c r="BD30" s="3" t="s">
        <v>481</v>
      </c>
    </row>
    <row r="31" spans="1:56" ht="46.5" customHeight="1" x14ac:dyDescent="0.25">
      <c r="A31" s="7" t="s">
        <v>58</v>
      </c>
      <c r="B31" s="2" t="s">
        <v>482</v>
      </c>
      <c r="C31" s="2" t="s">
        <v>483</v>
      </c>
      <c r="D31" s="2" t="s">
        <v>484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485</v>
      </c>
      <c r="L31" s="2" t="s">
        <v>486</v>
      </c>
      <c r="M31" s="3" t="s">
        <v>487</v>
      </c>
      <c r="O31" s="3" t="s">
        <v>64</v>
      </c>
      <c r="P31" s="3" t="s">
        <v>65</v>
      </c>
      <c r="R31" s="3" t="s">
        <v>66</v>
      </c>
      <c r="S31" s="4">
        <v>2</v>
      </c>
      <c r="T31" s="4">
        <v>2</v>
      </c>
      <c r="U31" s="5" t="s">
        <v>488</v>
      </c>
      <c r="V31" s="5" t="s">
        <v>488</v>
      </c>
      <c r="W31" s="5" t="s">
        <v>489</v>
      </c>
      <c r="X31" s="5" t="s">
        <v>489</v>
      </c>
      <c r="Y31" s="4">
        <v>425</v>
      </c>
      <c r="Z31" s="4">
        <v>381</v>
      </c>
      <c r="AA31" s="4">
        <v>631</v>
      </c>
      <c r="AB31" s="4">
        <v>4</v>
      </c>
      <c r="AC31" s="4">
        <v>4</v>
      </c>
      <c r="AD31" s="4">
        <v>28</v>
      </c>
      <c r="AE31" s="4">
        <v>39</v>
      </c>
      <c r="AF31" s="4">
        <v>11</v>
      </c>
      <c r="AG31" s="4">
        <v>18</v>
      </c>
      <c r="AH31" s="4">
        <v>7</v>
      </c>
      <c r="AI31" s="4">
        <v>10</v>
      </c>
      <c r="AJ31" s="4">
        <v>13</v>
      </c>
      <c r="AK31" s="4">
        <v>18</v>
      </c>
      <c r="AL31" s="4">
        <v>3</v>
      </c>
      <c r="AM31" s="4">
        <v>3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HYPERLINK("https://creighton-primo.hosted.exlibrisgroup.com/primo-explore/search?tab=default_tab&amp;search_scope=EVERYTHING&amp;vid=01CRU&amp;lang=en_US&amp;offset=0&amp;query=any,contains,991002089459702656","Catalog Record")</f>
        <v>Catalog Record</v>
      </c>
      <c r="AT31" s="6" t="str">
        <f>HYPERLINK("http://www.worldcat.org/oclc/26807833","WorldCat Record")</f>
        <v>WorldCat Record</v>
      </c>
      <c r="AU31" s="3" t="s">
        <v>490</v>
      </c>
      <c r="AV31" s="3" t="s">
        <v>491</v>
      </c>
      <c r="AW31" s="3" t="s">
        <v>492</v>
      </c>
      <c r="AX31" s="3" t="s">
        <v>492</v>
      </c>
      <c r="AY31" s="3" t="s">
        <v>493</v>
      </c>
      <c r="AZ31" s="3" t="s">
        <v>74</v>
      </c>
      <c r="BB31" s="3" t="s">
        <v>494</v>
      </c>
      <c r="BC31" s="3" t="s">
        <v>495</v>
      </c>
      <c r="BD31" s="3" t="s">
        <v>496</v>
      </c>
    </row>
    <row r="32" spans="1:56" ht="46.5" customHeight="1" x14ac:dyDescent="0.25">
      <c r="A32" s="7" t="s">
        <v>58</v>
      </c>
      <c r="B32" s="2" t="s">
        <v>497</v>
      </c>
      <c r="C32" s="2" t="s">
        <v>498</v>
      </c>
      <c r="D32" s="2" t="s">
        <v>499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500</v>
      </c>
      <c r="L32" s="2" t="s">
        <v>501</v>
      </c>
      <c r="M32" s="3" t="s">
        <v>175</v>
      </c>
      <c r="O32" s="3" t="s">
        <v>64</v>
      </c>
      <c r="P32" s="3" t="s">
        <v>502</v>
      </c>
      <c r="R32" s="3" t="s">
        <v>66</v>
      </c>
      <c r="S32" s="4">
        <v>1</v>
      </c>
      <c r="T32" s="4">
        <v>1</v>
      </c>
      <c r="U32" s="5" t="s">
        <v>67</v>
      </c>
      <c r="V32" s="5" t="s">
        <v>67</v>
      </c>
      <c r="W32" s="5" t="s">
        <v>162</v>
      </c>
      <c r="X32" s="5" t="s">
        <v>162</v>
      </c>
      <c r="Y32" s="4">
        <v>501</v>
      </c>
      <c r="Z32" s="4">
        <v>408</v>
      </c>
      <c r="AA32" s="4">
        <v>414</v>
      </c>
      <c r="AB32" s="4">
        <v>6</v>
      </c>
      <c r="AC32" s="4">
        <v>6</v>
      </c>
      <c r="AD32" s="4">
        <v>20</v>
      </c>
      <c r="AE32" s="4">
        <v>20</v>
      </c>
      <c r="AF32" s="4">
        <v>9</v>
      </c>
      <c r="AG32" s="4">
        <v>9</v>
      </c>
      <c r="AH32" s="4">
        <v>4</v>
      </c>
      <c r="AI32" s="4">
        <v>4</v>
      </c>
      <c r="AJ32" s="4">
        <v>8</v>
      </c>
      <c r="AK32" s="4">
        <v>8</v>
      </c>
      <c r="AL32" s="4">
        <v>4</v>
      </c>
      <c r="AM32" s="4">
        <v>4</v>
      </c>
      <c r="AN32" s="4">
        <v>0</v>
      </c>
      <c r="AO32" s="4">
        <v>0</v>
      </c>
      <c r="AP32" s="3" t="s">
        <v>58</v>
      </c>
      <c r="AQ32" s="3" t="s">
        <v>69</v>
      </c>
      <c r="AR32" s="6" t="str">
        <f>HYPERLINK("http://catalog.hathitrust.org/Record/102026175","HathiTrust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HYPERLINK("https://creighton-primo.hosted.exlibrisgroup.com/primo-explore/search?tab=default_tab&amp;search_scope=EVERYTHING&amp;vid=01CRU&amp;lang=en_US&amp;offset=0&amp;query=any,contains,991004094349702656","Catalog Record")</f>
        <v>Catalog Record</v>
      </c>
      <c r="AT32" s="6" t="str">
        <f>HYPERLINK("http://www.worldcat.org/oclc/2353621","WorldCat Record")</f>
        <v>WorldCat Record</v>
      </c>
      <c r="AU32" s="3" t="s">
        <v>503</v>
      </c>
      <c r="AV32" s="3" t="s">
        <v>504</v>
      </c>
      <c r="AW32" s="3" t="s">
        <v>505</v>
      </c>
      <c r="AX32" s="3" t="s">
        <v>505</v>
      </c>
      <c r="AY32" s="3" t="s">
        <v>506</v>
      </c>
      <c r="AZ32" s="3" t="s">
        <v>74</v>
      </c>
      <c r="BB32" s="3" t="s">
        <v>507</v>
      </c>
      <c r="BC32" s="3" t="s">
        <v>508</v>
      </c>
      <c r="BD32" s="3" t="s">
        <v>509</v>
      </c>
    </row>
    <row r="33" spans="1:56" ht="46.5" customHeight="1" x14ac:dyDescent="0.25">
      <c r="A33" s="7" t="s">
        <v>58</v>
      </c>
      <c r="B33" s="2" t="s">
        <v>510</v>
      </c>
      <c r="C33" s="2" t="s">
        <v>511</v>
      </c>
      <c r="D33" s="2" t="s">
        <v>512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513</v>
      </c>
      <c r="L33" s="2" t="s">
        <v>514</v>
      </c>
      <c r="M33" s="3" t="s">
        <v>515</v>
      </c>
      <c r="O33" s="3" t="s">
        <v>64</v>
      </c>
      <c r="P33" s="3" t="s">
        <v>65</v>
      </c>
      <c r="Q33" s="2" t="s">
        <v>516</v>
      </c>
      <c r="R33" s="3" t="s">
        <v>66</v>
      </c>
      <c r="S33" s="4">
        <v>2</v>
      </c>
      <c r="T33" s="4">
        <v>2</v>
      </c>
      <c r="U33" s="5" t="s">
        <v>67</v>
      </c>
      <c r="V33" s="5" t="s">
        <v>67</v>
      </c>
      <c r="W33" s="5" t="s">
        <v>517</v>
      </c>
      <c r="X33" s="5" t="s">
        <v>517</v>
      </c>
      <c r="Y33" s="4">
        <v>98</v>
      </c>
      <c r="Z33" s="4">
        <v>84</v>
      </c>
      <c r="AA33" s="4">
        <v>928</v>
      </c>
      <c r="AB33" s="4">
        <v>1</v>
      </c>
      <c r="AC33" s="4">
        <v>8</v>
      </c>
      <c r="AD33" s="4">
        <v>3</v>
      </c>
      <c r="AE33" s="4">
        <v>44</v>
      </c>
      <c r="AF33" s="4">
        <v>2</v>
      </c>
      <c r="AG33" s="4">
        <v>16</v>
      </c>
      <c r="AH33" s="4">
        <v>0</v>
      </c>
      <c r="AI33" s="4">
        <v>10</v>
      </c>
      <c r="AJ33" s="4">
        <v>2</v>
      </c>
      <c r="AK33" s="4">
        <v>22</v>
      </c>
      <c r="AL33" s="4">
        <v>0</v>
      </c>
      <c r="AM33" s="4">
        <v>7</v>
      </c>
      <c r="AN33" s="4">
        <v>0</v>
      </c>
      <c r="AO33" s="4">
        <v>1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HYPERLINK("https://creighton-primo.hosted.exlibrisgroup.com/primo-explore/search?tab=default_tab&amp;search_scope=EVERYTHING&amp;vid=01CRU&amp;lang=en_US&amp;offset=0&amp;query=any,contains,991004628029702656","Catalog Record")</f>
        <v>Catalog Record</v>
      </c>
      <c r="AT33" s="6" t="str">
        <f>HYPERLINK("http://www.worldcat.org/oclc/4353059","WorldCat Record")</f>
        <v>WorldCat Record</v>
      </c>
      <c r="AU33" s="3" t="s">
        <v>518</v>
      </c>
      <c r="AV33" s="3" t="s">
        <v>519</v>
      </c>
      <c r="AW33" s="3" t="s">
        <v>520</v>
      </c>
      <c r="AX33" s="3" t="s">
        <v>520</v>
      </c>
      <c r="AY33" s="3" t="s">
        <v>521</v>
      </c>
      <c r="AZ33" s="3" t="s">
        <v>74</v>
      </c>
      <c r="BC33" s="3" t="s">
        <v>522</v>
      </c>
      <c r="BD33" s="3" t="s">
        <v>523</v>
      </c>
    </row>
    <row r="34" spans="1:56" ht="46.5" customHeight="1" x14ac:dyDescent="0.25">
      <c r="A34" s="7" t="s">
        <v>58</v>
      </c>
      <c r="B34" s="2" t="s">
        <v>524</v>
      </c>
      <c r="C34" s="2" t="s">
        <v>525</v>
      </c>
      <c r="D34" s="2" t="s">
        <v>526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527</v>
      </c>
      <c r="L34" s="2" t="s">
        <v>528</v>
      </c>
      <c r="M34" s="3" t="s">
        <v>111</v>
      </c>
      <c r="N34" s="2" t="s">
        <v>529</v>
      </c>
      <c r="O34" s="3" t="s">
        <v>64</v>
      </c>
      <c r="P34" s="3" t="s">
        <v>191</v>
      </c>
      <c r="R34" s="3" t="s">
        <v>66</v>
      </c>
      <c r="S34" s="4">
        <v>1</v>
      </c>
      <c r="T34" s="4">
        <v>1</v>
      </c>
      <c r="U34" s="5" t="s">
        <v>530</v>
      </c>
      <c r="V34" s="5" t="s">
        <v>530</v>
      </c>
      <c r="W34" s="5" t="s">
        <v>68</v>
      </c>
      <c r="X34" s="5" t="s">
        <v>68</v>
      </c>
      <c r="Y34" s="4">
        <v>235</v>
      </c>
      <c r="Z34" s="4">
        <v>161</v>
      </c>
      <c r="AA34" s="4">
        <v>727</v>
      </c>
      <c r="AB34" s="4">
        <v>2</v>
      </c>
      <c r="AC34" s="4">
        <v>6</v>
      </c>
      <c r="AD34" s="4">
        <v>8</v>
      </c>
      <c r="AE34" s="4">
        <v>37</v>
      </c>
      <c r="AF34" s="4">
        <v>4</v>
      </c>
      <c r="AG34" s="4">
        <v>14</v>
      </c>
      <c r="AH34" s="4">
        <v>2</v>
      </c>
      <c r="AI34" s="4">
        <v>9</v>
      </c>
      <c r="AJ34" s="4">
        <v>4</v>
      </c>
      <c r="AK34" s="4">
        <v>20</v>
      </c>
      <c r="AL34" s="4">
        <v>1</v>
      </c>
      <c r="AM34" s="4">
        <v>5</v>
      </c>
      <c r="AN34" s="4">
        <v>0</v>
      </c>
      <c r="AO34" s="4">
        <v>0</v>
      </c>
      <c r="AP34" s="3" t="s">
        <v>58</v>
      </c>
      <c r="AQ34" s="3" t="s">
        <v>69</v>
      </c>
      <c r="AR34" s="6" t="str">
        <f>HYPERLINK("http://catalog.hathitrust.org/Record/000960043","HathiTrust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HYPERLINK("https://creighton-primo.hosted.exlibrisgroup.com/primo-explore/search?tab=default_tab&amp;search_scope=EVERYTHING&amp;vid=01CRU&amp;lang=en_US&amp;offset=0&amp;query=any,contains,991002224789702656","Catalog Record")</f>
        <v>Catalog Record</v>
      </c>
      <c r="AT34" s="6" t="str">
        <f>HYPERLINK("http://www.worldcat.org/oclc/291192","WorldCat Record")</f>
        <v>WorldCat Record</v>
      </c>
      <c r="AU34" s="3" t="s">
        <v>531</v>
      </c>
      <c r="AV34" s="3" t="s">
        <v>532</v>
      </c>
      <c r="AW34" s="3" t="s">
        <v>533</v>
      </c>
      <c r="AX34" s="3" t="s">
        <v>533</v>
      </c>
      <c r="AY34" s="3" t="s">
        <v>534</v>
      </c>
      <c r="AZ34" s="3" t="s">
        <v>74</v>
      </c>
      <c r="BC34" s="3" t="s">
        <v>535</v>
      </c>
      <c r="BD34" s="3" t="s">
        <v>536</v>
      </c>
    </row>
    <row r="35" spans="1:56" ht="46.5" customHeight="1" x14ac:dyDescent="0.25">
      <c r="A35" s="7" t="s">
        <v>58</v>
      </c>
      <c r="B35" s="2" t="s">
        <v>537</v>
      </c>
      <c r="C35" s="2" t="s">
        <v>538</v>
      </c>
      <c r="D35" s="2" t="s">
        <v>539</v>
      </c>
      <c r="E35" s="3" t="s">
        <v>540</v>
      </c>
      <c r="F35" s="3" t="s">
        <v>69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541</v>
      </c>
      <c r="L35" s="2" t="s">
        <v>542</v>
      </c>
      <c r="M35" s="3" t="s">
        <v>304</v>
      </c>
      <c r="O35" s="3" t="s">
        <v>64</v>
      </c>
      <c r="P35" s="3" t="s">
        <v>191</v>
      </c>
      <c r="R35" s="3" t="s">
        <v>66</v>
      </c>
      <c r="S35" s="4">
        <v>1</v>
      </c>
      <c r="T35" s="4">
        <v>3</v>
      </c>
      <c r="U35" s="5" t="s">
        <v>543</v>
      </c>
      <c r="V35" s="5" t="s">
        <v>543</v>
      </c>
      <c r="W35" s="5" t="s">
        <v>162</v>
      </c>
      <c r="X35" s="5" t="s">
        <v>162</v>
      </c>
      <c r="Y35" s="4">
        <v>372</v>
      </c>
      <c r="Z35" s="4">
        <v>265</v>
      </c>
      <c r="AA35" s="4">
        <v>273</v>
      </c>
      <c r="AB35" s="4">
        <v>3</v>
      </c>
      <c r="AC35" s="4">
        <v>3</v>
      </c>
      <c r="AD35" s="4">
        <v>13</v>
      </c>
      <c r="AE35" s="4">
        <v>13</v>
      </c>
      <c r="AF35" s="4">
        <v>1</v>
      </c>
      <c r="AG35" s="4">
        <v>1</v>
      </c>
      <c r="AH35" s="4">
        <v>5</v>
      </c>
      <c r="AI35" s="4">
        <v>5</v>
      </c>
      <c r="AJ35" s="4">
        <v>9</v>
      </c>
      <c r="AK35" s="4">
        <v>9</v>
      </c>
      <c r="AL35" s="4">
        <v>2</v>
      </c>
      <c r="AM35" s="4">
        <v>2</v>
      </c>
      <c r="AN35" s="4">
        <v>0</v>
      </c>
      <c r="AO35" s="4">
        <v>0</v>
      </c>
      <c r="AP35" s="3" t="s">
        <v>58</v>
      </c>
      <c r="AQ35" s="3" t="s">
        <v>69</v>
      </c>
      <c r="AR35" s="6" t="str">
        <f>HYPERLINK("http://catalog.hathitrust.org/Record/000210578","HathiTrust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HYPERLINK("https://creighton-primo.hosted.exlibrisgroup.com/primo-explore/search?tab=default_tab&amp;search_scope=EVERYTHING&amp;vid=01CRU&amp;lang=en_US&amp;offset=0&amp;query=any,contains,991004253689702656","Catalog Record")</f>
        <v>Catalog Record</v>
      </c>
      <c r="AT35" s="6" t="str">
        <f>HYPERLINK("http://www.worldcat.org/oclc/2818469","WorldCat Record")</f>
        <v>WorldCat Record</v>
      </c>
      <c r="AU35" s="3" t="s">
        <v>544</v>
      </c>
      <c r="AV35" s="3" t="s">
        <v>545</v>
      </c>
      <c r="AW35" s="3" t="s">
        <v>546</v>
      </c>
      <c r="AX35" s="3" t="s">
        <v>546</v>
      </c>
      <c r="AY35" s="3" t="s">
        <v>547</v>
      </c>
      <c r="AZ35" s="3" t="s">
        <v>74</v>
      </c>
      <c r="BB35" s="3" t="s">
        <v>548</v>
      </c>
      <c r="BC35" s="3" t="s">
        <v>549</v>
      </c>
      <c r="BD35" s="3" t="s">
        <v>550</v>
      </c>
    </row>
    <row r="36" spans="1:56" ht="46.5" customHeight="1" x14ac:dyDescent="0.25">
      <c r="A36" s="7" t="s">
        <v>58</v>
      </c>
      <c r="B36" s="2" t="s">
        <v>537</v>
      </c>
      <c r="C36" s="2" t="s">
        <v>538</v>
      </c>
      <c r="D36" s="2" t="s">
        <v>539</v>
      </c>
      <c r="E36" s="3" t="s">
        <v>551</v>
      </c>
      <c r="F36" s="3" t="s">
        <v>69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541</v>
      </c>
      <c r="L36" s="2" t="s">
        <v>542</v>
      </c>
      <c r="M36" s="3" t="s">
        <v>304</v>
      </c>
      <c r="O36" s="3" t="s">
        <v>64</v>
      </c>
      <c r="P36" s="3" t="s">
        <v>191</v>
      </c>
      <c r="R36" s="3" t="s">
        <v>66</v>
      </c>
      <c r="S36" s="4">
        <v>1</v>
      </c>
      <c r="T36" s="4">
        <v>3</v>
      </c>
      <c r="U36" s="5" t="s">
        <v>543</v>
      </c>
      <c r="V36" s="5" t="s">
        <v>543</v>
      </c>
      <c r="W36" s="5" t="s">
        <v>162</v>
      </c>
      <c r="X36" s="5" t="s">
        <v>162</v>
      </c>
      <c r="Y36" s="4">
        <v>372</v>
      </c>
      <c r="Z36" s="4">
        <v>265</v>
      </c>
      <c r="AA36" s="4">
        <v>273</v>
      </c>
      <c r="AB36" s="4">
        <v>3</v>
      </c>
      <c r="AC36" s="4">
        <v>3</v>
      </c>
      <c r="AD36" s="4">
        <v>13</v>
      </c>
      <c r="AE36" s="4">
        <v>13</v>
      </c>
      <c r="AF36" s="4">
        <v>1</v>
      </c>
      <c r="AG36" s="4">
        <v>1</v>
      </c>
      <c r="AH36" s="4">
        <v>5</v>
      </c>
      <c r="AI36" s="4">
        <v>5</v>
      </c>
      <c r="AJ36" s="4">
        <v>9</v>
      </c>
      <c r="AK36" s="4">
        <v>9</v>
      </c>
      <c r="AL36" s="4">
        <v>2</v>
      </c>
      <c r="AM36" s="4">
        <v>2</v>
      </c>
      <c r="AN36" s="4">
        <v>0</v>
      </c>
      <c r="AO36" s="4">
        <v>0</v>
      </c>
      <c r="AP36" s="3" t="s">
        <v>58</v>
      </c>
      <c r="AQ36" s="3" t="s">
        <v>69</v>
      </c>
      <c r="AR36" s="6" t="str">
        <f>HYPERLINK("http://catalog.hathitrust.org/Record/000210578","HathiTrust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HYPERLINK("https://creighton-primo.hosted.exlibrisgroup.com/primo-explore/search?tab=default_tab&amp;search_scope=EVERYTHING&amp;vid=01CRU&amp;lang=en_US&amp;offset=0&amp;query=any,contains,991004253689702656","Catalog Record")</f>
        <v>Catalog Record</v>
      </c>
      <c r="AT36" s="6" t="str">
        <f>HYPERLINK("http://www.worldcat.org/oclc/2818469","WorldCat Record")</f>
        <v>WorldCat Record</v>
      </c>
      <c r="AU36" s="3" t="s">
        <v>544</v>
      </c>
      <c r="AV36" s="3" t="s">
        <v>545</v>
      </c>
      <c r="AW36" s="3" t="s">
        <v>546</v>
      </c>
      <c r="AX36" s="3" t="s">
        <v>546</v>
      </c>
      <c r="AY36" s="3" t="s">
        <v>547</v>
      </c>
      <c r="AZ36" s="3" t="s">
        <v>74</v>
      </c>
      <c r="BB36" s="3" t="s">
        <v>548</v>
      </c>
      <c r="BC36" s="3" t="s">
        <v>552</v>
      </c>
      <c r="BD36" s="3" t="s">
        <v>553</v>
      </c>
    </row>
    <row r="37" spans="1:56" ht="46.5" customHeight="1" x14ac:dyDescent="0.25">
      <c r="A37" s="7" t="s">
        <v>58</v>
      </c>
      <c r="B37" s="2" t="s">
        <v>537</v>
      </c>
      <c r="C37" s="2" t="s">
        <v>538</v>
      </c>
      <c r="D37" s="2" t="s">
        <v>539</v>
      </c>
      <c r="E37" s="3" t="s">
        <v>554</v>
      </c>
      <c r="F37" s="3" t="s">
        <v>69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541</v>
      </c>
      <c r="L37" s="2" t="s">
        <v>542</v>
      </c>
      <c r="M37" s="3" t="s">
        <v>304</v>
      </c>
      <c r="O37" s="3" t="s">
        <v>64</v>
      </c>
      <c r="P37" s="3" t="s">
        <v>191</v>
      </c>
      <c r="R37" s="3" t="s">
        <v>66</v>
      </c>
      <c r="S37" s="4">
        <v>1</v>
      </c>
      <c r="T37" s="4">
        <v>3</v>
      </c>
      <c r="U37" s="5" t="s">
        <v>543</v>
      </c>
      <c r="V37" s="5" t="s">
        <v>543</v>
      </c>
      <c r="W37" s="5" t="s">
        <v>162</v>
      </c>
      <c r="X37" s="5" t="s">
        <v>162</v>
      </c>
      <c r="Y37" s="4">
        <v>372</v>
      </c>
      <c r="Z37" s="4">
        <v>265</v>
      </c>
      <c r="AA37" s="4">
        <v>273</v>
      </c>
      <c r="AB37" s="4">
        <v>3</v>
      </c>
      <c r="AC37" s="4">
        <v>3</v>
      </c>
      <c r="AD37" s="4">
        <v>13</v>
      </c>
      <c r="AE37" s="4">
        <v>13</v>
      </c>
      <c r="AF37" s="4">
        <v>1</v>
      </c>
      <c r="AG37" s="4">
        <v>1</v>
      </c>
      <c r="AH37" s="4">
        <v>5</v>
      </c>
      <c r="AI37" s="4">
        <v>5</v>
      </c>
      <c r="AJ37" s="4">
        <v>9</v>
      </c>
      <c r="AK37" s="4">
        <v>9</v>
      </c>
      <c r="AL37" s="4">
        <v>2</v>
      </c>
      <c r="AM37" s="4">
        <v>2</v>
      </c>
      <c r="AN37" s="4">
        <v>0</v>
      </c>
      <c r="AO37" s="4">
        <v>0</v>
      </c>
      <c r="AP37" s="3" t="s">
        <v>58</v>
      </c>
      <c r="AQ37" s="3" t="s">
        <v>69</v>
      </c>
      <c r="AR37" s="6" t="str">
        <f>HYPERLINK("http://catalog.hathitrust.org/Record/000210578","HathiTrust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HYPERLINK("https://creighton-primo.hosted.exlibrisgroup.com/primo-explore/search?tab=default_tab&amp;search_scope=EVERYTHING&amp;vid=01CRU&amp;lang=en_US&amp;offset=0&amp;query=any,contains,991004253689702656","Catalog Record")</f>
        <v>Catalog Record</v>
      </c>
      <c r="AT37" s="6" t="str">
        <f>HYPERLINK("http://www.worldcat.org/oclc/2818469","WorldCat Record")</f>
        <v>WorldCat Record</v>
      </c>
      <c r="AU37" s="3" t="s">
        <v>544</v>
      </c>
      <c r="AV37" s="3" t="s">
        <v>545</v>
      </c>
      <c r="AW37" s="3" t="s">
        <v>546</v>
      </c>
      <c r="AX37" s="3" t="s">
        <v>546</v>
      </c>
      <c r="AY37" s="3" t="s">
        <v>547</v>
      </c>
      <c r="AZ37" s="3" t="s">
        <v>74</v>
      </c>
      <c r="BB37" s="3" t="s">
        <v>548</v>
      </c>
      <c r="BC37" s="3" t="s">
        <v>555</v>
      </c>
      <c r="BD37" s="3" t="s">
        <v>556</v>
      </c>
    </row>
    <row r="38" spans="1:56" ht="46.5" customHeight="1" x14ac:dyDescent="0.25">
      <c r="A38" s="7" t="s">
        <v>58</v>
      </c>
      <c r="B38" s="2" t="s">
        <v>557</v>
      </c>
      <c r="C38" s="2" t="s">
        <v>558</v>
      </c>
      <c r="D38" s="2" t="s">
        <v>559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560</v>
      </c>
      <c r="L38" s="2" t="s">
        <v>561</v>
      </c>
      <c r="M38" s="3" t="s">
        <v>145</v>
      </c>
      <c r="O38" s="3" t="s">
        <v>64</v>
      </c>
      <c r="P38" s="3" t="s">
        <v>562</v>
      </c>
      <c r="R38" s="3" t="s">
        <v>66</v>
      </c>
      <c r="S38" s="4">
        <v>2</v>
      </c>
      <c r="T38" s="4">
        <v>2</v>
      </c>
      <c r="U38" s="5" t="s">
        <v>563</v>
      </c>
      <c r="V38" s="5" t="s">
        <v>563</v>
      </c>
      <c r="W38" s="5" t="s">
        <v>162</v>
      </c>
      <c r="X38" s="5" t="s">
        <v>162</v>
      </c>
      <c r="Y38" s="4">
        <v>733</v>
      </c>
      <c r="Z38" s="4">
        <v>624</v>
      </c>
      <c r="AA38" s="4">
        <v>637</v>
      </c>
      <c r="AB38" s="4">
        <v>3</v>
      </c>
      <c r="AC38" s="4">
        <v>3</v>
      </c>
      <c r="AD38" s="4">
        <v>30</v>
      </c>
      <c r="AE38" s="4">
        <v>30</v>
      </c>
      <c r="AF38" s="4">
        <v>13</v>
      </c>
      <c r="AG38" s="4">
        <v>13</v>
      </c>
      <c r="AH38" s="4">
        <v>6</v>
      </c>
      <c r="AI38" s="4">
        <v>6</v>
      </c>
      <c r="AJ38" s="4">
        <v>17</v>
      </c>
      <c r="AK38" s="4">
        <v>17</v>
      </c>
      <c r="AL38" s="4">
        <v>2</v>
      </c>
      <c r="AM38" s="4">
        <v>2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HYPERLINK("https://creighton-primo.hosted.exlibrisgroup.com/primo-explore/search?tab=default_tab&amp;search_scope=EVERYTHING&amp;vid=01CRU&amp;lang=en_US&amp;offset=0&amp;query=any,contains,991003210619702656","Catalog Record")</f>
        <v>Catalog Record</v>
      </c>
      <c r="AT38" s="6" t="str">
        <f>HYPERLINK("http://www.worldcat.org/oclc/736854","WorldCat Record")</f>
        <v>WorldCat Record</v>
      </c>
      <c r="AU38" s="3" t="s">
        <v>564</v>
      </c>
      <c r="AV38" s="3" t="s">
        <v>565</v>
      </c>
      <c r="AW38" s="3" t="s">
        <v>566</v>
      </c>
      <c r="AX38" s="3" t="s">
        <v>566</v>
      </c>
      <c r="AY38" s="3" t="s">
        <v>567</v>
      </c>
      <c r="AZ38" s="3" t="s">
        <v>74</v>
      </c>
      <c r="BB38" s="3" t="s">
        <v>568</v>
      </c>
      <c r="BC38" s="3" t="s">
        <v>569</v>
      </c>
      <c r="BD38" s="3" t="s">
        <v>570</v>
      </c>
    </row>
    <row r="39" spans="1:56" ht="46.5" customHeight="1" x14ac:dyDescent="0.25">
      <c r="A39" s="7" t="s">
        <v>58</v>
      </c>
      <c r="B39" s="2" t="s">
        <v>571</v>
      </c>
      <c r="C39" s="2" t="s">
        <v>572</v>
      </c>
      <c r="D39" s="2" t="s">
        <v>573</v>
      </c>
      <c r="E39" s="3" t="s">
        <v>540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574</v>
      </c>
      <c r="L39" s="2" t="s">
        <v>575</v>
      </c>
      <c r="M39" s="3" t="s">
        <v>576</v>
      </c>
      <c r="O39" s="3" t="s">
        <v>64</v>
      </c>
      <c r="P39" s="3" t="s">
        <v>562</v>
      </c>
      <c r="Q39" s="2" t="s">
        <v>577</v>
      </c>
      <c r="R39" s="3" t="s">
        <v>66</v>
      </c>
      <c r="S39" s="4">
        <v>1</v>
      </c>
      <c r="T39" s="4">
        <v>1</v>
      </c>
      <c r="U39" s="5" t="s">
        <v>543</v>
      </c>
      <c r="V39" s="5" t="s">
        <v>543</v>
      </c>
      <c r="W39" s="5" t="s">
        <v>162</v>
      </c>
      <c r="X39" s="5" t="s">
        <v>162</v>
      </c>
      <c r="Y39" s="4">
        <v>271</v>
      </c>
      <c r="Z39" s="4">
        <v>257</v>
      </c>
      <c r="AA39" s="4">
        <v>264</v>
      </c>
      <c r="AB39" s="4">
        <v>4</v>
      </c>
      <c r="AC39" s="4">
        <v>4</v>
      </c>
      <c r="AD39" s="4">
        <v>9</v>
      </c>
      <c r="AE39" s="4">
        <v>10</v>
      </c>
      <c r="AF39" s="4">
        <v>2</v>
      </c>
      <c r="AG39" s="4">
        <v>2</v>
      </c>
      <c r="AH39" s="4">
        <v>3</v>
      </c>
      <c r="AI39" s="4">
        <v>3</v>
      </c>
      <c r="AJ39" s="4">
        <v>4</v>
      </c>
      <c r="AK39" s="4">
        <v>5</v>
      </c>
      <c r="AL39" s="4">
        <v>3</v>
      </c>
      <c r="AM39" s="4">
        <v>3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HYPERLINK("https://creighton-primo.hosted.exlibrisgroup.com/primo-explore/search?tab=default_tab&amp;search_scope=EVERYTHING&amp;vid=01CRU&amp;lang=en_US&amp;offset=0&amp;query=any,contains,991005244659702656","Catalog Record")</f>
        <v>Catalog Record</v>
      </c>
      <c r="AT39" s="6" t="str">
        <f>HYPERLINK("http://www.worldcat.org/oclc/8451615","WorldCat Record")</f>
        <v>WorldCat Record</v>
      </c>
      <c r="AU39" s="3" t="s">
        <v>578</v>
      </c>
      <c r="AV39" s="3" t="s">
        <v>579</v>
      </c>
      <c r="AW39" s="3" t="s">
        <v>580</v>
      </c>
      <c r="AX39" s="3" t="s">
        <v>580</v>
      </c>
      <c r="AY39" s="3" t="s">
        <v>581</v>
      </c>
      <c r="AZ39" s="3" t="s">
        <v>74</v>
      </c>
      <c r="BB39" s="3" t="s">
        <v>582</v>
      </c>
      <c r="BC39" s="3" t="s">
        <v>583</v>
      </c>
      <c r="BD39" s="3" t="s">
        <v>584</v>
      </c>
    </row>
    <row r="40" spans="1:56" ht="46.5" customHeight="1" x14ac:dyDescent="0.25">
      <c r="A40" s="7" t="s">
        <v>58</v>
      </c>
      <c r="B40" s="2" t="s">
        <v>585</v>
      </c>
      <c r="C40" s="2" t="s">
        <v>586</v>
      </c>
      <c r="D40" s="2" t="s">
        <v>587</v>
      </c>
      <c r="E40" s="3" t="s">
        <v>551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574</v>
      </c>
      <c r="L40" s="2" t="s">
        <v>588</v>
      </c>
      <c r="M40" s="3" t="s">
        <v>347</v>
      </c>
      <c r="O40" s="3" t="s">
        <v>64</v>
      </c>
      <c r="P40" s="3" t="s">
        <v>562</v>
      </c>
      <c r="Q40" s="2" t="s">
        <v>589</v>
      </c>
      <c r="R40" s="3" t="s">
        <v>66</v>
      </c>
      <c r="S40" s="4">
        <v>1</v>
      </c>
      <c r="T40" s="4">
        <v>1</v>
      </c>
      <c r="U40" s="5" t="s">
        <v>543</v>
      </c>
      <c r="V40" s="5" t="s">
        <v>543</v>
      </c>
      <c r="W40" s="5" t="s">
        <v>162</v>
      </c>
      <c r="X40" s="5" t="s">
        <v>162</v>
      </c>
      <c r="Y40" s="4">
        <v>207</v>
      </c>
      <c r="Z40" s="4">
        <v>197</v>
      </c>
      <c r="AA40" s="4">
        <v>207</v>
      </c>
      <c r="AB40" s="4">
        <v>1</v>
      </c>
      <c r="AC40" s="4">
        <v>1</v>
      </c>
      <c r="AD40" s="4">
        <v>7</v>
      </c>
      <c r="AE40" s="4">
        <v>7</v>
      </c>
      <c r="AF40" s="4">
        <v>3</v>
      </c>
      <c r="AG40" s="4">
        <v>3</v>
      </c>
      <c r="AH40" s="4">
        <v>3</v>
      </c>
      <c r="AI40" s="4">
        <v>3</v>
      </c>
      <c r="AJ40" s="4">
        <v>4</v>
      </c>
      <c r="AK40" s="4">
        <v>4</v>
      </c>
      <c r="AL40" s="4">
        <v>0</v>
      </c>
      <c r="AM40" s="4">
        <v>0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HYPERLINK("https://creighton-primo.hosted.exlibrisgroup.com/primo-explore/search?tab=default_tab&amp;search_scope=EVERYTHING&amp;vid=01CRU&amp;lang=en_US&amp;offset=0&amp;query=any,contains,991000146329702656","Catalog Record")</f>
        <v>Catalog Record</v>
      </c>
      <c r="AT40" s="6" t="str">
        <f>HYPERLINK("http://www.worldcat.org/oclc/9195551","WorldCat Record")</f>
        <v>WorldCat Record</v>
      </c>
      <c r="AU40" s="3" t="s">
        <v>590</v>
      </c>
      <c r="AV40" s="3" t="s">
        <v>591</v>
      </c>
      <c r="AW40" s="3" t="s">
        <v>592</v>
      </c>
      <c r="AX40" s="3" t="s">
        <v>592</v>
      </c>
      <c r="AY40" s="3" t="s">
        <v>593</v>
      </c>
      <c r="AZ40" s="3" t="s">
        <v>74</v>
      </c>
      <c r="BB40" s="3" t="s">
        <v>594</v>
      </c>
      <c r="BC40" s="3" t="s">
        <v>595</v>
      </c>
      <c r="BD40" s="3" t="s">
        <v>596</v>
      </c>
    </row>
    <row r="41" spans="1:56" ht="46.5" customHeight="1" x14ac:dyDescent="0.25">
      <c r="A41" s="7" t="s">
        <v>58</v>
      </c>
      <c r="B41" s="2" t="s">
        <v>597</v>
      </c>
      <c r="C41" s="2" t="s">
        <v>598</v>
      </c>
      <c r="D41" s="2" t="s">
        <v>599</v>
      </c>
      <c r="E41" s="3" t="s">
        <v>554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574</v>
      </c>
      <c r="L41" s="2" t="s">
        <v>600</v>
      </c>
      <c r="M41" s="3" t="s">
        <v>161</v>
      </c>
      <c r="O41" s="3" t="s">
        <v>64</v>
      </c>
      <c r="P41" s="3" t="s">
        <v>562</v>
      </c>
      <c r="Q41" s="2" t="s">
        <v>601</v>
      </c>
      <c r="R41" s="3" t="s">
        <v>66</v>
      </c>
      <c r="S41" s="4">
        <v>1</v>
      </c>
      <c r="T41" s="4">
        <v>1</v>
      </c>
      <c r="U41" s="5" t="s">
        <v>543</v>
      </c>
      <c r="V41" s="5" t="s">
        <v>543</v>
      </c>
      <c r="W41" s="5" t="s">
        <v>162</v>
      </c>
      <c r="X41" s="5" t="s">
        <v>162</v>
      </c>
      <c r="Y41" s="4">
        <v>203</v>
      </c>
      <c r="Z41" s="4">
        <v>195</v>
      </c>
      <c r="AA41" s="4">
        <v>196</v>
      </c>
      <c r="AB41" s="4">
        <v>2</v>
      </c>
      <c r="AC41" s="4">
        <v>2</v>
      </c>
      <c r="AD41" s="4">
        <v>6</v>
      </c>
      <c r="AE41" s="4">
        <v>6</v>
      </c>
      <c r="AF41" s="4">
        <v>0</v>
      </c>
      <c r="AG41" s="4">
        <v>0</v>
      </c>
      <c r="AH41" s="4">
        <v>2</v>
      </c>
      <c r="AI41" s="4">
        <v>2</v>
      </c>
      <c r="AJ41" s="4">
        <v>3</v>
      </c>
      <c r="AK41" s="4">
        <v>3</v>
      </c>
      <c r="AL41" s="4">
        <v>1</v>
      </c>
      <c r="AM41" s="4">
        <v>1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HYPERLINK("https://creighton-primo.hosted.exlibrisgroup.com/primo-explore/search?tab=default_tab&amp;search_scope=EVERYTHING&amp;vid=01CRU&amp;lang=en_US&amp;offset=0&amp;query=any,contains,991000375519702656","Catalog Record")</f>
        <v>Catalog Record</v>
      </c>
      <c r="AT41" s="6" t="str">
        <f>HYPERLINK("http://www.worldcat.org/oclc/10458305","WorldCat Record")</f>
        <v>WorldCat Record</v>
      </c>
      <c r="AU41" s="3" t="s">
        <v>602</v>
      </c>
      <c r="AV41" s="3" t="s">
        <v>603</v>
      </c>
      <c r="AW41" s="3" t="s">
        <v>604</v>
      </c>
      <c r="AX41" s="3" t="s">
        <v>604</v>
      </c>
      <c r="AY41" s="3" t="s">
        <v>605</v>
      </c>
      <c r="AZ41" s="3" t="s">
        <v>74</v>
      </c>
      <c r="BB41" s="3" t="s">
        <v>606</v>
      </c>
      <c r="BC41" s="3" t="s">
        <v>607</v>
      </c>
      <c r="BD41" s="3" t="s">
        <v>608</v>
      </c>
    </row>
    <row r="42" spans="1:56" ht="46.5" customHeight="1" x14ac:dyDescent="0.25">
      <c r="A42" s="7" t="s">
        <v>58</v>
      </c>
      <c r="B42" s="2" t="s">
        <v>609</v>
      </c>
      <c r="C42" s="2" t="s">
        <v>610</v>
      </c>
      <c r="D42" s="2" t="s">
        <v>611</v>
      </c>
      <c r="E42" s="3" t="s">
        <v>612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574</v>
      </c>
      <c r="L42" s="2" t="s">
        <v>613</v>
      </c>
      <c r="M42" s="3" t="s">
        <v>614</v>
      </c>
      <c r="O42" s="3" t="s">
        <v>64</v>
      </c>
      <c r="P42" s="3" t="s">
        <v>562</v>
      </c>
      <c r="Q42" s="2" t="s">
        <v>615</v>
      </c>
      <c r="R42" s="3" t="s">
        <v>66</v>
      </c>
      <c r="S42" s="4">
        <v>1</v>
      </c>
      <c r="T42" s="4">
        <v>1</v>
      </c>
      <c r="U42" s="5" t="s">
        <v>543</v>
      </c>
      <c r="V42" s="5" t="s">
        <v>543</v>
      </c>
      <c r="W42" s="5" t="s">
        <v>162</v>
      </c>
      <c r="X42" s="5" t="s">
        <v>162</v>
      </c>
      <c r="Y42" s="4">
        <v>190</v>
      </c>
      <c r="Z42" s="4">
        <v>181</v>
      </c>
      <c r="AA42" s="4">
        <v>193</v>
      </c>
      <c r="AB42" s="4">
        <v>2</v>
      </c>
      <c r="AC42" s="4">
        <v>2</v>
      </c>
      <c r="AD42" s="4">
        <v>6</v>
      </c>
      <c r="AE42" s="4">
        <v>6</v>
      </c>
      <c r="AF42" s="4">
        <v>0</v>
      </c>
      <c r="AG42" s="4">
        <v>0</v>
      </c>
      <c r="AH42" s="4">
        <v>2</v>
      </c>
      <c r="AI42" s="4">
        <v>2</v>
      </c>
      <c r="AJ42" s="4">
        <v>3</v>
      </c>
      <c r="AK42" s="4">
        <v>3</v>
      </c>
      <c r="AL42" s="4">
        <v>1</v>
      </c>
      <c r="AM42" s="4">
        <v>1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HYPERLINK("https://creighton-primo.hosted.exlibrisgroup.com/primo-explore/search?tab=default_tab&amp;search_scope=EVERYTHING&amp;vid=01CRU&amp;lang=en_US&amp;offset=0&amp;query=any,contains,991000622859702656","Catalog Record")</f>
        <v>Catalog Record</v>
      </c>
      <c r="AT42" s="6" t="str">
        <f>HYPERLINK("http://www.worldcat.org/oclc/11973086","WorldCat Record")</f>
        <v>WorldCat Record</v>
      </c>
      <c r="AU42" s="3" t="s">
        <v>616</v>
      </c>
      <c r="AV42" s="3" t="s">
        <v>617</v>
      </c>
      <c r="AW42" s="3" t="s">
        <v>618</v>
      </c>
      <c r="AX42" s="3" t="s">
        <v>618</v>
      </c>
      <c r="AY42" s="3" t="s">
        <v>619</v>
      </c>
      <c r="AZ42" s="3" t="s">
        <v>74</v>
      </c>
      <c r="BB42" s="3" t="s">
        <v>620</v>
      </c>
      <c r="BC42" s="3" t="s">
        <v>621</v>
      </c>
      <c r="BD42" s="3" t="s">
        <v>622</v>
      </c>
    </row>
    <row r="43" spans="1:56" ht="46.5" customHeight="1" x14ac:dyDescent="0.25">
      <c r="A43" s="7" t="s">
        <v>58</v>
      </c>
      <c r="B43" s="2" t="s">
        <v>623</v>
      </c>
      <c r="C43" s="2" t="s">
        <v>624</v>
      </c>
      <c r="D43" s="2" t="s">
        <v>625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626</v>
      </c>
      <c r="L43" s="2" t="s">
        <v>627</v>
      </c>
      <c r="M43" s="3" t="s">
        <v>161</v>
      </c>
      <c r="O43" s="3" t="s">
        <v>64</v>
      </c>
      <c r="P43" s="3" t="s">
        <v>65</v>
      </c>
      <c r="R43" s="3" t="s">
        <v>66</v>
      </c>
      <c r="S43" s="4">
        <v>1</v>
      </c>
      <c r="T43" s="4">
        <v>1</v>
      </c>
      <c r="U43" s="5" t="s">
        <v>543</v>
      </c>
      <c r="V43" s="5" t="s">
        <v>543</v>
      </c>
      <c r="W43" s="5" t="s">
        <v>162</v>
      </c>
      <c r="X43" s="5" t="s">
        <v>162</v>
      </c>
      <c r="Y43" s="4">
        <v>326</v>
      </c>
      <c r="Z43" s="4">
        <v>303</v>
      </c>
      <c r="AA43" s="4">
        <v>371</v>
      </c>
      <c r="AB43" s="4">
        <v>1</v>
      </c>
      <c r="AC43" s="4">
        <v>2</v>
      </c>
      <c r="AD43" s="4">
        <v>14</v>
      </c>
      <c r="AE43" s="4">
        <v>16</v>
      </c>
      <c r="AF43" s="4">
        <v>3</v>
      </c>
      <c r="AG43" s="4">
        <v>4</v>
      </c>
      <c r="AH43" s="4">
        <v>4</v>
      </c>
      <c r="AI43" s="4">
        <v>4</v>
      </c>
      <c r="AJ43" s="4">
        <v>10</v>
      </c>
      <c r="AK43" s="4">
        <v>11</v>
      </c>
      <c r="AL43" s="4">
        <v>0</v>
      </c>
      <c r="AM43" s="4">
        <v>1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HYPERLINK("https://creighton-primo.hosted.exlibrisgroup.com/primo-explore/search?tab=default_tab&amp;search_scope=EVERYTHING&amp;vid=01CRU&amp;lang=en_US&amp;offset=0&amp;query=any,contains,991000353459702656","Catalog Record")</f>
        <v>Catalog Record</v>
      </c>
      <c r="AT43" s="6" t="str">
        <f>HYPERLINK("http://www.worldcat.org/oclc/10322471","WorldCat Record")</f>
        <v>WorldCat Record</v>
      </c>
      <c r="AU43" s="3" t="s">
        <v>628</v>
      </c>
      <c r="AV43" s="3" t="s">
        <v>629</v>
      </c>
      <c r="AW43" s="3" t="s">
        <v>630</v>
      </c>
      <c r="AX43" s="3" t="s">
        <v>630</v>
      </c>
      <c r="AY43" s="3" t="s">
        <v>631</v>
      </c>
      <c r="AZ43" s="3" t="s">
        <v>74</v>
      </c>
      <c r="BB43" s="3" t="s">
        <v>632</v>
      </c>
      <c r="BC43" s="3" t="s">
        <v>633</v>
      </c>
      <c r="BD43" s="3" t="s">
        <v>634</v>
      </c>
    </row>
    <row r="44" spans="1:56" ht="46.5" customHeight="1" x14ac:dyDescent="0.25">
      <c r="A44" s="7" t="s">
        <v>58</v>
      </c>
      <c r="B44" s="2" t="s">
        <v>635</v>
      </c>
      <c r="C44" s="2" t="s">
        <v>636</v>
      </c>
      <c r="D44" s="2" t="s">
        <v>637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638</v>
      </c>
      <c r="L44" s="2" t="s">
        <v>639</v>
      </c>
      <c r="M44" s="3" t="s">
        <v>515</v>
      </c>
      <c r="O44" s="3" t="s">
        <v>64</v>
      </c>
      <c r="P44" s="3" t="s">
        <v>640</v>
      </c>
      <c r="Q44" s="2" t="s">
        <v>641</v>
      </c>
      <c r="R44" s="3" t="s">
        <v>66</v>
      </c>
      <c r="S44" s="4">
        <v>1</v>
      </c>
      <c r="T44" s="4">
        <v>1</v>
      </c>
      <c r="U44" s="5" t="s">
        <v>67</v>
      </c>
      <c r="V44" s="5" t="s">
        <v>67</v>
      </c>
      <c r="W44" s="5" t="s">
        <v>148</v>
      </c>
      <c r="X44" s="5" t="s">
        <v>148</v>
      </c>
      <c r="Y44" s="4">
        <v>435</v>
      </c>
      <c r="Z44" s="4">
        <v>348</v>
      </c>
      <c r="AA44" s="4">
        <v>630</v>
      </c>
      <c r="AB44" s="4">
        <v>4</v>
      </c>
      <c r="AC44" s="4">
        <v>5</v>
      </c>
      <c r="AD44" s="4">
        <v>11</v>
      </c>
      <c r="AE44" s="4">
        <v>26</v>
      </c>
      <c r="AF44" s="4">
        <v>5</v>
      </c>
      <c r="AG44" s="4">
        <v>9</v>
      </c>
      <c r="AH44" s="4">
        <v>1</v>
      </c>
      <c r="AI44" s="4">
        <v>7</v>
      </c>
      <c r="AJ44" s="4">
        <v>4</v>
      </c>
      <c r="AK44" s="4">
        <v>15</v>
      </c>
      <c r="AL44" s="4">
        <v>3</v>
      </c>
      <c r="AM44" s="4">
        <v>4</v>
      </c>
      <c r="AN44" s="4">
        <v>0</v>
      </c>
      <c r="AO44" s="4">
        <v>0</v>
      </c>
      <c r="AP44" s="3" t="s">
        <v>58</v>
      </c>
      <c r="AQ44" s="3" t="s">
        <v>69</v>
      </c>
      <c r="AR44" s="6" t="str">
        <f>HYPERLINK("http://catalog.hathitrust.org/Record/001887851","HathiTrust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HYPERLINK("https://creighton-primo.hosted.exlibrisgroup.com/primo-explore/search?tab=default_tab&amp;search_scope=EVERYTHING&amp;vid=01CRU&amp;lang=en_US&amp;offset=0&amp;query=any,contains,991002099129702656","Catalog Record")</f>
        <v>Catalog Record</v>
      </c>
      <c r="AT44" s="6" t="str">
        <f>HYPERLINK("http://www.worldcat.org/oclc/266135","WorldCat Record")</f>
        <v>WorldCat Record</v>
      </c>
      <c r="AU44" s="3" t="s">
        <v>642</v>
      </c>
      <c r="AV44" s="3" t="s">
        <v>643</v>
      </c>
      <c r="AW44" s="3" t="s">
        <v>644</v>
      </c>
      <c r="AX44" s="3" t="s">
        <v>644</v>
      </c>
      <c r="AY44" s="3" t="s">
        <v>645</v>
      </c>
      <c r="AZ44" s="3" t="s">
        <v>74</v>
      </c>
      <c r="BC44" s="3" t="s">
        <v>646</v>
      </c>
      <c r="BD44" s="3" t="s">
        <v>647</v>
      </c>
    </row>
    <row r="45" spans="1:56" ht="46.5" customHeight="1" x14ac:dyDescent="0.25">
      <c r="A45" s="7" t="s">
        <v>58</v>
      </c>
      <c r="B45" s="2" t="s">
        <v>648</v>
      </c>
      <c r="C45" s="2" t="s">
        <v>649</v>
      </c>
      <c r="D45" s="2" t="s">
        <v>650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651</v>
      </c>
      <c r="L45" s="2" t="s">
        <v>652</v>
      </c>
      <c r="M45" s="3" t="s">
        <v>653</v>
      </c>
      <c r="O45" s="3" t="s">
        <v>64</v>
      </c>
      <c r="P45" s="3" t="s">
        <v>191</v>
      </c>
      <c r="R45" s="3" t="s">
        <v>66</v>
      </c>
      <c r="S45" s="4">
        <v>6</v>
      </c>
      <c r="T45" s="4">
        <v>6</v>
      </c>
      <c r="U45" s="5" t="s">
        <v>654</v>
      </c>
      <c r="V45" s="5" t="s">
        <v>654</v>
      </c>
      <c r="W45" s="5" t="s">
        <v>148</v>
      </c>
      <c r="X45" s="5" t="s">
        <v>148</v>
      </c>
      <c r="Y45" s="4">
        <v>446</v>
      </c>
      <c r="Z45" s="4">
        <v>331</v>
      </c>
      <c r="AA45" s="4">
        <v>544</v>
      </c>
      <c r="AB45" s="4">
        <v>4</v>
      </c>
      <c r="AC45" s="4">
        <v>5</v>
      </c>
      <c r="AD45" s="4">
        <v>23</v>
      </c>
      <c r="AE45" s="4">
        <v>33</v>
      </c>
      <c r="AF45" s="4">
        <v>10</v>
      </c>
      <c r="AG45" s="4">
        <v>15</v>
      </c>
      <c r="AH45" s="4">
        <v>4</v>
      </c>
      <c r="AI45" s="4">
        <v>6</v>
      </c>
      <c r="AJ45" s="4">
        <v>11</v>
      </c>
      <c r="AK45" s="4">
        <v>15</v>
      </c>
      <c r="AL45" s="4">
        <v>3</v>
      </c>
      <c r="AM45" s="4">
        <v>4</v>
      </c>
      <c r="AN45" s="4">
        <v>0</v>
      </c>
      <c r="AO45" s="4">
        <v>0</v>
      </c>
      <c r="AP45" s="3" t="s">
        <v>58</v>
      </c>
      <c r="AQ45" s="3" t="s">
        <v>69</v>
      </c>
      <c r="AR45" s="6" t="str">
        <f>HYPERLINK("http://catalog.hathitrust.org/Record/001309858","HathiTrust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HYPERLINK("https://creighton-primo.hosted.exlibrisgroup.com/primo-explore/search?tab=default_tab&amp;search_scope=EVERYTHING&amp;vid=01CRU&amp;lang=en_US&amp;offset=0&amp;query=any,contains,991002099029702656","Catalog Record")</f>
        <v>Catalog Record</v>
      </c>
      <c r="AT45" s="6" t="str">
        <f>HYPERLINK("http://www.worldcat.org/oclc/266120","WorldCat Record")</f>
        <v>WorldCat Record</v>
      </c>
      <c r="AU45" s="3" t="s">
        <v>655</v>
      </c>
      <c r="AV45" s="3" t="s">
        <v>656</v>
      </c>
      <c r="AW45" s="3" t="s">
        <v>657</v>
      </c>
      <c r="AX45" s="3" t="s">
        <v>657</v>
      </c>
      <c r="AY45" s="3" t="s">
        <v>658</v>
      </c>
      <c r="AZ45" s="3" t="s">
        <v>74</v>
      </c>
      <c r="BC45" s="3" t="s">
        <v>659</v>
      </c>
      <c r="BD45" s="3" t="s">
        <v>660</v>
      </c>
    </row>
    <row r="46" spans="1:56" ht="46.5" customHeight="1" x14ac:dyDescent="0.25">
      <c r="A46" s="7" t="s">
        <v>58</v>
      </c>
      <c r="B46" s="2" t="s">
        <v>661</v>
      </c>
      <c r="C46" s="2" t="s">
        <v>662</v>
      </c>
      <c r="D46" s="2" t="s">
        <v>663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500</v>
      </c>
      <c r="L46" s="2" t="s">
        <v>664</v>
      </c>
      <c r="M46" s="3" t="s">
        <v>665</v>
      </c>
      <c r="O46" s="3" t="s">
        <v>64</v>
      </c>
      <c r="P46" s="3" t="s">
        <v>191</v>
      </c>
      <c r="R46" s="3" t="s">
        <v>66</v>
      </c>
      <c r="S46" s="4">
        <v>1</v>
      </c>
      <c r="T46" s="4">
        <v>1</v>
      </c>
      <c r="U46" s="5" t="s">
        <v>67</v>
      </c>
      <c r="V46" s="5" t="s">
        <v>67</v>
      </c>
      <c r="W46" s="5" t="s">
        <v>666</v>
      </c>
      <c r="X46" s="5" t="s">
        <v>666</v>
      </c>
      <c r="Y46" s="4">
        <v>231</v>
      </c>
      <c r="Z46" s="4">
        <v>149</v>
      </c>
      <c r="AA46" s="4">
        <v>211</v>
      </c>
      <c r="AB46" s="4">
        <v>2</v>
      </c>
      <c r="AC46" s="4">
        <v>2</v>
      </c>
      <c r="AD46" s="4">
        <v>9</v>
      </c>
      <c r="AE46" s="4">
        <v>14</v>
      </c>
      <c r="AF46" s="4">
        <v>2</v>
      </c>
      <c r="AG46" s="4">
        <v>4</v>
      </c>
      <c r="AH46" s="4">
        <v>3</v>
      </c>
      <c r="AI46" s="4">
        <v>5</v>
      </c>
      <c r="AJ46" s="4">
        <v>5</v>
      </c>
      <c r="AK46" s="4">
        <v>8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69</v>
      </c>
      <c r="AR46" s="6" t="str">
        <f>HYPERLINK("http://catalog.hathitrust.org/Record/001107244","HathiTrust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HYPERLINK("https://creighton-primo.hosted.exlibrisgroup.com/primo-explore/search?tab=default_tab&amp;search_scope=EVERYTHING&amp;vid=01CRU&amp;lang=en_US&amp;offset=0&amp;query=any,contains,991002493499702656","Catalog Record")</f>
        <v>Catalog Record</v>
      </c>
      <c r="AT46" s="6" t="str">
        <f>HYPERLINK("http://www.worldcat.org/oclc/363181","WorldCat Record")</f>
        <v>WorldCat Record</v>
      </c>
      <c r="AU46" s="3" t="s">
        <v>667</v>
      </c>
      <c r="AV46" s="3" t="s">
        <v>668</v>
      </c>
      <c r="AW46" s="3" t="s">
        <v>669</v>
      </c>
      <c r="AX46" s="3" t="s">
        <v>669</v>
      </c>
      <c r="AY46" s="3" t="s">
        <v>670</v>
      </c>
      <c r="AZ46" s="3" t="s">
        <v>74</v>
      </c>
      <c r="BC46" s="3" t="s">
        <v>671</v>
      </c>
      <c r="BD46" s="3" t="s">
        <v>672</v>
      </c>
    </row>
    <row r="47" spans="1:56" ht="46.5" customHeight="1" x14ac:dyDescent="0.25">
      <c r="A47" s="7" t="s">
        <v>58</v>
      </c>
      <c r="B47" s="2" t="s">
        <v>673</v>
      </c>
      <c r="C47" s="2" t="s">
        <v>674</v>
      </c>
      <c r="D47" s="2" t="s">
        <v>675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676</v>
      </c>
      <c r="L47" s="2" t="s">
        <v>677</v>
      </c>
      <c r="M47" s="3" t="s">
        <v>678</v>
      </c>
      <c r="O47" s="3" t="s">
        <v>64</v>
      </c>
      <c r="P47" s="3" t="s">
        <v>65</v>
      </c>
      <c r="R47" s="3" t="s">
        <v>66</v>
      </c>
      <c r="S47" s="4">
        <v>2</v>
      </c>
      <c r="T47" s="4">
        <v>2</v>
      </c>
      <c r="U47" s="5" t="s">
        <v>679</v>
      </c>
      <c r="V47" s="5" t="s">
        <v>679</v>
      </c>
      <c r="W47" s="5" t="s">
        <v>148</v>
      </c>
      <c r="X47" s="5" t="s">
        <v>148</v>
      </c>
      <c r="Y47" s="4">
        <v>44</v>
      </c>
      <c r="Z47" s="4">
        <v>40</v>
      </c>
      <c r="AA47" s="4">
        <v>248</v>
      </c>
      <c r="AB47" s="4">
        <v>2</v>
      </c>
      <c r="AC47" s="4">
        <v>3</v>
      </c>
      <c r="AD47" s="4">
        <v>3</v>
      </c>
      <c r="AE47" s="4">
        <v>31</v>
      </c>
      <c r="AF47" s="4">
        <v>1</v>
      </c>
      <c r="AG47" s="4">
        <v>12</v>
      </c>
      <c r="AH47" s="4">
        <v>0</v>
      </c>
      <c r="AI47" s="4">
        <v>9</v>
      </c>
      <c r="AJ47" s="4">
        <v>2</v>
      </c>
      <c r="AK47" s="4">
        <v>19</v>
      </c>
      <c r="AL47" s="4">
        <v>0</v>
      </c>
      <c r="AM47" s="4">
        <v>0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HYPERLINK("https://creighton-primo.hosted.exlibrisgroup.com/primo-explore/search?tab=default_tab&amp;search_scope=EVERYTHING&amp;vid=01CRU&amp;lang=en_US&amp;offset=0&amp;query=any,contains,991001090509702656","Catalog Record")</f>
        <v>Catalog Record</v>
      </c>
      <c r="AT47" s="6" t="str">
        <f>HYPERLINK("http://www.worldcat.org/oclc/16215442","WorldCat Record")</f>
        <v>WorldCat Record</v>
      </c>
      <c r="AU47" s="3" t="s">
        <v>680</v>
      </c>
      <c r="AV47" s="3" t="s">
        <v>681</v>
      </c>
      <c r="AW47" s="3" t="s">
        <v>682</v>
      </c>
      <c r="AX47" s="3" t="s">
        <v>682</v>
      </c>
      <c r="AY47" s="3" t="s">
        <v>683</v>
      </c>
      <c r="AZ47" s="3" t="s">
        <v>74</v>
      </c>
      <c r="BC47" s="3" t="s">
        <v>684</v>
      </c>
      <c r="BD47" s="3" t="s">
        <v>685</v>
      </c>
    </row>
    <row r="48" spans="1:56" ht="46.5" customHeight="1" x14ac:dyDescent="0.25">
      <c r="A48" s="7" t="s">
        <v>58</v>
      </c>
      <c r="B48" s="2" t="s">
        <v>686</v>
      </c>
      <c r="C48" s="2" t="s">
        <v>687</v>
      </c>
      <c r="D48" s="2" t="s">
        <v>688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689</v>
      </c>
      <c r="L48" s="2" t="s">
        <v>690</v>
      </c>
      <c r="M48" s="3" t="s">
        <v>691</v>
      </c>
      <c r="O48" s="3" t="s">
        <v>64</v>
      </c>
      <c r="P48" s="3" t="s">
        <v>692</v>
      </c>
      <c r="Q48" s="2" t="s">
        <v>693</v>
      </c>
      <c r="R48" s="3" t="s">
        <v>66</v>
      </c>
      <c r="S48" s="4">
        <v>1</v>
      </c>
      <c r="T48" s="4">
        <v>1</v>
      </c>
      <c r="U48" s="5" t="s">
        <v>694</v>
      </c>
      <c r="V48" s="5" t="s">
        <v>694</v>
      </c>
      <c r="W48" s="5" t="s">
        <v>694</v>
      </c>
      <c r="X48" s="5" t="s">
        <v>694</v>
      </c>
      <c r="Y48" s="4">
        <v>94</v>
      </c>
      <c r="Z48" s="4">
        <v>68</v>
      </c>
      <c r="AA48" s="4">
        <v>69</v>
      </c>
      <c r="AB48" s="4">
        <v>1</v>
      </c>
      <c r="AC48" s="4">
        <v>1</v>
      </c>
      <c r="AD48" s="4">
        <v>5</v>
      </c>
      <c r="AE48" s="4">
        <v>5</v>
      </c>
      <c r="AF48" s="4">
        <v>1</v>
      </c>
      <c r="AG48" s="4">
        <v>1</v>
      </c>
      <c r="AH48" s="4">
        <v>2</v>
      </c>
      <c r="AI48" s="4">
        <v>2</v>
      </c>
      <c r="AJ48" s="4">
        <v>3</v>
      </c>
      <c r="AK48" s="4">
        <v>3</v>
      </c>
      <c r="AL48" s="4">
        <v>0</v>
      </c>
      <c r="AM48" s="4">
        <v>0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HYPERLINK("https://creighton-primo.hosted.exlibrisgroup.com/primo-explore/search?tab=default_tab&amp;search_scope=EVERYTHING&amp;vid=01CRU&amp;lang=en_US&amp;offset=0&amp;query=any,contains,991004702809702656","Catalog Record")</f>
        <v>Catalog Record</v>
      </c>
      <c r="AT48" s="6" t="str">
        <f>HYPERLINK("http://www.worldcat.org/oclc/50494410","WorldCat Record")</f>
        <v>WorldCat Record</v>
      </c>
      <c r="AU48" s="3" t="s">
        <v>695</v>
      </c>
      <c r="AV48" s="3" t="s">
        <v>696</v>
      </c>
      <c r="AW48" s="3" t="s">
        <v>697</v>
      </c>
      <c r="AX48" s="3" t="s">
        <v>697</v>
      </c>
      <c r="AY48" s="3" t="s">
        <v>698</v>
      </c>
      <c r="AZ48" s="3" t="s">
        <v>74</v>
      </c>
      <c r="BB48" s="3" t="s">
        <v>699</v>
      </c>
      <c r="BC48" s="3" t="s">
        <v>700</v>
      </c>
      <c r="BD48" s="3" t="s">
        <v>701</v>
      </c>
    </row>
    <row r="49" spans="1:56" ht="46.5" customHeight="1" x14ac:dyDescent="0.25">
      <c r="A49" s="7" t="s">
        <v>58</v>
      </c>
      <c r="B49" s="2" t="s">
        <v>702</v>
      </c>
      <c r="C49" s="2" t="s">
        <v>703</v>
      </c>
      <c r="D49" s="2" t="s">
        <v>704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705</v>
      </c>
      <c r="L49" s="2" t="s">
        <v>706</v>
      </c>
      <c r="M49" s="3" t="s">
        <v>576</v>
      </c>
      <c r="O49" s="3" t="s">
        <v>64</v>
      </c>
      <c r="P49" s="3" t="s">
        <v>458</v>
      </c>
      <c r="R49" s="3" t="s">
        <v>66</v>
      </c>
      <c r="S49" s="4">
        <v>3</v>
      </c>
      <c r="T49" s="4">
        <v>3</v>
      </c>
      <c r="U49" s="5" t="s">
        <v>707</v>
      </c>
      <c r="V49" s="5" t="s">
        <v>707</v>
      </c>
      <c r="W49" s="5" t="s">
        <v>162</v>
      </c>
      <c r="X49" s="5" t="s">
        <v>162</v>
      </c>
      <c r="Y49" s="4">
        <v>435</v>
      </c>
      <c r="Z49" s="4">
        <v>382</v>
      </c>
      <c r="AA49" s="4">
        <v>420</v>
      </c>
      <c r="AB49" s="4">
        <v>2</v>
      </c>
      <c r="AC49" s="4">
        <v>3</v>
      </c>
      <c r="AD49" s="4">
        <v>25</v>
      </c>
      <c r="AE49" s="4">
        <v>26</v>
      </c>
      <c r="AF49" s="4">
        <v>10</v>
      </c>
      <c r="AG49" s="4">
        <v>10</v>
      </c>
      <c r="AH49" s="4">
        <v>7</v>
      </c>
      <c r="AI49" s="4">
        <v>7</v>
      </c>
      <c r="AJ49" s="4">
        <v>16</v>
      </c>
      <c r="AK49" s="4">
        <v>16</v>
      </c>
      <c r="AL49" s="4">
        <v>1</v>
      </c>
      <c r="AM49" s="4">
        <v>2</v>
      </c>
      <c r="AN49" s="4">
        <v>0</v>
      </c>
      <c r="AO49" s="4">
        <v>0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HYPERLINK("https://creighton-primo.hosted.exlibrisgroup.com/primo-explore/search?tab=default_tab&amp;search_scope=EVERYTHING&amp;vid=01CRU&amp;lang=en_US&amp;offset=0&amp;query=any,contains,991000036919702656","Catalog Record")</f>
        <v>Catalog Record</v>
      </c>
      <c r="AT49" s="6" t="str">
        <f>HYPERLINK("http://www.worldcat.org/oclc/8627914","WorldCat Record")</f>
        <v>WorldCat Record</v>
      </c>
      <c r="AU49" s="3" t="s">
        <v>708</v>
      </c>
      <c r="AV49" s="3" t="s">
        <v>709</v>
      </c>
      <c r="AW49" s="3" t="s">
        <v>710</v>
      </c>
      <c r="AX49" s="3" t="s">
        <v>710</v>
      </c>
      <c r="AY49" s="3" t="s">
        <v>711</v>
      </c>
      <c r="AZ49" s="3" t="s">
        <v>74</v>
      </c>
      <c r="BB49" s="3" t="s">
        <v>712</v>
      </c>
      <c r="BC49" s="3" t="s">
        <v>713</v>
      </c>
      <c r="BD49" s="3" t="s">
        <v>714</v>
      </c>
    </row>
    <row r="50" spans="1:56" ht="46.5" customHeight="1" x14ac:dyDescent="0.25">
      <c r="A50" s="7" t="s">
        <v>58</v>
      </c>
      <c r="B50" s="2" t="s">
        <v>715</v>
      </c>
      <c r="C50" s="2" t="s">
        <v>716</v>
      </c>
      <c r="D50" s="2" t="s">
        <v>717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718</v>
      </c>
      <c r="L50" s="2" t="s">
        <v>719</v>
      </c>
      <c r="M50" s="3" t="s">
        <v>304</v>
      </c>
      <c r="O50" s="3" t="s">
        <v>64</v>
      </c>
      <c r="P50" s="3" t="s">
        <v>720</v>
      </c>
      <c r="R50" s="3" t="s">
        <v>66</v>
      </c>
      <c r="S50" s="4">
        <v>2</v>
      </c>
      <c r="T50" s="4">
        <v>2</v>
      </c>
      <c r="U50" s="5" t="s">
        <v>721</v>
      </c>
      <c r="V50" s="5" t="s">
        <v>721</v>
      </c>
      <c r="W50" s="5" t="s">
        <v>148</v>
      </c>
      <c r="X50" s="5" t="s">
        <v>148</v>
      </c>
      <c r="Y50" s="4">
        <v>381</v>
      </c>
      <c r="Z50" s="4">
        <v>274</v>
      </c>
      <c r="AA50" s="4">
        <v>331</v>
      </c>
      <c r="AB50" s="4">
        <v>3</v>
      </c>
      <c r="AC50" s="4">
        <v>3</v>
      </c>
      <c r="AD50" s="4">
        <v>12</v>
      </c>
      <c r="AE50" s="4">
        <v>17</v>
      </c>
      <c r="AF50" s="4">
        <v>2</v>
      </c>
      <c r="AG50" s="4">
        <v>7</v>
      </c>
      <c r="AH50" s="4">
        <v>6</v>
      </c>
      <c r="AI50" s="4">
        <v>7</v>
      </c>
      <c r="AJ50" s="4">
        <v>6</v>
      </c>
      <c r="AK50" s="4">
        <v>6</v>
      </c>
      <c r="AL50" s="4">
        <v>2</v>
      </c>
      <c r="AM50" s="4">
        <v>2</v>
      </c>
      <c r="AN50" s="4">
        <v>0</v>
      </c>
      <c r="AO50" s="4">
        <v>0</v>
      </c>
      <c r="AP50" s="3" t="s">
        <v>58</v>
      </c>
      <c r="AQ50" s="3" t="s">
        <v>69</v>
      </c>
      <c r="AR50" s="6" t="str">
        <f>HYPERLINK("http://catalog.hathitrust.org/Record/000132164","HathiTrust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HYPERLINK("https://creighton-primo.hosted.exlibrisgroup.com/primo-explore/search?tab=default_tab&amp;search_scope=EVERYTHING&amp;vid=01CRU&amp;lang=en_US&amp;offset=0&amp;query=any,contains,991004503469702656","Catalog Record")</f>
        <v>Catalog Record</v>
      </c>
      <c r="AT50" s="6" t="str">
        <f>HYPERLINK("http://www.worldcat.org/oclc/3729956","WorldCat Record")</f>
        <v>WorldCat Record</v>
      </c>
      <c r="AU50" s="3" t="s">
        <v>722</v>
      </c>
      <c r="AV50" s="3" t="s">
        <v>723</v>
      </c>
      <c r="AW50" s="3" t="s">
        <v>724</v>
      </c>
      <c r="AX50" s="3" t="s">
        <v>724</v>
      </c>
      <c r="AY50" s="3" t="s">
        <v>725</v>
      </c>
      <c r="AZ50" s="3" t="s">
        <v>74</v>
      </c>
      <c r="BB50" s="3" t="s">
        <v>726</v>
      </c>
      <c r="BC50" s="3" t="s">
        <v>727</v>
      </c>
      <c r="BD50" s="3" t="s">
        <v>728</v>
      </c>
    </row>
    <row r="51" spans="1:56" ht="46.5" customHeight="1" x14ac:dyDescent="0.25">
      <c r="A51" s="7" t="s">
        <v>58</v>
      </c>
      <c r="B51" s="2" t="s">
        <v>729</v>
      </c>
      <c r="C51" s="2" t="s">
        <v>730</v>
      </c>
      <c r="D51" s="2" t="s">
        <v>731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732</v>
      </c>
      <c r="L51" s="2" t="s">
        <v>733</v>
      </c>
      <c r="M51" s="3" t="s">
        <v>175</v>
      </c>
      <c r="O51" s="3" t="s">
        <v>64</v>
      </c>
      <c r="P51" s="3" t="s">
        <v>65</v>
      </c>
      <c r="R51" s="3" t="s">
        <v>66</v>
      </c>
      <c r="S51" s="4">
        <v>2</v>
      </c>
      <c r="T51" s="4">
        <v>2</v>
      </c>
      <c r="U51" s="5" t="s">
        <v>734</v>
      </c>
      <c r="V51" s="5" t="s">
        <v>734</v>
      </c>
      <c r="W51" s="5" t="s">
        <v>162</v>
      </c>
      <c r="X51" s="5" t="s">
        <v>162</v>
      </c>
      <c r="Y51" s="4">
        <v>434</v>
      </c>
      <c r="Z51" s="4">
        <v>322</v>
      </c>
      <c r="AA51" s="4">
        <v>369</v>
      </c>
      <c r="AB51" s="4">
        <v>3</v>
      </c>
      <c r="AC51" s="4">
        <v>3</v>
      </c>
      <c r="AD51" s="4">
        <v>18</v>
      </c>
      <c r="AE51" s="4">
        <v>19</v>
      </c>
      <c r="AF51" s="4">
        <v>5</v>
      </c>
      <c r="AG51" s="4">
        <v>5</v>
      </c>
      <c r="AH51" s="4">
        <v>7</v>
      </c>
      <c r="AI51" s="4">
        <v>7</v>
      </c>
      <c r="AJ51" s="4">
        <v>10</v>
      </c>
      <c r="AK51" s="4">
        <v>11</v>
      </c>
      <c r="AL51" s="4">
        <v>2</v>
      </c>
      <c r="AM51" s="4">
        <v>2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HYPERLINK("https://creighton-primo.hosted.exlibrisgroup.com/primo-explore/search?tab=default_tab&amp;search_scope=EVERYTHING&amp;vid=01CRU&amp;lang=en_US&amp;offset=0&amp;query=any,contains,991003999659702656","Catalog Record")</f>
        <v>Catalog Record</v>
      </c>
      <c r="AT51" s="6" t="str">
        <f>HYPERLINK("http://www.worldcat.org/oclc/2072361","WorldCat Record")</f>
        <v>WorldCat Record</v>
      </c>
      <c r="AU51" s="3" t="s">
        <v>735</v>
      </c>
      <c r="AV51" s="3" t="s">
        <v>736</v>
      </c>
      <c r="AW51" s="3" t="s">
        <v>737</v>
      </c>
      <c r="AX51" s="3" t="s">
        <v>737</v>
      </c>
      <c r="AY51" s="3" t="s">
        <v>738</v>
      </c>
      <c r="AZ51" s="3" t="s">
        <v>74</v>
      </c>
      <c r="BB51" s="3" t="s">
        <v>739</v>
      </c>
      <c r="BC51" s="3" t="s">
        <v>740</v>
      </c>
      <c r="BD51" s="3" t="s">
        <v>741</v>
      </c>
    </row>
    <row r="52" spans="1:56" ht="46.5" customHeight="1" x14ac:dyDescent="0.25">
      <c r="A52" s="7" t="s">
        <v>58</v>
      </c>
      <c r="B52" s="2" t="s">
        <v>742</v>
      </c>
      <c r="C52" s="2" t="s">
        <v>743</v>
      </c>
      <c r="D52" s="2" t="s">
        <v>744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745</v>
      </c>
      <c r="L52" s="2" t="s">
        <v>746</v>
      </c>
      <c r="M52" s="3" t="s">
        <v>747</v>
      </c>
      <c r="O52" s="3" t="s">
        <v>64</v>
      </c>
      <c r="P52" s="3" t="s">
        <v>96</v>
      </c>
      <c r="Q52" s="2" t="s">
        <v>748</v>
      </c>
      <c r="R52" s="3" t="s">
        <v>66</v>
      </c>
      <c r="S52" s="4">
        <v>1</v>
      </c>
      <c r="T52" s="4">
        <v>1</v>
      </c>
      <c r="U52" s="5" t="s">
        <v>749</v>
      </c>
      <c r="V52" s="5" t="s">
        <v>749</v>
      </c>
      <c r="W52" s="5" t="s">
        <v>162</v>
      </c>
      <c r="X52" s="5" t="s">
        <v>162</v>
      </c>
      <c r="Y52" s="4">
        <v>48</v>
      </c>
      <c r="Z52" s="4">
        <v>33</v>
      </c>
      <c r="AA52" s="4">
        <v>409</v>
      </c>
      <c r="AB52" s="4">
        <v>1</v>
      </c>
      <c r="AC52" s="4">
        <v>3</v>
      </c>
      <c r="AD52" s="4">
        <v>3</v>
      </c>
      <c r="AE52" s="4">
        <v>22</v>
      </c>
      <c r="AF52" s="4">
        <v>1</v>
      </c>
      <c r="AG52" s="4">
        <v>6</v>
      </c>
      <c r="AH52" s="4">
        <v>1</v>
      </c>
      <c r="AI52" s="4">
        <v>7</v>
      </c>
      <c r="AJ52" s="4">
        <v>3</v>
      </c>
      <c r="AK52" s="4">
        <v>14</v>
      </c>
      <c r="AL52" s="4">
        <v>0</v>
      </c>
      <c r="AM52" s="4">
        <v>2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HYPERLINK("https://creighton-primo.hosted.exlibrisgroup.com/primo-explore/search?tab=default_tab&amp;search_scope=EVERYTHING&amp;vid=01CRU&amp;lang=en_US&amp;offset=0&amp;query=any,contains,991005140459702656","Catalog Record")</f>
        <v>Catalog Record</v>
      </c>
      <c r="AT52" s="6" t="str">
        <f>HYPERLINK("http://www.worldcat.org/oclc/7605763","WorldCat Record")</f>
        <v>WorldCat Record</v>
      </c>
      <c r="AU52" s="3" t="s">
        <v>750</v>
      </c>
      <c r="AV52" s="3" t="s">
        <v>751</v>
      </c>
      <c r="AW52" s="3" t="s">
        <v>752</v>
      </c>
      <c r="AX52" s="3" t="s">
        <v>752</v>
      </c>
      <c r="AY52" s="3" t="s">
        <v>753</v>
      </c>
      <c r="AZ52" s="3" t="s">
        <v>74</v>
      </c>
      <c r="BB52" s="3" t="s">
        <v>754</v>
      </c>
      <c r="BC52" s="3" t="s">
        <v>755</v>
      </c>
      <c r="BD52" s="3" t="s">
        <v>756</v>
      </c>
    </row>
    <row r="53" spans="1:56" ht="46.5" customHeight="1" x14ac:dyDescent="0.25">
      <c r="A53" s="7" t="s">
        <v>58</v>
      </c>
      <c r="B53" s="2" t="s">
        <v>757</v>
      </c>
      <c r="C53" s="2" t="s">
        <v>758</v>
      </c>
      <c r="D53" s="2" t="s">
        <v>759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760</v>
      </c>
      <c r="L53" s="2" t="s">
        <v>761</v>
      </c>
      <c r="M53" s="3" t="s">
        <v>576</v>
      </c>
      <c r="O53" s="3" t="s">
        <v>64</v>
      </c>
      <c r="P53" s="3" t="s">
        <v>65</v>
      </c>
      <c r="R53" s="3" t="s">
        <v>66</v>
      </c>
      <c r="S53" s="4">
        <v>3</v>
      </c>
      <c r="T53" s="4">
        <v>3</v>
      </c>
      <c r="U53" s="5" t="s">
        <v>762</v>
      </c>
      <c r="V53" s="5" t="s">
        <v>762</v>
      </c>
      <c r="W53" s="5" t="s">
        <v>162</v>
      </c>
      <c r="X53" s="5" t="s">
        <v>162</v>
      </c>
      <c r="Y53" s="4">
        <v>292</v>
      </c>
      <c r="Z53" s="4">
        <v>241</v>
      </c>
      <c r="AA53" s="4">
        <v>281</v>
      </c>
      <c r="AB53" s="4">
        <v>3</v>
      </c>
      <c r="AC53" s="4">
        <v>3</v>
      </c>
      <c r="AD53" s="4">
        <v>10</v>
      </c>
      <c r="AE53" s="4">
        <v>11</v>
      </c>
      <c r="AF53" s="4">
        <v>4</v>
      </c>
      <c r="AG53" s="4">
        <v>5</v>
      </c>
      <c r="AH53" s="4">
        <v>4</v>
      </c>
      <c r="AI53" s="4">
        <v>4</v>
      </c>
      <c r="AJ53" s="4">
        <v>5</v>
      </c>
      <c r="AK53" s="4">
        <v>6</v>
      </c>
      <c r="AL53" s="4">
        <v>2</v>
      </c>
      <c r="AM53" s="4">
        <v>2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HYPERLINK("https://creighton-primo.hosted.exlibrisgroup.com/primo-explore/search?tab=default_tab&amp;search_scope=EVERYTHING&amp;vid=01CRU&amp;lang=en_US&amp;offset=0&amp;query=any,contains,991005144509702656","Catalog Record")</f>
        <v>Catalog Record</v>
      </c>
      <c r="AT53" s="6" t="str">
        <f>HYPERLINK("http://www.worldcat.org/oclc/7653349","WorldCat Record")</f>
        <v>WorldCat Record</v>
      </c>
      <c r="AU53" s="3" t="s">
        <v>763</v>
      </c>
      <c r="AV53" s="3" t="s">
        <v>764</v>
      </c>
      <c r="AW53" s="3" t="s">
        <v>765</v>
      </c>
      <c r="AX53" s="3" t="s">
        <v>765</v>
      </c>
      <c r="AY53" s="3" t="s">
        <v>766</v>
      </c>
      <c r="AZ53" s="3" t="s">
        <v>74</v>
      </c>
      <c r="BB53" s="3" t="s">
        <v>767</v>
      </c>
      <c r="BC53" s="3" t="s">
        <v>768</v>
      </c>
      <c r="BD53" s="3" t="s">
        <v>769</v>
      </c>
    </row>
    <row r="54" spans="1:56" ht="46.5" customHeight="1" x14ac:dyDescent="0.25">
      <c r="A54" s="7" t="s">
        <v>58</v>
      </c>
      <c r="B54" s="2" t="s">
        <v>770</v>
      </c>
      <c r="C54" s="2" t="s">
        <v>771</v>
      </c>
      <c r="D54" s="2" t="s">
        <v>772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773</v>
      </c>
      <c r="L54" s="2" t="s">
        <v>774</v>
      </c>
      <c r="M54" s="3" t="s">
        <v>775</v>
      </c>
      <c r="N54" s="2" t="s">
        <v>776</v>
      </c>
      <c r="O54" s="3" t="s">
        <v>777</v>
      </c>
      <c r="P54" s="3" t="s">
        <v>778</v>
      </c>
      <c r="R54" s="3" t="s">
        <v>66</v>
      </c>
      <c r="S54" s="4">
        <v>1</v>
      </c>
      <c r="T54" s="4">
        <v>1</v>
      </c>
      <c r="U54" s="5" t="s">
        <v>779</v>
      </c>
      <c r="V54" s="5" t="s">
        <v>779</v>
      </c>
      <c r="W54" s="5" t="s">
        <v>780</v>
      </c>
      <c r="X54" s="5" t="s">
        <v>780</v>
      </c>
      <c r="Y54" s="4">
        <v>14</v>
      </c>
      <c r="Z54" s="4">
        <v>10</v>
      </c>
      <c r="AA54" s="4">
        <v>142</v>
      </c>
      <c r="AB54" s="4">
        <v>1</v>
      </c>
      <c r="AC54" s="4">
        <v>2</v>
      </c>
      <c r="AD54" s="4">
        <v>0</v>
      </c>
      <c r="AE54" s="4">
        <v>6</v>
      </c>
      <c r="AF54" s="4">
        <v>0</v>
      </c>
      <c r="AG54" s="4">
        <v>1</v>
      </c>
      <c r="AH54" s="4">
        <v>0</v>
      </c>
      <c r="AI54" s="4">
        <v>2</v>
      </c>
      <c r="AJ54" s="4">
        <v>0</v>
      </c>
      <c r="AK54" s="4">
        <v>4</v>
      </c>
      <c r="AL54" s="4">
        <v>0</v>
      </c>
      <c r="AM54" s="4">
        <v>1</v>
      </c>
      <c r="AN54" s="4">
        <v>0</v>
      </c>
      <c r="AO54" s="4">
        <v>0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HYPERLINK("https://creighton-primo.hosted.exlibrisgroup.com/primo-explore/search?tab=default_tab&amp;search_scope=EVERYTHING&amp;vid=01CRU&amp;lang=en_US&amp;offset=0&amp;query=any,contains,991003600849702656","Catalog Record")</f>
        <v>Catalog Record</v>
      </c>
      <c r="AT54" s="6" t="str">
        <f>HYPERLINK("http://www.worldcat.org/oclc/6812714","WorldCat Record")</f>
        <v>WorldCat Record</v>
      </c>
      <c r="AU54" s="3" t="s">
        <v>781</v>
      </c>
      <c r="AV54" s="3" t="s">
        <v>782</v>
      </c>
      <c r="AW54" s="3" t="s">
        <v>783</v>
      </c>
      <c r="AX54" s="3" t="s">
        <v>783</v>
      </c>
      <c r="AY54" s="3" t="s">
        <v>784</v>
      </c>
      <c r="AZ54" s="3" t="s">
        <v>74</v>
      </c>
      <c r="BC54" s="3" t="s">
        <v>785</v>
      </c>
      <c r="BD54" s="3" t="s">
        <v>786</v>
      </c>
    </row>
    <row r="55" spans="1:56" ht="46.5" customHeight="1" x14ac:dyDescent="0.25">
      <c r="A55" s="7" t="s">
        <v>58</v>
      </c>
      <c r="B55" s="2" t="s">
        <v>787</v>
      </c>
      <c r="C55" s="2" t="s">
        <v>788</v>
      </c>
      <c r="D55" s="2" t="s">
        <v>789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790</v>
      </c>
      <c r="L55" s="2" t="s">
        <v>791</v>
      </c>
      <c r="M55" s="3" t="s">
        <v>145</v>
      </c>
      <c r="O55" s="3" t="s">
        <v>64</v>
      </c>
      <c r="P55" s="3" t="s">
        <v>65</v>
      </c>
      <c r="R55" s="3" t="s">
        <v>66</v>
      </c>
      <c r="S55" s="4">
        <v>2</v>
      </c>
      <c r="T55" s="4">
        <v>2</v>
      </c>
      <c r="U55" s="5" t="s">
        <v>792</v>
      </c>
      <c r="V55" s="5" t="s">
        <v>792</v>
      </c>
      <c r="W55" s="5" t="s">
        <v>793</v>
      </c>
      <c r="X55" s="5" t="s">
        <v>793</v>
      </c>
      <c r="Y55" s="4">
        <v>187</v>
      </c>
      <c r="Z55" s="4">
        <v>162</v>
      </c>
      <c r="AA55" s="4">
        <v>459</v>
      </c>
      <c r="AB55" s="4">
        <v>1</v>
      </c>
      <c r="AC55" s="4">
        <v>2</v>
      </c>
      <c r="AD55" s="4">
        <v>10</v>
      </c>
      <c r="AE55" s="4">
        <v>22</v>
      </c>
      <c r="AF55" s="4">
        <v>3</v>
      </c>
      <c r="AG55" s="4">
        <v>7</v>
      </c>
      <c r="AH55" s="4">
        <v>4</v>
      </c>
      <c r="AI55" s="4">
        <v>7</v>
      </c>
      <c r="AJ55" s="4">
        <v>7</v>
      </c>
      <c r="AK55" s="4">
        <v>14</v>
      </c>
      <c r="AL55" s="4">
        <v>0</v>
      </c>
      <c r="AM55" s="4">
        <v>1</v>
      </c>
      <c r="AN55" s="4">
        <v>0</v>
      </c>
      <c r="AO55" s="4">
        <v>0</v>
      </c>
      <c r="AP55" s="3" t="s">
        <v>58</v>
      </c>
      <c r="AQ55" s="3" t="s">
        <v>69</v>
      </c>
      <c r="AR55" s="6" t="str">
        <f>HYPERLINK("http://catalog.hathitrust.org/Record/102073222","HathiTrust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HYPERLINK("https://creighton-primo.hosted.exlibrisgroup.com/primo-explore/search?tab=default_tab&amp;search_scope=EVERYTHING&amp;vid=01CRU&amp;lang=en_US&amp;offset=0&amp;query=any,contains,991003091779702656","Catalog Record")</f>
        <v>Catalog Record</v>
      </c>
      <c r="AT55" s="6" t="str">
        <f>HYPERLINK("http://www.worldcat.org/oclc/641888","WorldCat Record")</f>
        <v>WorldCat Record</v>
      </c>
      <c r="AU55" s="3" t="s">
        <v>794</v>
      </c>
      <c r="AV55" s="3" t="s">
        <v>795</v>
      </c>
      <c r="AW55" s="3" t="s">
        <v>796</v>
      </c>
      <c r="AX55" s="3" t="s">
        <v>796</v>
      </c>
      <c r="AY55" s="3" t="s">
        <v>797</v>
      </c>
      <c r="AZ55" s="3" t="s">
        <v>74</v>
      </c>
      <c r="BC55" s="3" t="s">
        <v>798</v>
      </c>
      <c r="BD55" s="3" t="s">
        <v>799</v>
      </c>
    </row>
    <row r="56" spans="1:56" ht="46.5" customHeight="1" x14ac:dyDescent="0.25">
      <c r="A56" s="7" t="s">
        <v>58</v>
      </c>
      <c r="B56" s="2" t="s">
        <v>800</v>
      </c>
      <c r="C56" s="2" t="s">
        <v>801</v>
      </c>
      <c r="D56" s="2" t="s">
        <v>802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803</v>
      </c>
      <c r="L56" s="2" t="s">
        <v>804</v>
      </c>
      <c r="M56" s="3" t="s">
        <v>473</v>
      </c>
      <c r="O56" s="3" t="s">
        <v>64</v>
      </c>
      <c r="P56" s="3" t="s">
        <v>65</v>
      </c>
      <c r="R56" s="3" t="s">
        <v>66</v>
      </c>
      <c r="S56" s="4">
        <v>1</v>
      </c>
      <c r="T56" s="4">
        <v>1</v>
      </c>
      <c r="U56" s="5" t="s">
        <v>805</v>
      </c>
      <c r="V56" s="5" t="s">
        <v>805</v>
      </c>
      <c r="W56" s="5" t="s">
        <v>805</v>
      </c>
      <c r="X56" s="5" t="s">
        <v>805</v>
      </c>
      <c r="Y56" s="4">
        <v>391</v>
      </c>
      <c r="Z56" s="4">
        <v>324</v>
      </c>
      <c r="AA56" s="4">
        <v>325</v>
      </c>
      <c r="AB56" s="4">
        <v>3</v>
      </c>
      <c r="AC56" s="4">
        <v>3</v>
      </c>
      <c r="AD56" s="4">
        <v>23</v>
      </c>
      <c r="AE56" s="4">
        <v>23</v>
      </c>
      <c r="AF56" s="4">
        <v>12</v>
      </c>
      <c r="AG56" s="4">
        <v>12</v>
      </c>
      <c r="AH56" s="4">
        <v>7</v>
      </c>
      <c r="AI56" s="4">
        <v>7</v>
      </c>
      <c r="AJ56" s="4">
        <v>10</v>
      </c>
      <c r="AK56" s="4">
        <v>10</v>
      </c>
      <c r="AL56" s="4">
        <v>2</v>
      </c>
      <c r="AM56" s="4">
        <v>2</v>
      </c>
      <c r="AN56" s="4">
        <v>0</v>
      </c>
      <c r="AO56" s="4">
        <v>0</v>
      </c>
      <c r="AP56" s="3" t="s">
        <v>58</v>
      </c>
      <c r="AQ56" s="3" t="s">
        <v>58</v>
      </c>
      <c r="AS56" s="6" t="str">
        <f>HYPERLINK("https://creighton-primo.hosted.exlibrisgroup.com/primo-explore/search?tab=default_tab&amp;search_scope=EVERYTHING&amp;vid=01CRU&amp;lang=en_US&amp;offset=0&amp;query=any,contains,991005109849702656","Catalog Record")</f>
        <v>Catalog Record</v>
      </c>
      <c r="AT56" s="6" t="str">
        <f>HYPERLINK("http://www.worldcat.org/oclc/53458749","WorldCat Record")</f>
        <v>WorldCat Record</v>
      </c>
      <c r="AU56" s="3" t="s">
        <v>806</v>
      </c>
      <c r="AV56" s="3" t="s">
        <v>807</v>
      </c>
      <c r="AW56" s="3" t="s">
        <v>808</v>
      </c>
      <c r="AX56" s="3" t="s">
        <v>808</v>
      </c>
      <c r="AY56" s="3" t="s">
        <v>809</v>
      </c>
      <c r="AZ56" s="3" t="s">
        <v>74</v>
      </c>
      <c r="BB56" s="3" t="s">
        <v>810</v>
      </c>
      <c r="BC56" s="3" t="s">
        <v>811</v>
      </c>
      <c r="BD56" s="3" t="s">
        <v>812</v>
      </c>
    </row>
    <row r="57" spans="1:56" ht="46.5" customHeight="1" x14ac:dyDescent="0.25">
      <c r="A57" s="7" t="s">
        <v>58</v>
      </c>
      <c r="B57" s="2" t="s">
        <v>813</v>
      </c>
      <c r="C57" s="2" t="s">
        <v>814</v>
      </c>
      <c r="D57" s="2" t="s">
        <v>815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816</v>
      </c>
      <c r="L57" s="2" t="s">
        <v>817</v>
      </c>
      <c r="M57" s="3" t="s">
        <v>361</v>
      </c>
      <c r="O57" s="3" t="s">
        <v>64</v>
      </c>
      <c r="P57" s="3" t="s">
        <v>290</v>
      </c>
      <c r="R57" s="3" t="s">
        <v>66</v>
      </c>
      <c r="S57" s="4">
        <v>4</v>
      </c>
      <c r="T57" s="4">
        <v>4</v>
      </c>
      <c r="U57" s="5" t="s">
        <v>818</v>
      </c>
      <c r="V57" s="5" t="s">
        <v>818</v>
      </c>
      <c r="W57" s="5" t="s">
        <v>148</v>
      </c>
      <c r="X57" s="5" t="s">
        <v>148</v>
      </c>
      <c r="Y57" s="4">
        <v>117</v>
      </c>
      <c r="Z57" s="4">
        <v>89</v>
      </c>
      <c r="AA57" s="4">
        <v>665</v>
      </c>
      <c r="AB57" s="4">
        <v>1</v>
      </c>
      <c r="AC57" s="4">
        <v>5</v>
      </c>
      <c r="AD57" s="4">
        <v>3</v>
      </c>
      <c r="AE57" s="4">
        <v>39</v>
      </c>
      <c r="AF57" s="4">
        <v>1</v>
      </c>
      <c r="AG57" s="4">
        <v>14</v>
      </c>
      <c r="AH57" s="4">
        <v>2</v>
      </c>
      <c r="AI57" s="4">
        <v>9</v>
      </c>
      <c r="AJ57" s="4">
        <v>2</v>
      </c>
      <c r="AK57" s="4">
        <v>21</v>
      </c>
      <c r="AL57" s="4">
        <v>0</v>
      </c>
      <c r="AM57" s="4">
        <v>4</v>
      </c>
      <c r="AN57" s="4">
        <v>0</v>
      </c>
      <c r="AO57" s="4">
        <v>1</v>
      </c>
      <c r="AP57" s="3" t="s">
        <v>58</v>
      </c>
      <c r="AQ57" s="3" t="s">
        <v>69</v>
      </c>
      <c r="AR57" s="6" t="str">
        <f>HYPERLINK("http://catalog.hathitrust.org/Record/004403108","HathiTrust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HYPERLINK("https://creighton-primo.hosted.exlibrisgroup.com/primo-explore/search?tab=default_tab&amp;search_scope=EVERYTHING&amp;vid=01CRU&amp;lang=en_US&amp;offset=0&amp;query=any,contains,991003998279702656","Catalog Record")</f>
        <v>Catalog Record</v>
      </c>
      <c r="AT57" s="6" t="str">
        <f>HYPERLINK("http://www.worldcat.org/oclc/2067756","WorldCat Record")</f>
        <v>WorldCat Record</v>
      </c>
      <c r="AU57" s="3" t="s">
        <v>819</v>
      </c>
      <c r="AV57" s="3" t="s">
        <v>820</v>
      </c>
      <c r="AW57" s="3" t="s">
        <v>821</v>
      </c>
      <c r="AX57" s="3" t="s">
        <v>821</v>
      </c>
      <c r="AY57" s="3" t="s">
        <v>822</v>
      </c>
      <c r="AZ57" s="3" t="s">
        <v>74</v>
      </c>
      <c r="BB57" s="3" t="s">
        <v>823</v>
      </c>
      <c r="BC57" s="3" t="s">
        <v>824</v>
      </c>
      <c r="BD57" s="3" t="s">
        <v>825</v>
      </c>
    </row>
    <row r="58" spans="1:56" ht="46.5" customHeight="1" x14ac:dyDescent="0.25">
      <c r="A58" s="7" t="s">
        <v>58</v>
      </c>
      <c r="B58" s="2" t="s">
        <v>826</v>
      </c>
      <c r="C58" s="2" t="s">
        <v>827</v>
      </c>
      <c r="D58" s="2" t="s">
        <v>828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L58" s="2" t="s">
        <v>829</v>
      </c>
      <c r="M58" s="3" t="s">
        <v>442</v>
      </c>
      <c r="O58" s="3" t="s">
        <v>64</v>
      </c>
      <c r="P58" s="3" t="s">
        <v>65</v>
      </c>
      <c r="Q58" s="2" t="s">
        <v>830</v>
      </c>
      <c r="R58" s="3" t="s">
        <v>66</v>
      </c>
      <c r="S58" s="4">
        <v>2</v>
      </c>
      <c r="T58" s="4">
        <v>2</v>
      </c>
      <c r="U58" s="5" t="s">
        <v>831</v>
      </c>
      <c r="V58" s="5" t="s">
        <v>831</v>
      </c>
      <c r="W58" s="5" t="s">
        <v>832</v>
      </c>
      <c r="X58" s="5" t="s">
        <v>832</v>
      </c>
      <c r="Y58" s="4">
        <v>170</v>
      </c>
      <c r="Z58" s="4">
        <v>135</v>
      </c>
      <c r="AA58" s="4">
        <v>137</v>
      </c>
      <c r="AB58" s="4">
        <v>3</v>
      </c>
      <c r="AC58" s="4">
        <v>3</v>
      </c>
      <c r="AD58" s="4">
        <v>14</v>
      </c>
      <c r="AE58" s="4">
        <v>14</v>
      </c>
      <c r="AF58" s="4">
        <v>5</v>
      </c>
      <c r="AG58" s="4">
        <v>5</v>
      </c>
      <c r="AH58" s="4">
        <v>5</v>
      </c>
      <c r="AI58" s="4">
        <v>5</v>
      </c>
      <c r="AJ58" s="4">
        <v>6</v>
      </c>
      <c r="AK58" s="4">
        <v>6</v>
      </c>
      <c r="AL58" s="4">
        <v>2</v>
      </c>
      <c r="AM58" s="4">
        <v>2</v>
      </c>
      <c r="AN58" s="4">
        <v>0</v>
      </c>
      <c r="AO58" s="4">
        <v>0</v>
      </c>
      <c r="AP58" s="3" t="s">
        <v>58</v>
      </c>
      <c r="AQ58" s="3" t="s">
        <v>69</v>
      </c>
      <c r="AR58" s="6" t="str">
        <f>HYPERLINK("http://catalog.hathitrust.org/Record/004074482","HathiTrust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HYPERLINK("https://creighton-primo.hosted.exlibrisgroup.com/primo-explore/search?tab=default_tab&amp;search_scope=EVERYTHING&amp;vid=01CRU&amp;lang=en_US&amp;offset=0&amp;query=any,contains,991004410129702656","Catalog Record")</f>
        <v>Catalog Record</v>
      </c>
      <c r="AT58" s="6" t="str">
        <f>HYPERLINK("http://www.worldcat.org/oclc/42040986","WorldCat Record")</f>
        <v>WorldCat Record</v>
      </c>
      <c r="AU58" s="3" t="s">
        <v>833</v>
      </c>
      <c r="AV58" s="3" t="s">
        <v>834</v>
      </c>
      <c r="AW58" s="3" t="s">
        <v>835</v>
      </c>
      <c r="AX58" s="3" t="s">
        <v>835</v>
      </c>
      <c r="AY58" s="3" t="s">
        <v>836</v>
      </c>
      <c r="AZ58" s="3" t="s">
        <v>74</v>
      </c>
      <c r="BB58" s="3" t="s">
        <v>837</v>
      </c>
      <c r="BC58" s="3" t="s">
        <v>838</v>
      </c>
      <c r="BD58" s="3" t="s">
        <v>839</v>
      </c>
    </row>
    <row r="59" spans="1:56" ht="46.5" customHeight="1" x14ac:dyDescent="0.25">
      <c r="A59" s="7" t="s">
        <v>58</v>
      </c>
      <c r="B59" s="2" t="s">
        <v>840</v>
      </c>
      <c r="C59" s="2" t="s">
        <v>841</v>
      </c>
      <c r="D59" s="2" t="s">
        <v>842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L59" s="2" t="s">
        <v>843</v>
      </c>
      <c r="M59" s="3" t="s">
        <v>442</v>
      </c>
      <c r="O59" s="3" t="s">
        <v>64</v>
      </c>
      <c r="P59" s="3" t="s">
        <v>844</v>
      </c>
      <c r="R59" s="3" t="s">
        <v>66</v>
      </c>
      <c r="S59" s="4">
        <v>1</v>
      </c>
      <c r="T59" s="4">
        <v>1</v>
      </c>
      <c r="U59" s="5" t="s">
        <v>845</v>
      </c>
      <c r="V59" s="5" t="s">
        <v>845</v>
      </c>
      <c r="W59" s="5" t="s">
        <v>845</v>
      </c>
      <c r="X59" s="5" t="s">
        <v>845</v>
      </c>
      <c r="Y59" s="4">
        <v>268</v>
      </c>
      <c r="Z59" s="4">
        <v>224</v>
      </c>
      <c r="AA59" s="4">
        <v>226</v>
      </c>
      <c r="AB59" s="4">
        <v>3</v>
      </c>
      <c r="AC59" s="4">
        <v>3</v>
      </c>
      <c r="AD59" s="4">
        <v>18</v>
      </c>
      <c r="AE59" s="4">
        <v>18</v>
      </c>
      <c r="AF59" s="4">
        <v>6</v>
      </c>
      <c r="AG59" s="4">
        <v>6</v>
      </c>
      <c r="AH59" s="4">
        <v>7</v>
      </c>
      <c r="AI59" s="4">
        <v>7</v>
      </c>
      <c r="AJ59" s="4">
        <v>7</v>
      </c>
      <c r="AK59" s="4">
        <v>7</v>
      </c>
      <c r="AL59" s="4">
        <v>2</v>
      </c>
      <c r="AM59" s="4">
        <v>2</v>
      </c>
      <c r="AN59" s="4">
        <v>0</v>
      </c>
      <c r="AO59" s="4">
        <v>0</v>
      </c>
      <c r="AP59" s="3" t="s">
        <v>58</v>
      </c>
      <c r="AQ59" s="3" t="s">
        <v>69</v>
      </c>
      <c r="AR59" s="6" t="str">
        <f>HYPERLINK("http://catalog.hathitrust.org/Record/004043019","HathiTrust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HYPERLINK("https://creighton-primo.hosted.exlibrisgroup.com/primo-explore/search?tab=default_tab&amp;search_scope=EVERYTHING&amp;vid=01CRU&amp;lang=en_US&amp;offset=0&amp;query=any,contains,991003305339702656","Catalog Record")</f>
        <v>Catalog Record</v>
      </c>
      <c r="AT59" s="6" t="str">
        <f>HYPERLINK("http://www.worldcat.org/oclc/40964893","WorldCat Record")</f>
        <v>WorldCat Record</v>
      </c>
      <c r="AU59" s="3" t="s">
        <v>846</v>
      </c>
      <c r="AV59" s="3" t="s">
        <v>847</v>
      </c>
      <c r="AW59" s="3" t="s">
        <v>848</v>
      </c>
      <c r="AX59" s="3" t="s">
        <v>848</v>
      </c>
      <c r="AY59" s="3" t="s">
        <v>849</v>
      </c>
      <c r="AZ59" s="3" t="s">
        <v>74</v>
      </c>
      <c r="BB59" s="3" t="s">
        <v>850</v>
      </c>
      <c r="BC59" s="3" t="s">
        <v>851</v>
      </c>
      <c r="BD59" s="3" t="s">
        <v>852</v>
      </c>
    </row>
    <row r="60" spans="1:56" ht="46.5" customHeight="1" x14ac:dyDescent="0.25">
      <c r="A60" s="7" t="s">
        <v>58</v>
      </c>
      <c r="B60" s="2" t="s">
        <v>853</v>
      </c>
      <c r="C60" s="2" t="s">
        <v>854</v>
      </c>
      <c r="D60" s="2" t="s">
        <v>855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856</v>
      </c>
      <c r="L60" s="2" t="s">
        <v>857</v>
      </c>
      <c r="M60" s="3" t="s">
        <v>82</v>
      </c>
      <c r="O60" s="3" t="s">
        <v>64</v>
      </c>
      <c r="P60" s="3" t="s">
        <v>290</v>
      </c>
      <c r="R60" s="3" t="s">
        <v>66</v>
      </c>
      <c r="S60" s="4">
        <v>2</v>
      </c>
      <c r="T60" s="4">
        <v>2</v>
      </c>
      <c r="U60" s="5" t="s">
        <v>858</v>
      </c>
      <c r="V60" s="5" t="s">
        <v>858</v>
      </c>
      <c r="W60" s="5" t="s">
        <v>859</v>
      </c>
      <c r="X60" s="5" t="s">
        <v>859</v>
      </c>
      <c r="Y60" s="4">
        <v>91</v>
      </c>
      <c r="Z60" s="4">
        <v>76</v>
      </c>
      <c r="AA60" s="4">
        <v>920</v>
      </c>
      <c r="AB60" s="4">
        <v>1</v>
      </c>
      <c r="AC60" s="4">
        <v>4</v>
      </c>
      <c r="AD60" s="4">
        <v>1</v>
      </c>
      <c r="AE60" s="4">
        <v>38</v>
      </c>
      <c r="AF60" s="4">
        <v>1</v>
      </c>
      <c r="AG60" s="4">
        <v>16</v>
      </c>
      <c r="AH60" s="4">
        <v>1</v>
      </c>
      <c r="AI60" s="4">
        <v>9</v>
      </c>
      <c r="AJ60" s="4">
        <v>0</v>
      </c>
      <c r="AK60" s="4">
        <v>21</v>
      </c>
      <c r="AL60" s="4">
        <v>0</v>
      </c>
      <c r="AM60" s="4">
        <v>3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HYPERLINK("https://creighton-primo.hosted.exlibrisgroup.com/primo-explore/search?tab=default_tab&amp;search_scope=EVERYTHING&amp;vid=01CRU&amp;lang=en_US&amp;offset=0&amp;query=any,contains,991004269559702656","Catalog Record")</f>
        <v>Catalog Record</v>
      </c>
      <c r="AT60" s="6" t="str">
        <f>HYPERLINK("http://www.worldcat.org/oclc/2874776","WorldCat Record")</f>
        <v>WorldCat Record</v>
      </c>
      <c r="AU60" s="3" t="s">
        <v>860</v>
      </c>
      <c r="AV60" s="3" t="s">
        <v>861</v>
      </c>
      <c r="AW60" s="3" t="s">
        <v>862</v>
      </c>
      <c r="AX60" s="3" t="s">
        <v>862</v>
      </c>
      <c r="AY60" s="3" t="s">
        <v>863</v>
      </c>
      <c r="AZ60" s="3" t="s">
        <v>74</v>
      </c>
      <c r="BB60" s="3" t="s">
        <v>864</v>
      </c>
      <c r="BC60" s="3" t="s">
        <v>865</v>
      </c>
      <c r="BD60" s="3" t="s">
        <v>866</v>
      </c>
    </row>
    <row r="61" spans="1:56" ht="46.5" customHeight="1" x14ac:dyDescent="0.25">
      <c r="A61" s="7" t="s">
        <v>58</v>
      </c>
      <c r="B61" s="2" t="s">
        <v>867</v>
      </c>
      <c r="C61" s="2" t="s">
        <v>868</v>
      </c>
      <c r="D61" s="2" t="s">
        <v>869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856</v>
      </c>
      <c r="L61" s="2" t="s">
        <v>870</v>
      </c>
      <c r="M61" s="3" t="s">
        <v>111</v>
      </c>
      <c r="O61" s="3" t="s">
        <v>64</v>
      </c>
      <c r="P61" s="3" t="s">
        <v>65</v>
      </c>
      <c r="R61" s="3" t="s">
        <v>66</v>
      </c>
      <c r="S61" s="4">
        <v>10</v>
      </c>
      <c r="T61" s="4">
        <v>10</v>
      </c>
      <c r="U61" s="5" t="s">
        <v>871</v>
      </c>
      <c r="V61" s="5" t="s">
        <v>871</v>
      </c>
      <c r="W61" s="5" t="s">
        <v>872</v>
      </c>
      <c r="X61" s="5" t="s">
        <v>872</v>
      </c>
      <c r="Y61" s="4">
        <v>348</v>
      </c>
      <c r="Z61" s="4">
        <v>314</v>
      </c>
      <c r="AA61" s="4">
        <v>766</v>
      </c>
      <c r="AB61" s="4">
        <v>2</v>
      </c>
      <c r="AC61" s="4">
        <v>2</v>
      </c>
      <c r="AD61" s="4">
        <v>19</v>
      </c>
      <c r="AE61" s="4">
        <v>41</v>
      </c>
      <c r="AF61" s="4">
        <v>5</v>
      </c>
      <c r="AG61" s="4">
        <v>16</v>
      </c>
      <c r="AH61" s="4">
        <v>8</v>
      </c>
      <c r="AI61" s="4">
        <v>11</v>
      </c>
      <c r="AJ61" s="4">
        <v>10</v>
      </c>
      <c r="AK61" s="4">
        <v>23</v>
      </c>
      <c r="AL61" s="4">
        <v>1</v>
      </c>
      <c r="AM61" s="4">
        <v>1</v>
      </c>
      <c r="AN61" s="4">
        <v>0</v>
      </c>
      <c r="AO61" s="4">
        <v>2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HYPERLINK("https://creighton-primo.hosted.exlibrisgroup.com/primo-explore/search?tab=default_tab&amp;search_scope=EVERYTHING&amp;vid=01CRU&amp;lang=en_US&amp;offset=0&amp;query=any,contains,991003861199702656","Catalog Record")</f>
        <v>Catalog Record</v>
      </c>
      <c r="AT61" s="6" t="str">
        <f>HYPERLINK("http://www.worldcat.org/oclc/1666480","WorldCat Record")</f>
        <v>WorldCat Record</v>
      </c>
      <c r="AU61" s="3" t="s">
        <v>873</v>
      </c>
      <c r="AV61" s="3" t="s">
        <v>874</v>
      </c>
      <c r="AW61" s="3" t="s">
        <v>875</v>
      </c>
      <c r="AX61" s="3" t="s">
        <v>875</v>
      </c>
      <c r="AY61" s="3" t="s">
        <v>876</v>
      </c>
      <c r="AZ61" s="3" t="s">
        <v>74</v>
      </c>
      <c r="BC61" s="3" t="s">
        <v>877</v>
      </c>
      <c r="BD61" s="3" t="s">
        <v>878</v>
      </c>
    </row>
    <row r="62" spans="1:56" ht="46.5" customHeight="1" x14ac:dyDescent="0.25">
      <c r="A62" s="7" t="s">
        <v>58</v>
      </c>
      <c r="B62" s="2" t="s">
        <v>879</v>
      </c>
      <c r="C62" s="2" t="s">
        <v>880</v>
      </c>
      <c r="D62" s="2" t="s">
        <v>881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882</v>
      </c>
      <c r="L62" s="2" t="s">
        <v>883</v>
      </c>
      <c r="M62" s="3" t="s">
        <v>884</v>
      </c>
      <c r="N62" s="2" t="s">
        <v>885</v>
      </c>
      <c r="O62" s="3" t="s">
        <v>64</v>
      </c>
      <c r="P62" s="3" t="s">
        <v>65</v>
      </c>
      <c r="Q62" s="2" t="s">
        <v>886</v>
      </c>
      <c r="R62" s="3" t="s">
        <v>66</v>
      </c>
      <c r="S62" s="4">
        <v>2</v>
      </c>
      <c r="T62" s="4">
        <v>2</v>
      </c>
      <c r="U62" s="5" t="s">
        <v>887</v>
      </c>
      <c r="V62" s="5" t="s">
        <v>887</v>
      </c>
      <c r="W62" s="5" t="s">
        <v>888</v>
      </c>
      <c r="X62" s="5" t="s">
        <v>888</v>
      </c>
      <c r="Y62" s="4">
        <v>517</v>
      </c>
      <c r="Z62" s="4">
        <v>396</v>
      </c>
      <c r="AA62" s="4">
        <v>758</v>
      </c>
      <c r="AB62" s="4">
        <v>5</v>
      </c>
      <c r="AC62" s="4">
        <v>8</v>
      </c>
      <c r="AD62" s="4">
        <v>21</v>
      </c>
      <c r="AE62" s="4">
        <v>43</v>
      </c>
      <c r="AF62" s="4">
        <v>10</v>
      </c>
      <c r="AG62" s="4">
        <v>16</v>
      </c>
      <c r="AH62" s="4">
        <v>4</v>
      </c>
      <c r="AI62" s="4">
        <v>9</v>
      </c>
      <c r="AJ62" s="4">
        <v>9</v>
      </c>
      <c r="AK62" s="4">
        <v>21</v>
      </c>
      <c r="AL62" s="4">
        <v>4</v>
      </c>
      <c r="AM62" s="4">
        <v>7</v>
      </c>
      <c r="AN62" s="4">
        <v>0</v>
      </c>
      <c r="AO62" s="4">
        <v>0</v>
      </c>
      <c r="AP62" s="3" t="s">
        <v>58</v>
      </c>
      <c r="AQ62" s="3" t="s">
        <v>58</v>
      </c>
      <c r="AR62" s="6" t="str">
        <f>HYPERLINK("http://catalog.hathitrust.org/Record/001107262","HathiTrust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HYPERLINK("https://creighton-primo.hosted.exlibrisgroup.com/primo-explore/search?tab=default_tab&amp;search_scope=EVERYTHING&amp;vid=01CRU&amp;lang=en_US&amp;offset=0&amp;query=any,contains,991003590729702656","Catalog Record")</f>
        <v>Catalog Record</v>
      </c>
      <c r="AT62" s="6" t="str">
        <f>HYPERLINK("http://www.worldcat.org/oclc/266083","WorldCat Record")</f>
        <v>WorldCat Record</v>
      </c>
      <c r="AU62" s="3" t="s">
        <v>889</v>
      </c>
      <c r="AV62" s="3" t="s">
        <v>890</v>
      </c>
      <c r="AW62" s="3" t="s">
        <v>891</v>
      </c>
      <c r="AX62" s="3" t="s">
        <v>891</v>
      </c>
      <c r="AY62" s="3" t="s">
        <v>892</v>
      </c>
      <c r="AZ62" s="3" t="s">
        <v>74</v>
      </c>
      <c r="BC62" s="3" t="s">
        <v>893</v>
      </c>
      <c r="BD62" s="3" t="s">
        <v>894</v>
      </c>
    </row>
    <row r="63" spans="1:56" ht="46.5" customHeight="1" x14ac:dyDescent="0.25">
      <c r="A63" s="7" t="s">
        <v>58</v>
      </c>
      <c r="B63" s="2" t="s">
        <v>895</v>
      </c>
      <c r="C63" s="2" t="s">
        <v>896</v>
      </c>
      <c r="D63" s="2" t="s">
        <v>897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898</v>
      </c>
      <c r="L63" s="2" t="s">
        <v>899</v>
      </c>
      <c r="M63" s="3" t="s">
        <v>900</v>
      </c>
      <c r="N63" s="2" t="s">
        <v>901</v>
      </c>
      <c r="O63" s="3" t="s">
        <v>64</v>
      </c>
      <c r="P63" s="3" t="s">
        <v>65</v>
      </c>
      <c r="R63" s="3" t="s">
        <v>66</v>
      </c>
      <c r="S63" s="4">
        <v>5</v>
      </c>
      <c r="T63" s="4">
        <v>5</v>
      </c>
      <c r="U63" s="5" t="s">
        <v>818</v>
      </c>
      <c r="V63" s="5" t="s">
        <v>818</v>
      </c>
      <c r="W63" s="5" t="s">
        <v>859</v>
      </c>
      <c r="X63" s="5" t="s">
        <v>859</v>
      </c>
      <c r="Y63" s="4">
        <v>542</v>
      </c>
      <c r="Z63" s="4">
        <v>500</v>
      </c>
      <c r="AA63" s="4">
        <v>554</v>
      </c>
      <c r="AB63" s="4">
        <v>3</v>
      </c>
      <c r="AC63" s="4">
        <v>3</v>
      </c>
      <c r="AD63" s="4">
        <v>22</v>
      </c>
      <c r="AE63" s="4">
        <v>26</v>
      </c>
      <c r="AF63" s="4">
        <v>5</v>
      </c>
      <c r="AG63" s="4">
        <v>8</v>
      </c>
      <c r="AH63" s="4">
        <v>3</v>
      </c>
      <c r="AI63" s="4">
        <v>4</v>
      </c>
      <c r="AJ63" s="4">
        <v>16</v>
      </c>
      <c r="AK63" s="4">
        <v>18</v>
      </c>
      <c r="AL63" s="4">
        <v>2</v>
      </c>
      <c r="AM63" s="4">
        <v>2</v>
      </c>
      <c r="AN63" s="4">
        <v>1</v>
      </c>
      <c r="AO63" s="4">
        <v>1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HYPERLINK("https://creighton-primo.hosted.exlibrisgroup.com/primo-explore/search?tab=default_tab&amp;search_scope=EVERYTHING&amp;vid=01CRU&amp;lang=en_US&amp;offset=0&amp;query=any,contains,991002894419702656","Catalog Record")</f>
        <v>Catalog Record</v>
      </c>
      <c r="AT63" s="6" t="str">
        <f>HYPERLINK("http://www.worldcat.org/oclc/513272","WorldCat Record")</f>
        <v>WorldCat Record</v>
      </c>
      <c r="AU63" s="3" t="s">
        <v>902</v>
      </c>
      <c r="AV63" s="3" t="s">
        <v>903</v>
      </c>
      <c r="AW63" s="3" t="s">
        <v>904</v>
      </c>
      <c r="AX63" s="3" t="s">
        <v>904</v>
      </c>
      <c r="AY63" s="3" t="s">
        <v>905</v>
      </c>
      <c r="AZ63" s="3" t="s">
        <v>74</v>
      </c>
      <c r="BC63" s="3" t="s">
        <v>906</v>
      </c>
      <c r="BD63" s="3" t="s">
        <v>907</v>
      </c>
    </row>
    <row r="64" spans="1:56" ht="46.5" customHeight="1" x14ac:dyDescent="0.25">
      <c r="A64" s="7" t="s">
        <v>58</v>
      </c>
      <c r="B64" s="2" t="s">
        <v>908</v>
      </c>
      <c r="C64" s="2" t="s">
        <v>909</v>
      </c>
      <c r="D64" s="2" t="s">
        <v>910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803</v>
      </c>
      <c r="L64" s="2" t="s">
        <v>911</v>
      </c>
      <c r="M64" s="3" t="s">
        <v>175</v>
      </c>
      <c r="O64" s="3" t="s">
        <v>64</v>
      </c>
      <c r="P64" s="3" t="s">
        <v>65</v>
      </c>
      <c r="R64" s="3" t="s">
        <v>66</v>
      </c>
      <c r="S64" s="4">
        <v>2</v>
      </c>
      <c r="T64" s="4">
        <v>2</v>
      </c>
      <c r="U64" s="5" t="s">
        <v>912</v>
      </c>
      <c r="V64" s="5" t="s">
        <v>912</v>
      </c>
      <c r="W64" s="5" t="s">
        <v>859</v>
      </c>
      <c r="X64" s="5" t="s">
        <v>859</v>
      </c>
      <c r="Y64" s="4">
        <v>472</v>
      </c>
      <c r="Z64" s="4">
        <v>384</v>
      </c>
      <c r="AA64" s="4">
        <v>400</v>
      </c>
      <c r="AB64" s="4">
        <v>3</v>
      </c>
      <c r="AC64" s="4">
        <v>3</v>
      </c>
      <c r="AD64" s="4">
        <v>21</v>
      </c>
      <c r="AE64" s="4">
        <v>22</v>
      </c>
      <c r="AF64" s="4">
        <v>8</v>
      </c>
      <c r="AG64" s="4">
        <v>9</v>
      </c>
      <c r="AH64" s="4">
        <v>6</v>
      </c>
      <c r="AI64" s="4">
        <v>6</v>
      </c>
      <c r="AJ64" s="4">
        <v>11</v>
      </c>
      <c r="AK64" s="4">
        <v>11</v>
      </c>
      <c r="AL64" s="4">
        <v>2</v>
      </c>
      <c r="AM64" s="4">
        <v>2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HYPERLINK("https://creighton-primo.hosted.exlibrisgroup.com/primo-explore/search?tab=default_tab&amp;search_scope=EVERYTHING&amp;vid=01CRU&amp;lang=en_US&amp;offset=0&amp;query=any,contains,991004309119702656","Catalog Record")</f>
        <v>Catalog Record</v>
      </c>
      <c r="AT64" s="6" t="str">
        <f>HYPERLINK("http://www.worldcat.org/oclc/2985884","WorldCat Record")</f>
        <v>WorldCat Record</v>
      </c>
      <c r="AU64" s="3" t="s">
        <v>913</v>
      </c>
      <c r="AV64" s="3" t="s">
        <v>914</v>
      </c>
      <c r="AW64" s="3" t="s">
        <v>915</v>
      </c>
      <c r="AX64" s="3" t="s">
        <v>915</v>
      </c>
      <c r="AY64" s="3" t="s">
        <v>916</v>
      </c>
      <c r="AZ64" s="3" t="s">
        <v>74</v>
      </c>
      <c r="BB64" s="3" t="s">
        <v>917</v>
      </c>
      <c r="BC64" s="3" t="s">
        <v>918</v>
      </c>
      <c r="BD64" s="3" t="s">
        <v>919</v>
      </c>
    </row>
    <row r="65" spans="1:56" ht="46.5" customHeight="1" x14ac:dyDescent="0.25">
      <c r="A65" s="7" t="s">
        <v>58</v>
      </c>
      <c r="B65" s="2" t="s">
        <v>920</v>
      </c>
      <c r="C65" s="2" t="s">
        <v>921</v>
      </c>
      <c r="D65" s="2" t="s">
        <v>922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803</v>
      </c>
      <c r="L65" s="2" t="s">
        <v>923</v>
      </c>
      <c r="M65" s="3" t="s">
        <v>387</v>
      </c>
      <c r="O65" s="3" t="s">
        <v>64</v>
      </c>
      <c r="P65" s="3" t="s">
        <v>562</v>
      </c>
      <c r="R65" s="3" t="s">
        <v>66</v>
      </c>
      <c r="S65" s="4">
        <v>1</v>
      </c>
      <c r="T65" s="4">
        <v>1</v>
      </c>
      <c r="U65" s="5" t="s">
        <v>912</v>
      </c>
      <c r="V65" s="5" t="s">
        <v>912</v>
      </c>
      <c r="W65" s="5" t="s">
        <v>924</v>
      </c>
      <c r="X65" s="5" t="s">
        <v>924</v>
      </c>
      <c r="Y65" s="4">
        <v>481</v>
      </c>
      <c r="Z65" s="4">
        <v>372</v>
      </c>
      <c r="AA65" s="4">
        <v>381</v>
      </c>
      <c r="AB65" s="4">
        <v>3</v>
      </c>
      <c r="AC65" s="4">
        <v>3</v>
      </c>
      <c r="AD65" s="4">
        <v>14</v>
      </c>
      <c r="AE65" s="4">
        <v>14</v>
      </c>
      <c r="AF65" s="4">
        <v>3</v>
      </c>
      <c r="AG65" s="4">
        <v>3</v>
      </c>
      <c r="AH65" s="4">
        <v>6</v>
      </c>
      <c r="AI65" s="4">
        <v>6</v>
      </c>
      <c r="AJ65" s="4">
        <v>8</v>
      </c>
      <c r="AK65" s="4">
        <v>8</v>
      </c>
      <c r="AL65" s="4">
        <v>2</v>
      </c>
      <c r="AM65" s="4">
        <v>2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HYPERLINK("https://creighton-primo.hosted.exlibrisgroup.com/primo-explore/search?tab=default_tab&amp;search_scope=EVERYTHING&amp;vid=01CRU&amp;lang=en_US&amp;offset=0&amp;query=any,contains,991004778079702656","Catalog Record")</f>
        <v>Catalog Record</v>
      </c>
      <c r="AT65" s="6" t="str">
        <f>HYPERLINK("http://www.worldcat.org/oclc/5101776","WorldCat Record")</f>
        <v>WorldCat Record</v>
      </c>
      <c r="AU65" s="3" t="s">
        <v>925</v>
      </c>
      <c r="AV65" s="3" t="s">
        <v>926</v>
      </c>
      <c r="AW65" s="3" t="s">
        <v>927</v>
      </c>
      <c r="AX65" s="3" t="s">
        <v>927</v>
      </c>
      <c r="AY65" s="3" t="s">
        <v>928</v>
      </c>
      <c r="AZ65" s="3" t="s">
        <v>74</v>
      </c>
      <c r="BB65" s="3" t="s">
        <v>929</v>
      </c>
      <c r="BC65" s="3" t="s">
        <v>930</v>
      </c>
      <c r="BD65" s="3" t="s">
        <v>931</v>
      </c>
    </row>
    <row r="66" spans="1:56" ht="46.5" customHeight="1" x14ac:dyDescent="0.25">
      <c r="A66" s="7" t="s">
        <v>58</v>
      </c>
      <c r="B66" s="2" t="s">
        <v>932</v>
      </c>
      <c r="C66" s="2" t="s">
        <v>933</v>
      </c>
      <c r="D66" s="2" t="s">
        <v>934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935</v>
      </c>
      <c r="L66" s="2" t="s">
        <v>936</v>
      </c>
      <c r="M66" s="3" t="s">
        <v>235</v>
      </c>
      <c r="N66" s="2" t="s">
        <v>937</v>
      </c>
      <c r="O66" s="3" t="s">
        <v>64</v>
      </c>
      <c r="P66" s="3" t="s">
        <v>65</v>
      </c>
      <c r="Q66" s="2" t="s">
        <v>938</v>
      </c>
      <c r="R66" s="3" t="s">
        <v>66</v>
      </c>
      <c r="S66" s="4">
        <v>14</v>
      </c>
      <c r="T66" s="4">
        <v>14</v>
      </c>
      <c r="U66" s="5" t="s">
        <v>939</v>
      </c>
      <c r="V66" s="5" t="s">
        <v>939</v>
      </c>
      <c r="W66" s="5" t="s">
        <v>940</v>
      </c>
      <c r="X66" s="5" t="s">
        <v>940</v>
      </c>
      <c r="Y66" s="4">
        <v>1360</v>
      </c>
      <c r="Z66" s="4">
        <v>1193</v>
      </c>
      <c r="AA66" s="4">
        <v>1328</v>
      </c>
      <c r="AB66" s="4">
        <v>14</v>
      </c>
      <c r="AC66" s="4">
        <v>14</v>
      </c>
      <c r="AD66" s="4">
        <v>48</v>
      </c>
      <c r="AE66" s="4">
        <v>53</v>
      </c>
      <c r="AF66" s="4">
        <v>19</v>
      </c>
      <c r="AG66" s="4">
        <v>21</v>
      </c>
      <c r="AH66" s="4">
        <v>9</v>
      </c>
      <c r="AI66" s="4">
        <v>9</v>
      </c>
      <c r="AJ66" s="4">
        <v>20</v>
      </c>
      <c r="AK66" s="4">
        <v>22</v>
      </c>
      <c r="AL66" s="4">
        <v>9</v>
      </c>
      <c r="AM66" s="4">
        <v>9</v>
      </c>
      <c r="AN66" s="4">
        <v>1</v>
      </c>
      <c r="AO66" s="4">
        <v>3</v>
      </c>
      <c r="AP66" s="3" t="s">
        <v>58</v>
      </c>
      <c r="AQ66" s="3" t="s">
        <v>58</v>
      </c>
      <c r="AR66" s="6" t="str">
        <f>HYPERLINK("http://catalog.hathitrust.org/Record/001107268","HathiTrust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HYPERLINK("https://creighton-primo.hosted.exlibrisgroup.com/primo-explore/search?tab=default_tab&amp;search_scope=EVERYTHING&amp;vid=01CRU&amp;lang=en_US&amp;offset=0&amp;query=any,contains,991001953859702656","Catalog Record")</f>
        <v>Catalog Record</v>
      </c>
      <c r="AT66" s="6" t="str">
        <f>HYPERLINK("http://www.worldcat.org/oclc/252864","WorldCat Record")</f>
        <v>WorldCat Record</v>
      </c>
      <c r="AU66" s="3" t="s">
        <v>941</v>
      </c>
      <c r="AV66" s="3" t="s">
        <v>942</v>
      </c>
      <c r="AW66" s="3" t="s">
        <v>943</v>
      </c>
      <c r="AX66" s="3" t="s">
        <v>943</v>
      </c>
      <c r="AY66" s="3" t="s">
        <v>944</v>
      </c>
      <c r="AZ66" s="3" t="s">
        <v>74</v>
      </c>
      <c r="BC66" s="3" t="s">
        <v>945</v>
      </c>
      <c r="BD66" s="3" t="s">
        <v>946</v>
      </c>
    </row>
    <row r="67" spans="1:56" ht="46.5" customHeight="1" x14ac:dyDescent="0.25">
      <c r="A67" s="7" t="s">
        <v>58</v>
      </c>
      <c r="B67" s="2" t="s">
        <v>947</v>
      </c>
      <c r="C67" s="2" t="s">
        <v>948</v>
      </c>
      <c r="D67" s="2" t="s">
        <v>949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950</v>
      </c>
      <c r="L67" s="2" t="s">
        <v>951</v>
      </c>
      <c r="M67" s="3" t="s">
        <v>952</v>
      </c>
      <c r="O67" s="3" t="s">
        <v>64</v>
      </c>
      <c r="P67" s="3" t="s">
        <v>65</v>
      </c>
      <c r="R67" s="3" t="s">
        <v>66</v>
      </c>
      <c r="S67" s="4">
        <v>4</v>
      </c>
      <c r="T67" s="4">
        <v>4</v>
      </c>
      <c r="U67" s="5" t="s">
        <v>831</v>
      </c>
      <c r="V67" s="5" t="s">
        <v>831</v>
      </c>
      <c r="W67" s="5" t="s">
        <v>953</v>
      </c>
      <c r="X67" s="5" t="s">
        <v>953</v>
      </c>
      <c r="Y67" s="4">
        <v>353</v>
      </c>
      <c r="Z67" s="4">
        <v>320</v>
      </c>
      <c r="AA67" s="4">
        <v>620</v>
      </c>
      <c r="AB67" s="4">
        <v>3</v>
      </c>
      <c r="AC67" s="4">
        <v>6</v>
      </c>
      <c r="AD67" s="4">
        <v>20</v>
      </c>
      <c r="AE67" s="4">
        <v>30</v>
      </c>
      <c r="AF67" s="4">
        <v>7</v>
      </c>
      <c r="AG67" s="4">
        <v>12</v>
      </c>
      <c r="AH67" s="4">
        <v>4</v>
      </c>
      <c r="AI67" s="4">
        <v>5</v>
      </c>
      <c r="AJ67" s="4">
        <v>12</v>
      </c>
      <c r="AK67" s="4">
        <v>16</v>
      </c>
      <c r="AL67" s="4">
        <v>2</v>
      </c>
      <c r="AM67" s="4">
        <v>5</v>
      </c>
      <c r="AN67" s="4">
        <v>0</v>
      </c>
      <c r="AO67" s="4">
        <v>0</v>
      </c>
      <c r="AP67" s="3" t="s">
        <v>58</v>
      </c>
      <c r="AQ67" s="3" t="s">
        <v>69</v>
      </c>
      <c r="AR67" s="6" t="str">
        <f>HYPERLINK("http://catalog.hathitrust.org/Record/001107266","HathiTrust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HYPERLINK("https://creighton-primo.hosted.exlibrisgroup.com/primo-explore/search?tab=default_tab&amp;search_scope=EVERYTHING&amp;vid=01CRU&amp;lang=en_US&amp;offset=0&amp;query=any,contains,991000137929702656","Catalog Record")</f>
        <v>Catalog Record</v>
      </c>
      <c r="AT67" s="6" t="str">
        <f>HYPERLINK("http://www.worldcat.org/oclc/57204","WorldCat Record")</f>
        <v>WorldCat Record</v>
      </c>
      <c r="AU67" s="3" t="s">
        <v>954</v>
      </c>
      <c r="AV67" s="3" t="s">
        <v>955</v>
      </c>
      <c r="AW67" s="3" t="s">
        <v>956</v>
      </c>
      <c r="AX67" s="3" t="s">
        <v>956</v>
      </c>
      <c r="AY67" s="3" t="s">
        <v>957</v>
      </c>
      <c r="AZ67" s="3" t="s">
        <v>74</v>
      </c>
      <c r="BC67" s="3" t="s">
        <v>958</v>
      </c>
      <c r="BD67" s="3" t="s">
        <v>959</v>
      </c>
    </row>
    <row r="68" spans="1:56" ht="46.5" customHeight="1" x14ac:dyDescent="0.25">
      <c r="A68" s="7" t="s">
        <v>58</v>
      </c>
      <c r="B68" s="2" t="s">
        <v>960</v>
      </c>
      <c r="C68" s="2" t="s">
        <v>961</v>
      </c>
      <c r="D68" s="2" t="s">
        <v>962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963</v>
      </c>
      <c r="L68" s="2" t="s">
        <v>964</v>
      </c>
      <c r="M68" s="3" t="s">
        <v>128</v>
      </c>
      <c r="O68" s="3" t="s">
        <v>64</v>
      </c>
      <c r="P68" s="3" t="s">
        <v>251</v>
      </c>
      <c r="R68" s="3" t="s">
        <v>66</v>
      </c>
      <c r="S68" s="4">
        <v>0</v>
      </c>
      <c r="T68" s="4">
        <v>0</v>
      </c>
      <c r="U68" s="5" t="s">
        <v>965</v>
      </c>
      <c r="V68" s="5" t="s">
        <v>965</v>
      </c>
      <c r="W68" s="5" t="s">
        <v>966</v>
      </c>
      <c r="X68" s="5" t="s">
        <v>966</v>
      </c>
      <c r="Y68" s="4">
        <v>294</v>
      </c>
      <c r="Z68" s="4">
        <v>229</v>
      </c>
      <c r="AA68" s="4">
        <v>351</v>
      </c>
      <c r="AB68" s="4">
        <v>3</v>
      </c>
      <c r="AC68" s="4">
        <v>4</v>
      </c>
      <c r="AD68" s="4">
        <v>12</v>
      </c>
      <c r="AE68" s="4">
        <v>16</v>
      </c>
      <c r="AF68" s="4">
        <v>3</v>
      </c>
      <c r="AG68" s="4">
        <v>5</v>
      </c>
      <c r="AH68" s="4">
        <v>4</v>
      </c>
      <c r="AI68" s="4">
        <v>4</v>
      </c>
      <c r="AJ68" s="4">
        <v>7</v>
      </c>
      <c r="AK68" s="4">
        <v>9</v>
      </c>
      <c r="AL68" s="4">
        <v>2</v>
      </c>
      <c r="AM68" s="4">
        <v>3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HYPERLINK("https://creighton-primo.hosted.exlibrisgroup.com/primo-explore/search?tab=default_tab&amp;search_scope=EVERYTHING&amp;vid=01CRU&amp;lang=en_US&amp;offset=0&amp;query=any,contains,991001961449702656","Catalog Record")</f>
        <v>Catalog Record</v>
      </c>
      <c r="AT68" s="6" t="str">
        <f>HYPERLINK("http://www.worldcat.org/oclc/24848251","WorldCat Record")</f>
        <v>WorldCat Record</v>
      </c>
      <c r="AU68" s="3" t="s">
        <v>967</v>
      </c>
      <c r="AV68" s="3" t="s">
        <v>968</v>
      </c>
      <c r="AW68" s="3" t="s">
        <v>969</v>
      </c>
      <c r="AX68" s="3" t="s">
        <v>969</v>
      </c>
      <c r="AY68" s="3" t="s">
        <v>970</v>
      </c>
      <c r="AZ68" s="3" t="s">
        <v>74</v>
      </c>
      <c r="BB68" s="3" t="s">
        <v>971</v>
      </c>
      <c r="BC68" s="3" t="s">
        <v>972</v>
      </c>
      <c r="BD68" s="3" t="s">
        <v>973</v>
      </c>
    </row>
    <row r="69" spans="1:56" ht="46.5" customHeight="1" x14ac:dyDescent="0.25">
      <c r="A69" s="7" t="s">
        <v>58</v>
      </c>
      <c r="B69" s="2" t="s">
        <v>974</v>
      </c>
      <c r="C69" s="2" t="s">
        <v>975</v>
      </c>
      <c r="D69" s="2" t="s">
        <v>976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977</v>
      </c>
      <c r="L69" s="2" t="s">
        <v>978</v>
      </c>
      <c r="M69" s="3" t="s">
        <v>979</v>
      </c>
      <c r="O69" s="3" t="s">
        <v>64</v>
      </c>
      <c r="P69" s="3" t="s">
        <v>191</v>
      </c>
      <c r="R69" s="3" t="s">
        <v>66</v>
      </c>
      <c r="S69" s="4">
        <v>4</v>
      </c>
      <c r="T69" s="4">
        <v>4</v>
      </c>
      <c r="U69" s="5" t="s">
        <v>980</v>
      </c>
      <c r="V69" s="5" t="s">
        <v>980</v>
      </c>
      <c r="W69" s="5" t="s">
        <v>981</v>
      </c>
      <c r="X69" s="5" t="s">
        <v>981</v>
      </c>
      <c r="Y69" s="4">
        <v>434</v>
      </c>
      <c r="Z69" s="4">
        <v>281</v>
      </c>
      <c r="AA69" s="4">
        <v>379</v>
      </c>
      <c r="AB69" s="4">
        <v>3</v>
      </c>
      <c r="AC69" s="4">
        <v>3</v>
      </c>
      <c r="AD69" s="4">
        <v>19</v>
      </c>
      <c r="AE69" s="4">
        <v>23</v>
      </c>
      <c r="AF69" s="4">
        <v>3</v>
      </c>
      <c r="AG69" s="4">
        <v>5</v>
      </c>
      <c r="AH69" s="4">
        <v>6</v>
      </c>
      <c r="AI69" s="4">
        <v>7</v>
      </c>
      <c r="AJ69" s="4">
        <v>12</v>
      </c>
      <c r="AK69" s="4">
        <v>13</v>
      </c>
      <c r="AL69" s="4">
        <v>2</v>
      </c>
      <c r="AM69" s="4">
        <v>2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HYPERLINK("https://creighton-primo.hosted.exlibrisgroup.com/primo-explore/search?tab=default_tab&amp;search_scope=EVERYTHING&amp;vid=01CRU&amp;lang=en_US&amp;offset=0&amp;query=any,contains,991005223689702656","Catalog Record")</f>
        <v>Catalog Record</v>
      </c>
      <c r="AT69" s="6" t="str">
        <f>HYPERLINK("http://www.worldcat.org/oclc/8259687","WorldCat Record")</f>
        <v>WorldCat Record</v>
      </c>
      <c r="AU69" s="3" t="s">
        <v>982</v>
      </c>
      <c r="AV69" s="3" t="s">
        <v>983</v>
      </c>
      <c r="AW69" s="3" t="s">
        <v>984</v>
      </c>
      <c r="AX69" s="3" t="s">
        <v>984</v>
      </c>
      <c r="AY69" s="3" t="s">
        <v>985</v>
      </c>
      <c r="AZ69" s="3" t="s">
        <v>74</v>
      </c>
      <c r="BB69" s="3" t="s">
        <v>986</v>
      </c>
      <c r="BC69" s="3" t="s">
        <v>987</v>
      </c>
      <c r="BD69" s="3" t="s">
        <v>988</v>
      </c>
    </row>
    <row r="70" spans="1:56" ht="46.5" customHeight="1" x14ac:dyDescent="0.25">
      <c r="A70" s="7" t="s">
        <v>58</v>
      </c>
      <c r="B70" s="2" t="s">
        <v>989</v>
      </c>
      <c r="C70" s="2" t="s">
        <v>990</v>
      </c>
      <c r="D70" s="2" t="s">
        <v>991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992</v>
      </c>
      <c r="L70" s="2" t="s">
        <v>993</v>
      </c>
      <c r="M70" s="3" t="s">
        <v>747</v>
      </c>
      <c r="O70" s="3" t="s">
        <v>64</v>
      </c>
      <c r="P70" s="3" t="s">
        <v>191</v>
      </c>
      <c r="Q70" s="2" t="s">
        <v>994</v>
      </c>
      <c r="R70" s="3" t="s">
        <v>66</v>
      </c>
      <c r="S70" s="4">
        <v>1</v>
      </c>
      <c r="T70" s="4">
        <v>1</v>
      </c>
      <c r="U70" s="5" t="s">
        <v>980</v>
      </c>
      <c r="V70" s="5" t="s">
        <v>980</v>
      </c>
      <c r="W70" s="5" t="s">
        <v>981</v>
      </c>
      <c r="X70" s="5" t="s">
        <v>981</v>
      </c>
      <c r="Y70" s="4">
        <v>302</v>
      </c>
      <c r="Z70" s="4">
        <v>196</v>
      </c>
      <c r="AA70" s="4">
        <v>197</v>
      </c>
      <c r="AB70" s="4">
        <v>2</v>
      </c>
      <c r="AC70" s="4">
        <v>2</v>
      </c>
      <c r="AD70" s="4">
        <v>18</v>
      </c>
      <c r="AE70" s="4">
        <v>18</v>
      </c>
      <c r="AF70" s="4">
        <v>6</v>
      </c>
      <c r="AG70" s="4">
        <v>6</v>
      </c>
      <c r="AH70" s="4">
        <v>8</v>
      </c>
      <c r="AI70" s="4">
        <v>8</v>
      </c>
      <c r="AJ70" s="4">
        <v>13</v>
      </c>
      <c r="AK70" s="4">
        <v>13</v>
      </c>
      <c r="AL70" s="4">
        <v>1</v>
      </c>
      <c r="AM70" s="4">
        <v>1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HYPERLINK("https://creighton-primo.hosted.exlibrisgroup.com/primo-explore/search?tab=default_tab&amp;search_scope=EVERYTHING&amp;vid=01CRU&amp;lang=en_US&amp;offset=0&amp;query=any,contains,991005142089702656","Catalog Record")</f>
        <v>Catalog Record</v>
      </c>
      <c r="AT70" s="6" t="str">
        <f>HYPERLINK("http://www.worldcat.org/oclc/7620170","WorldCat Record")</f>
        <v>WorldCat Record</v>
      </c>
      <c r="AU70" s="3" t="s">
        <v>995</v>
      </c>
      <c r="AV70" s="3" t="s">
        <v>996</v>
      </c>
      <c r="AW70" s="3" t="s">
        <v>997</v>
      </c>
      <c r="AX70" s="3" t="s">
        <v>997</v>
      </c>
      <c r="AY70" s="3" t="s">
        <v>998</v>
      </c>
      <c r="AZ70" s="3" t="s">
        <v>74</v>
      </c>
      <c r="BB70" s="3" t="s">
        <v>999</v>
      </c>
      <c r="BC70" s="3" t="s">
        <v>1000</v>
      </c>
      <c r="BD70" s="3" t="s">
        <v>1001</v>
      </c>
    </row>
    <row r="71" spans="1:56" ht="46.5" customHeight="1" x14ac:dyDescent="0.25">
      <c r="A71" s="7" t="s">
        <v>58</v>
      </c>
      <c r="B71" s="2" t="s">
        <v>1002</v>
      </c>
      <c r="C71" s="2" t="s">
        <v>1003</v>
      </c>
      <c r="D71" s="2" t="s">
        <v>1004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L71" s="2" t="s">
        <v>1005</v>
      </c>
      <c r="M71" s="3" t="s">
        <v>304</v>
      </c>
      <c r="O71" s="3" t="s">
        <v>64</v>
      </c>
      <c r="P71" s="3" t="s">
        <v>176</v>
      </c>
      <c r="Q71" s="2" t="s">
        <v>1006</v>
      </c>
      <c r="R71" s="3" t="s">
        <v>66</v>
      </c>
      <c r="S71" s="4">
        <v>6</v>
      </c>
      <c r="T71" s="4">
        <v>6</v>
      </c>
      <c r="U71" s="5" t="s">
        <v>1007</v>
      </c>
      <c r="V71" s="5" t="s">
        <v>1007</v>
      </c>
      <c r="W71" s="5" t="s">
        <v>981</v>
      </c>
      <c r="X71" s="5" t="s">
        <v>981</v>
      </c>
      <c r="Y71" s="4">
        <v>628</v>
      </c>
      <c r="Z71" s="4">
        <v>538</v>
      </c>
      <c r="AA71" s="4">
        <v>554</v>
      </c>
      <c r="AB71" s="4">
        <v>5</v>
      </c>
      <c r="AC71" s="4">
        <v>5</v>
      </c>
      <c r="AD71" s="4">
        <v>32</v>
      </c>
      <c r="AE71" s="4">
        <v>33</v>
      </c>
      <c r="AF71" s="4">
        <v>10</v>
      </c>
      <c r="AG71" s="4">
        <v>10</v>
      </c>
      <c r="AH71" s="4">
        <v>7</v>
      </c>
      <c r="AI71" s="4">
        <v>7</v>
      </c>
      <c r="AJ71" s="4">
        <v>14</v>
      </c>
      <c r="AK71" s="4">
        <v>14</v>
      </c>
      <c r="AL71" s="4">
        <v>4</v>
      </c>
      <c r="AM71" s="4">
        <v>4</v>
      </c>
      <c r="AN71" s="4">
        <v>4</v>
      </c>
      <c r="AO71" s="4">
        <v>5</v>
      </c>
      <c r="AP71" s="3" t="s">
        <v>58</v>
      </c>
      <c r="AQ71" s="3" t="s">
        <v>69</v>
      </c>
      <c r="AR71" s="6" t="str">
        <f>HYPERLINK("http://catalog.hathitrust.org/Record/000177777","HathiTrust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HYPERLINK("https://creighton-primo.hosted.exlibrisgroup.com/primo-explore/search?tab=default_tab&amp;search_scope=EVERYTHING&amp;vid=01CRU&amp;lang=en_US&amp;offset=0&amp;query=any,contains,991004572559702656","Catalog Record")</f>
        <v>Catalog Record</v>
      </c>
      <c r="AT71" s="6" t="str">
        <f>HYPERLINK("http://www.worldcat.org/oclc/4036473","WorldCat Record")</f>
        <v>WorldCat Record</v>
      </c>
      <c r="AU71" s="3" t="s">
        <v>1008</v>
      </c>
      <c r="AV71" s="3" t="s">
        <v>1009</v>
      </c>
      <c r="AW71" s="3" t="s">
        <v>1010</v>
      </c>
      <c r="AX71" s="3" t="s">
        <v>1010</v>
      </c>
      <c r="AY71" s="3" t="s">
        <v>1011</v>
      </c>
      <c r="AZ71" s="3" t="s">
        <v>74</v>
      </c>
      <c r="BB71" s="3" t="s">
        <v>1012</v>
      </c>
      <c r="BC71" s="3" t="s">
        <v>1013</v>
      </c>
      <c r="BD71" s="3" t="s">
        <v>1014</v>
      </c>
    </row>
    <row r="72" spans="1:56" ht="46.5" customHeight="1" x14ac:dyDescent="0.25">
      <c r="A72" s="7" t="s">
        <v>58</v>
      </c>
      <c r="B72" s="2" t="s">
        <v>1015</v>
      </c>
      <c r="C72" s="2" t="s">
        <v>1016</v>
      </c>
      <c r="D72" s="2" t="s">
        <v>1017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1018</v>
      </c>
      <c r="L72" s="2" t="s">
        <v>1019</v>
      </c>
      <c r="M72" s="3" t="s">
        <v>747</v>
      </c>
      <c r="O72" s="3" t="s">
        <v>1020</v>
      </c>
      <c r="P72" s="3" t="s">
        <v>1021</v>
      </c>
      <c r="Q72" s="2" t="s">
        <v>1022</v>
      </c>
      <c r="R72" s="3" t="s">
        <v>66</v>
      </c>
      <c r="S72" s="4">
        <v>5</v>
      </c>
      <c r="T72" s="4">
        <v>5</v>
      </c>
      <c r="U72" s="5" t="s">
        <v>1023</v>
      </c>
      <c r="V72" s="5" t="s">
        <v>1023</v>
      </c>
      <c r="W72" s="5" t="s">
        <v>1024</v>
      </c>
      <c r="X72" s="5" t="s">
        <v>1024</v>
      </c>
      <c r="Y72" s="4">
        <v>63</v>
      </c>
      <c r="Z72" s="4">
        <v>34</v>
      </c>
      <c r="AA72" s="4">
        <v>36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H72" s="4">
        <v>0</v>
      </c>
      <c r="AI72" s="4">
        <v>0</v>
      </c>
      <c r="AJ72" s="4">
        <v>1</v>
      </c>
      <c r="AK72" s="4">
        <v>1</v>
      </c>
      <c r="AL72" s="4">
        <v>0</v>
      </c>
      <c r="AM72" s="4">
        <v>0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HYPERLINK("https://creighton-primo.hosted.exlibrisgroup.com/primo-explore/search?tab=default_tab&amp;search_scope=EVERYTHING&amp;vid=01CRU&amp;lang=en_US&amp;offset=0&amp;query=any,contains,991005175289702656","Catalog Record")</f>
        <v>Catalog Record</v>
      </c>
      <c r="AT72" s="6" t="str">
        <f>HYPERLINK("http://www.worldcat.org/oclc/8479263","WorldCat Record")</f>
        <v>WorldCat Record</v>
      </c>
      <c r="AU72" s="3" t="s">
        <v>1025</v>
      </c>
      <c r="AV72" s="3" t="s">
        <v>1026</v>
      </c>
      <c r="AW72" s="3" t="s">
        <v>1027</v>
      </c>
      <c r="AX72" s="3" t="s">
        <v>1027</v>
      </c>
      <c r="AY72" s="3" t="s">
        <v>1028</v>
      </c>
      <c r="AZ72" s="3" t="s">
        <v>74</v>
      </c>
      <c r="BC72" s="3" t="s">
        <v>1029</v>
      </c>
      <c r="BD72" s="3" t="s">
        <v>1030</v>
      </c>
    </row>
    <row r="73" spans="1:56" ht="46.5" customHeight="1" x14ac:dyDescent="0.25">
      <c r="A73" s="7" t="s">
        <v>58</v>
      </c>
      <c r="B73" s="2" t="s">
        <v>1031</v>
      </c>
      <c r="C73" s="2" t="s">
        <v>1032</v>
      </c>
      <c r="D73" s="2" t="s">
        <v>1033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1018</v>
      </c>
      <c r="L73" s="2" t="s">
        <v>1034</v>
      </c>
      <c r="M73" s="3" t="s">
        <v>1035</v>
      </c>
      <c r="O73" s="3" t="s">
        <v>1020</v>
      </c>
      <c r="P73" s="3" t="s">
        <v>1021</v>
      </c>
      <c r="Q73" s="2" t="s">
        <v>1036</v>
      </c>
      <c r="R73" s="3" t="s">
        <v>66</v>
      </c>
      <c r="S73" s="4">
        <v>9</v>
      </c>
      <c r="T73" s="4">
        <v>9</v>
      </c>
      <c r="U73" s="5" t="s">
        <v>1037</v>
      </c>
      <c r="V73" s="5" t="s">
        <v>1037</v>
      </c>
      <c r="W73" s="5" t="s">
        <v>1038</v>
      </c>
      <c r="X73" s="5" t="s">
        <v>1038</v>
      </c>
      <c r="Y73" s="4">
        <v>19</v>
      </c>
      <c r="Z73" s="4">
        <v>15</v>
      </c>
      <c r="AA73" s="4">
        <v>15</v>
      </c>
      <c r="AB73" s="4">
        <v>1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1</v>
      </c>
      <c r="AI73" s="4">
        <v>1</v>
      </c>
      <c r="AJ73" s="4">
        <v>1</v>
      </c>
      <c r="AK73" s="4">
        <v>1</v>
      </c>
      <c r="AL73" s="4">
        <v>0</v>
      </c>
      <c r="AM73" s="4">
        <v>0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HYPERLINK("https://creighton-primo.hosted.exlibrisgroup.com/primo-explore/search?tab=default_tab&amp;search_scope=EVERYTHING&amp;vid=01CRU&amp;lang=en_US&amp;offset=0&amp;query=any,contains,991005257809702656","Catalog Record")</f>
        <v>Catalog Record</v>
      </c>
      <c r="AT73" s="6" t="str">
        <f>HYPERLINK("http://www.worldcat.org/oclc/182526814","WorldCat Record")</f>
        <v>WorldCat Record</v>
      </c>
      <c r="AU73" s="3" t="s">
        <v>1039</v>
      </c>
      <c r="AV73" s="3" t="s">
        <v>1040</v>
      </c>
      <c r="AW73" s="3" t="s">
        <v>1041</v>
      </c>
      <c r="AX73" s="3" t="s">
        <v>1041</v>
      </c>
      <c r="AY73" s="3" t="s">
        <v>1042</v>
      </c>
      <c r="AZ73" s="3" t="s">
        <v>74</v>
      </c>
      <c r="BB73" s="3" t="s">
        <v>1043</v>
      </c>
      <c r="BC73" s="3" t="s">
        <v>1044</v>
      </c>
      <c r="BD73" s="3" t="s">
        <v>1045</v>
      </c>
    </row>
    <row r="74" spans="1:56" ht="46.5" customHeight="1" x14ac:dyDescent="0.25">
      <c r="A74" s="7" t="s">
        <v>58</v>
      </c>
      <c r="B74" s="2" t="s">
        <v>1031</v>
      </c>
      <c r="C74" s="2" t="s">
        <v>1032</v>
      </c>
      <c r="D74" s="2" t="s">
        <v>1046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1018</v>
      </c>
      <c r="L74" s="2" t="s">
        <v>1047</v>
      </c>
      <c r="M74" s="3" t="s">
        <v>1035</v>
      </c>
      <c r="N74" s="2" t="s">
        <v>1048</v>
      </c>
      <c r="O74" s="3" t="s">
        <v>1020</v>
      </c>
      <c r="P74" s="3" t="s">
        <v>1021</v>
      </c>
      <c r="Q74" s="2" t="s">
        <v>1049</v>
      </c>
      <c r="R74" s="3" t="s">
        <v>66</v>
      </c>
      <c r="S74" s="4">
        <v>5</v>
      </c>
      <c r="T74" s="4">
        <v>5</v>
      </c>
      <c r="U74" s="5" t="s">
        <v>1023</v>
      </c>
      <c r="V74" s="5" t="s">
        <v>1023</v>
      </c>
      <c r="W74" s="5" t="s">
        <v>1024</v>
      </c>
      <c r="X74" s="5" t="s">
        <v>1024</v>
      </c>
      <c r="Y74" s="4">
        <v>14</v>
      </c>
      <c r="Z74" s="4">
        <v>10</v>
      </c>
      <c r="AA74" s="4">
        <v>11</v>
      </c>
      <c r="AB74" s="4">
        <v>1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HYPERLINK("https://creighton-primo.hosted.exlibrisgroup.com/primo-explore/search?tab=default_tab&amp;search_scope=EVERYTHING&amp;vid=01CRU&amp;lang=en_US&amp;offset=0&amp;query=any,contains,991005161339702656","Catalog Record")</f>
        <v>Catalog Record</v>
      </c>
      <c r="AT74" s="6" t="str">
        <f>HYPERLINK("http://www.worldcat.org/oclc/143593284","WorldCat Record")</f>
        <v>WorldCat Record</v>
      </c>
      <c r="AU74" s="3" t="s">
        <v>1050</v>
      </c>
      <c r="AV74" s="3" t="s">
        <v>1051</v>
      </c>
      <c r="AW74" s="3" t="s">
        <v>1052</v>
      </c>
      <c r="AX74" s="3" t="s">
        <v>1052</v>
      </c>
      <c r="AY74" s="3" t="s">
        <v>1053</v>
      </c>
      <c r="AZ74" s="3" t="s">
        <v>74</v>
      </c>
      <c r="BB74" s="3" t="s">
        <v>1054</v>
      </c>
      <c r="BC74" s="3" t="s">
        <v>1055</v>
      </c>
      <c r="BD74" s="3" t="s">
        <v>1056</v>
      </c>
    </row>
    <row r="75" spans="1:56" ht="46.5" customHeight="1" x14ac:dyDescent="0.25">
      <c r="A75" s="7" t="s">
        <v>58</v>
      </c>
      <c r="B75" s="2" t="s">
        <v>1057</v>
      </c>
      <c r="C75" s="2" t="s">
        <v>1058</v>
      </c>
      <c r="D75" s="2" t="s">
        <v>1059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1060</v>
      </c>
      <c r="L75" s="2" t="s">
        <v>1061</v>
      </c>
      <c r="M75" s="3" t="s">
        <v>189</v>
      </c>
      <c r="O75" s="3" t="s">
        <v>64</v>
      </c>
      <c r="P75" s="3" t="s">
        <v>191</v>
      </c>
      <c r="Q75" s="2" t="s">
        <v>1062</v>
      </c>
      <c r="R75" s="3" t="s">
        <v>66</v>
      </c>
      <c r="S75" s="4">
        <v>9</v>
      </c>
      <c r="T75" s="4">
        <v>9</v>
      </c>
      <c r="U75" s="5" t="s">
        <v>980</v>
      </c>
      <c r="V75" s="5" t="s">
        <v>980</v>
      </c>
      <c r="W75" s="5" t="s">
        <v>1063</v>
      </c>
      <c r="X75" s="5" t="s">
        <v>1063</v>
      </c>
      <c r="Y75" s="4">
        <v>317</v>
      </c>
      <c r="Z75" s="4">
        <v>158</v>
      </c>
      <c r="AA75" s="4">
        <v>167</v>
      </c>
      <c r="AB75" s="4">
        <v>2</v>
      </c>
      <c r="AC75" s="4">
        <v>2</v>
      </c>
      <c r="AD75" s="4">
        <v>10</v>
      </c>
      <c r="AE75" s="4">
        <v>10</v>
      </c>
      <c r="AF75" s="4">
        <v>1</v>
      </c>
      <c r="AG75" s="4">
        <v>1</v>
      </c>
      <c r="AH75" s="4">
        <v>3</v>
      </c>
      <c r="AI75" s="4">
        <v>3</v>
      </c>
      <c r="AJ75" s="4">
        <v>8</v>
      </c>
      <c r="AK75" s="4">
        <v>8</v>
      </c>
      <c r="AL75" s="4">
        <v>1</v>
      </c>
      <c r="AM75" s="4">
        <v>1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HYPERLINK("https://creighton-primo.hosted.exlibrisgroup.com/primo-explore/search?tab=default_tab&amp;search_scope=EVERYTHING&amp;vid=01CRU&amp;lang=en_US&amp;offset=0&amp;query=any,contains,991000946909702656","Catalog Record")</f>
        <v>Catalog Record</v>
      </c>
      <c r="AT75" s="6" t="str">
        <f>HYPERLINK("http://www.worldcat.org/oclc/14586936","WorldCat Record")</f>
        <v>WorldCat Record</v>
      </c>
      <c r="AU75" s="3" t="s">
        <v>1064</v>
      </c>
      <c r="AV75" s="3" t="s">
        <v>1065</v>
      </c>
      <c r="AW75" s="3" t="s">
        <v>1066</v>
      </c>
      <c r="AX75" s="3" t="s">
        <v>1066</v>
      </c>
      <c r="AY75" s="3" t="s">
        <v>1067</v>
      </c>
      <c r="AZ75" s="3" t="s">
        <v>74</v>
      </c>
      <c r="BB75" s="3" t="s">
        <v>1068</v>
      </c>
      <c r="BC75" s="3" t="s">
        <v>1069</v>
      </c>
      <c r="BD75" s="3" t="s">
        <v>1070</v>
      </c>
    </row>
    <row r="76" spans="1:56" ht="46.5" customHeight="1" x14ac:dyDescent="0.25">
      <c r="A76" s="7" t="s">
        <v>58</v>
      </c>
      <c r="B76" s="2" t="s">
        <v>1071</v>
      </c>
      <c r="C76" s="2" t="s">
        <v>1072</v>
      </c>
      <c r="D76" s="2" t="s">
        <v>1073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1074</v>
      </c>
      <c r="L76" s="2" t="s">
        <v>1075</v>
      </c>
      <c r="M76" s="3" t="s">
        <v>1076</v>
      </c>
      <c r="O76" s="3" t="s">
        <v>1020</v>
      </c>
      <c r="P76" s="3" t="s">
        <v>1021</v>
      </c>
      <c r="R76" s="3" t="s">
        <v>66</v>
      </c>
      <c r="S76" s="4">
        <v>1</v>
      </c>
      <c r="T76" s="4">
        <v>1</v>
      </c>
      <c r="U76" s="5" t="s">
        <v>1077</v>
      </c>
      <c r="V76" s="5" t="s">
        <v>1077</v>
      </c>
      <c r="W76" s="5" t="s">
        <v>1077</v>
      </c>
      <c r="X76" s="5" t="s">
        <v>1077</v>
      </c>
      <c r="Y76" s="4">
        <v>33</v>
      </c>
      <c r="Z76" s="4">
        <v>17</v>
      </c>
      <c r="AA76" s="4">
        <v>22</v>
      </c>
      <c r="AB76" s="4">
        <v>1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3" t="s">
        <v>58</v>
      </c>
      <c r="AQ76" s="3" t="s">
        <v>69</v>
      </c>
      <c r="AR76" s="6" t="str">
        <f>HYPERLINK("http://catalog.hathitrust.org/Record/005132793","HathiTrust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HYPERLINK("https://creighton-primo.hosted.exlibrisgroup.com/primo-explore/search?tab=default_tab&amp;search_scope=EVERYTHING&amp;vid=01CRU&amp;lang=en_US&amp;offset=0&amp;query=any,contains,991004899199702656","Catalog Record")</f>
        <v>Catalog Record</v>
      </c>
      <c r="AT76" s="6" t="str">
        <f>HYPERLINK("http://www.worldcat.org/oclc/63106863","WorldCat Record")</f>
        <v>WorldCat Record</v>
      </c>
      <c r="AU76" s="3" t="s">
        <v>1078</v>
      </c>
      <c r="AV76" s="3" t="s">
        <v>1079</v>
      </c>
      <c r="AW76" s="3" t="s">
        <v>1080</v>
      </c>
      <c r="AX76" s="3" t="s">
        <v>1080</v>
      </c>
      <c r="AY76" s="3" t="s">
        <v>1081</v>
      </c>
      <c r="AZ76" s="3" t="s">
        <v>74</v>
      </c>
      <c r="BB76" s="3" t="s">
        <v>1082</v>
      </c>
      <c r="BC76" s="3" t="s">
        <v>1083</v>
      </c>
      <c r="BD76" s="3" t="s">
        <v>1084</v>
      </c>
    </row>
    <row r="77" spans="1:56" ht="46.5" customHeight="1" x14ac:dyDescent="0.25">
      <c r="A77" s="7" t="s">
        <v>58</v>
      </c>
      <c r="B77" s="2" t="s">
        <v>1085</v>
      </c>
      <c r="C77" s="2" t="s">
        <v>1086</v>
      </c>
      <c r="D77" s="2" t="s">
        <v>1087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1088</v>
      </c>
      <c r="L77" s="2" t="s">
        <v>1089</v>
      </c>
      <c r="M77" s="3" t="s">
        <v>691</v>
      </c>
      <c r="O77" s="3" t="s">
        <v>64</v>
      </c>
      <c r="P77" s="3" t="s">
        <v>290</v>
      </c>
      <c r="R77" s="3" t="s">
        <v>66</v>
      </c>
      <c r="S77" s="4">
        <v>2</v>
      </c>
      <c r="T77" s="4">
        <v>2</v>
      </c>
      <c r="U77" s="5" t="s">
        <v>1090</v>
      </c>
      <c r="V77" s="5" t="s">
        <v>1090</v>
      </c>
      <c r="W77" s="5" t="s">
        <v>1091</v>
      </c>
      <c r="X77" s="5" t="s">
        <v>1091</v>
      </c>
      <c r="Y77" s="4">
        <v>544</v>
      </c>
      <c r="Z77" s="4">
        <v>427</v>
      </c>
      <c r="AA77" s="4">
        <v>603</v>
      </c>
      <c r="AB77" s="4">
        <v>4</v>
      </c>
      <c r="AC77" s="4">
        <v>4</v>
      </c>
      <c r="AD77" s="4">
        <v>22</v>
      </c>
      <c r="AE77" s="4">
        <v>32</v>
      </c>
      <c r="AF77" s="4">
        <v>8</v>
      </c>
      <c r="AG77" s="4">
        <v>14</v>
      </c>
      <c r="AH77" s="4">
        <v>6</v>
      </c>
      <c r="AI77" s="4">
        <v>9</v>
      </c>
      <c r="AJ77" s="4">
        <v>11</v>
      </c>
      <c r="AK77" s="4">
        <v>16</v>
      </c>
      <c r="AL77" s="4">
        <v>3</v>
      </c>
      <c r="AM77" s="4">
        <v>3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HYPERLINK("https://creighton-primo.hosted.exlibrisgroup.com/primo-explore/search?tab=default_tab&amp;search_scope=EVERYTHING&amp;vid=01CRU&amp;lang=en_US&amp;offset=0&amp;query=any,contains,991004156289702656","Catalog Record")</f>
        <v>Catalog Record</v>
      </c>
      <c r="AT77" s="6" t="str">
        <f>HYPERLINK("http://www.worldcat.org/oclc/49226059","WorldCat Record")</f>
        <v>WorldCat Record</v>
      </c>
      <c r="AU77" s="3" t="s">
        <v>1092</v>
      </c>
      <c r="AV77" s="3" t="s">
        <v>1093</v>
      </c>
      <c r="AW77" s="3" t="s">
        <v>1094</v>
      </c>
      <c r="AX77" s="3" t="s">
        <v>1094</v>
      </c>
      <c r="AY77" s="3" t="s">
        <v>1095</v>
      </c>
      <c r="AZ77" s="3" t="s">
        <v>74</v>
      </c>
      <c r="BB77" s="3" t="s">
        <v>1096</v>
      </c>
      <c r="BC77" s="3" t="s">
        <v>1097</v>
      </c>
      <c r="BD77" s="3" t="s">
        <v>1098</v>
      </c>
    </row>
    <row r="78" spans="1:56" ht="46.5" customHeight="1" x14ac:dyDescent="0.25">
      <c r="A78" s="7" t="s">
        <v>58</v>
      </c>
      <c r="B78" s="2" t="s">
        <v>1099</v>
      </c>
      <c r="C78" s="2" t="s">
        <v>1100</v>
      </c>
      <c r="D78" s="2" t="s">
        <v>1101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1102</v>
      </c>
      <c r="L78" s="2" t="s">
        <v>1103</v>
      </c>
      <c r="M78" s="3" t="s">
        <v>1104</v>
      </c>
      <c r="O78" s="3" t="s">
        <v>64</v>
      </c>
      <c r="P78" s="3" t="s">
        <v>65</v>
      </c>
      <c r="R78" s="3" t="s">
        <v>66</v>
      </c>
      <c r="S78" s="4">
        <v>3</v>
      </c>
      <c r="T78" s="4">
        <v>3</v>
      </c>
      <c r="U78" s="5" t="s">
        <v>1105</v>
      </c>
      <c r="V78" s="5" t="s">
        <v>1105</v>
      </c>
      <c r="W78" s="5" t="s">
        <v>1106</v>
      </c>
      <c r="X78" s="5" t="s">
        <v>1106</v>
      </c>
      <c r="Y78" s="4">
        <v>535</v>
      </c>
      <c r="Z78" s="4">
        <v>442</v>
      </c>
      <c r="AA78" s="4">
        <v>831</v>
      </c>
      <c r="AB78" s="4">
        <v>4</v>
      </c>
      <c r="AC78" s="4">
        <v>6</v>
      </c>
      <c r="AD78" s="4">
        <v>26</v>
      </c>
      <c r="AE78" s="4">
        <v>31</v>
      </c>
      <c r="AF78" s="4">
        <v>9</v>
      </c>
      <c r="AG78" s="4">
        <v>11</v>
      </c>
      <c r="AH78" s="4">
        <v>9</v>
      </c>
      <c r="AI78" s="4">
        <v>10</v>
      </c>
      <c r="AJ78" s="4">
        <v>12</v>
      </c>
      <c r="AK78" s="4">
        <v>13</v>
      </c>
      <c r="AL78" s="4">
        <v>3</v>
      </c>
      <c r="AM78" s="4">
        <v>5</v>
      </c>
      <c r="AN78" s="4">
        <v>0</v>
      </c>
      <c r="AO78" s="4">
        <v>0</v>
      </c>
      <c r="AP78" s="3" t="s">
        <v>58</v>
      </c>
      <c r="AQ78" s="3" t="s">
        <v>58</v>
      </c>
      <c r="AS78" s="6" t="str">
        <f>HYPERLINK("https://creighton-primo.hosted.exlibrisgroup.com/primo-explore/search?tab=default_tab&amp;search_scope=EVERYTHING&amp;vid=01CRU&amp;lang=en_US&amp;offset=0&amp;query=any,contains,991003951899702656","Catalog Record")</f>
        <v>Catalog Record</v>
      </c>
      <c r="AT78" s="6" t="str">
        <f>HYPERLINK("http://www.worldcat.org/oclc/46858434","WorldCat Record")</f>
        <v>WorldCat Record</v>
      </c>
      <c r="AU78" s="3" t="s">
        <v>1107</v>
      </c>
      <c r="AV78" s="3" t="s">
        <v>1108</v>
      </c>
      <c r="AW78" s="3" t="s">
        <v>1109</v>
      </c>
      <c r="AX78" s="3" t="s">
        <v>1109</v>
      </c>
      <c r="AY78" s="3" t="s">
        <v>1110</v>
      </c>
      <c r="AZ78" s="3" t="s">
        <v>74</v>
      </c>
      <c r="BB78" s="3" t="s">
        <v>1111</v>
      </c>
      <c r="BC78" s="3" t="s">
        <v>1112</v>
      </c>
      <c r="BD78" s="3" t="s">
        <v>1113</v>
      </c>
    </row>
    <row r="79" spans="1:56" ht="46.5" customHeight="1" x14ac:dyDescent="0.25">
      <c r="A79" s="7" t="s">
        <v>58</v>
      </c>
      <c r="B79" s="2" t="s">
        <v>1114</v>
      </c>
      <c r="C79" s="2" t="s">
        <v>1115</v>
      </c>
      <c r="D79" s="2" t="s">
        <v>1116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1117</v>
      </c>
      <c r="L79" s="2" t="s">
        <v>1118</v>
      </c>
      <c r="M79" s="3" t="s">
        <v>304</v>
      </c>
      <c r="O79" s="3" t="s">
        <v>64</v>
      </c>
      <c r="P79" s="3" t="s">
        <v>65</v>
      </c>
      <c r="R79" s="3" t="s">
        <v>66</v>
      </c>
      <c r="S79" s="4">
        <v>2</v>
      </c>
      <c r="T79" s="4">
        <v>2</v>
      </c>
      <c r="U79" s="5" t="s">
        <v>1119</v>
      </c>
      <c r="V79" s="5" t="s">
        <v>1119</v>
      </c>
      <c r="W79" s="5" t="s">
        <v>981</v>
      </c>
      <c r="X79" s="5" t="s">
        <v>981</v>
      </c>
      <c r="Y79" s="4">
        <v>1271</v>
      </c>
      <c r="Z79" s="4">
        <v>1185</v>
      </c>
      <c r="AA79" s="4">
        <v>1255</v>
      </c>
      <c r="AB79" s="4">
        <v>10</v>
      </c>
      <c r="AC79" s="4">
        <v>12</v>
      </c>
      <c r="AD79" s="4">
        <v>38</v>
      </c>
      <c r="AE79" s="4">
        <v>40</v>
      </c>
      <c r="AF79" s="4">
        <v>18</v>
      </c>
      <c r="AG79" s="4">
        <v>19</v>
      </c>
      <c r="AH79" s="4">
        <v>8</v>
      </c>
      <c r="AI79" s="4">
        <v>8</v>
      </c>
      <c r="AJ79" s="4">
        <v>18</v>
      </c>
      <c r="AK79" s="4">
        <v>19</v>
      </c>
      <c r="AL79" s="4">
        <v>5</v>
      </c>
      <c r="AM79" s="4">
        <v>6</v>
      </c>
      <c r="AN79" s="4">
        <v>0</v>
      </c>
      <c r="AO79" s="4">
        <v>0</v>
      </c>
      <c r="AP79" s="3" t="s">
        <v>58</v>
      </c>
      <c r="AQ79" s="3" t="s">
        <v>69</v>
      </c>
      <c r="AR79" s="6" t="str">
        <f>HYPERLINK("http://catalog.hathitrust.org/Record/000089585","HathiTrust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HYPERLINK("https://creighton-primo.hosted.exlibrisgroup.com/primo-explore/search?tab=default_tab&amp;search_scope=EVERYTHING&amp;vid=01CRU&amp;lang=en_US&amp;offset=0&amp;query=any,contains,991004459799702656","Catalog Record")</f>
        <v>Catalog Record</v>
      </c>
      <c r="AT79" s="6" t="str">
        <f>HYPERLINK("http://www.worldcat.org/oclc/3542510","WorldCat Record")</f>
        <v>WorldCat Record</v>
      </c>
      <c r="AU79" s="3" t="s">
        <v>1120</v>
      </c>
      <c r="AV79" s="3" t="s">
        <v>1121</v>
      </c>
      <c r="AW79" s="3" t="s">
        <v>1122</v>
      </c>
      <c r="AX79" s="3" t="s">
        <v>1122</v>
      </c>
      <c r="AY79" s="3" t="s">
        <v>1123</v>
      </c>
      <c r="AZ79" s="3" t="s">
        <v>74</v>
      </c>
      <c r="BB79" s="3" t="s">
        <v>1124</v>
      </c>
      <c r="BC79" s="3" t="s">
        <v>1125</v>
      </c>
      <c r="BD79" s="3" t="s">
        <v>1126</v>
      </c>
    </row>
    <row r="80" spans="1:56" ht="46.5" customHeight="1" x14ac:dyDescent="0.25">
      <c r="A80" s="7" t="s">
        <v>58</v>
      </c>
      <c r="B80" s="2" t="s">
        <v>1127</v>
      </c>
      <c r="C80" s="2" t="s">
        <v>1128</v>
      </c>
      <c r="D80" s="2" t="s">
        <v>1129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1130</v>
      </c>
      <c r="L80" s="2" t="s">
        <v>1131</v>
      </c>
      <c r="M80" s="3" t="s">
        <v>979</v>
      </c>
      <c r="O80" s="3" t="s">
        <v>64</v>
      </c>
      <c r="P80" s="3" t="s">
        <v>65</v>
      </c>
      <c r="R80" s="3" t="s">
        <v>66</v>
      </c>
      <c r="S80" s="4">
        <v>1</v>
      </c>
      <c r="T80" s="4">
        <v>1</v>
      </c>
      <c r="U80" s="5" t="s">
        <v>1132</v>
      </c>
      <c r="V80" s="5" t="s">
        <v>1132</v>
      </c>
      <c r="W80" s="5" t="s">
        <v>1133</v>
      </c>
      <c r="X80" s="5" t="s">
        <v>1133</v>
      </c>
      <c r="Y80" s="4">
        <v>279</v>
      </c>
      <c r="Z80" s="4">
        <v>243</v>
      </c>
      <c r="AA80" s="4">
        <v>270</v>
      </c>
      <c r="AB80" s="4">
        <v>2</v>
      </c>
      <c r="AC80" s="4">
        <v>4</v>
      </c>
      <c r="AD80" s="4">
        <v>9</v>
      </c>
      <c r="AE80" s="4">
        <v>11</v>
      </c>
      <c r="AF80" s="4">
        <v>5</v>
      </c>
      <c r="AG80" s="4">
        <v>5</v>
      </c>
      <c r="AH80" s="4">
        <v>2</v>
      </c>
      <c r="AI80" s="4">
        <v>2</v>
      </c>
      <c r="AJ80" s="4">
        <v>7</v>
      </c>
      <c r="AK80" s="4">
        <v>7</v>
      </c>
      <c r="AL80" s="4">
        <v>0</v>
      </c>
      <c r="AM80" s="4">
        <v>2</v>
      </c>
      <c r="AN80" s="4">
        <v>0</v>
      </c>
      <c r="AO80" s="4">
        <v>0</v>
      </c>
      <c r="AP80" s="3" t="s">
        <v>58</v>
      </c>
      <c r="AQ80" s="3" t="s">
        <v>58</v>
      </c>
      <c r="AS80" s="6" t="str">
        <f>HYPERLINK("https://creighton-primo.hosted.exlibrisgroup.com/primo-explore/search?tab=default_tab&amp;search_scope=EVERYTHING&amp;vid=01CRU&amp;lang=en_US&amp;offset=0&amp;query=any,contains,991005144879702656","Catalog Record")</f>
        <v>Catalog Record</v>
      </c>
      <c r="AT80" s="6" t="str">
        <f>HYPERLINK("http://www.worldcat.org/oclc/7653551","WorldCat Record")</f>
        <v>WorldCat Record</v>
      </c>
      <c r="AU80" s="3" t="s">
        <v>1134</v>
      </c>
      <c r="AV80" s="3" t="s">
        <v>1135</v>
      </c>
      <c r="AW80" s="3" t="s">
        <v>1136</v>
      </c>
      <c r="AX80" s="3" t="s">
        <v>1136</v>
      </c>
      <c r="AY80" s="3" t="s">
        <v>1137</v>
      </c>
      <c r="AZ80" s="3" t="s">
        <v>74</v>
      </c>
      <c r="BB80" s="3" t="s">
        <v>1138</v>
      </c>
      <c r="BC80" s="3" t="s">
        <v>1139</v>
      </c>
      <c r="BD80" s="3" t="s">
        <v>1140</v>
      </c>
    </row>
    <row r="81" spans="1:56" ht="46.5" customHeight="1" x14ac:dyDescent="0.25">
      <c r="A81" s="7" t="s">
        <v>58</v>
      </c>
      <c r="B81" s="2" t="s">
        <v>1141</v>
      </c>
      <c r="C81" s="2" t="s">
        <v>1142</v>
      </c>
      <c r="D81" s="2" t="s">
        <v>1143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1144</v>
      </c>
      <c r="L81" s="2" t="s">
        <v>1145</v>
      </c>
      <c r="M81" s="3" t="s">
        <v>1146</v>
      </c>
      <c r="O81" s="3" t="s">
        <v>64</v>
      </c>
      <c r="P81" s="3" t="s">
        <v>65</v>
      </c>
      <c r="R81" s="3" t="s">
        <v>66</v>
      </c>
      <c r="S81" s="4">
        <v>2</v>
      </c>
      <c r="T81" s="4">
        <v>2</v>
      </c>
      <c r="U81" s="5" t="s">
        <v>1147</v>
      </c>
      <c r="V81" s="5" t="s">
        <v>1147</v>
      </c>
      <c r="W81" s="5" t="s">
        <v>859</v>
      </c>
      <c r="X81" s="5" t="s">
        <v>859</v>
      </c>
      <c r="Y81" s="4">
        <v>808</v>
      </c>
      <c r="Z81" s="4">
        <v>748</v>
      </c>
      <c r="AA81" s="4">
        <v>784</v>
      </c>
      <c r="AB81" s="4">
        <v>8</v>
      </c>
      <c r="AC81" s="4">
        <v>8</v>
      </c>
      <c r="AD81" s="4">
        <v>32</v>
      </c>
      <c r="AE81" s="4">
        <v>33</v>
      </c>
      <c r="AF81" s="4">
        <v>12</v>
      </c>
      <c r="AG81" s="4">
        <v>12</v>
      </c>
      <c r="AH81" s="4">
        <v>7</v>
      </c>
      <c r="AI81" s="4">
        <v>8</v>
      </c>
      <c r="AJ81" s="4">
        <v>16</v>
      </c>
      <c r="AK81" s="4">
        <v>16</v>
      </c>
      <c r="AL81" s="4">
        <v>7</v>
      </c>
      <c r="AM81" s="4">
        <v>7</v>
      </c>
      <c r="AN81" s="4">
        <v>0</v>
      </c>
      <c r="AO81" s="4">
        <v>0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HYPERLINK("https://creighton-primo.hosted.exlibrisgroup.com/primo-explore/search?tab=default_tab&amp;search_scope=EVERYTHING&amp;vid=01CRU&amp;lang=en_US&amp;offset=0&amp;query=any,contains,991003519259702656","Catalog Record")</f>
        <v>Catalog Record</v>
      </c>
      <c r="AT81" s="6" t="str">
        <f>HYPERLINK("http://www.worldcat.org/oclc/1078455","WorldCat Record")</f>
        <v>WorldCat Record</v>
      </c>
      <c r="AU81" s="3" t="s">
        <v>1148</v>
      </c>
      <c r="AV81" s="3" t="s">
        <v>1149</v>
      </c>
      <c r="AW81" s="3" t="s">
        <v>1150</v>
      </c>
      <c r="AX81" s="3" t="s">
        <v>1150</v>
      </c>
      <c r="AY81" s="3" t="s">
        <v>1151</v>
      </c>
      <c r="AZ81" s="3" t="s">
        <v>74</v>
      </c>
      <c r="BB81" s="3" t="s">
        <v>1152</v>
      </c>
      <c r="BC81" s="3" t="s">
        <v>1153</v>
      </c>
      <c r="BD81" s="3" t="s">
        <v>1154</v>
      </c>
    </row>
    <row r="82" spans="1:56" ht="46.5" customHeight="1" x14ac:dyDescent="0.25">
      <c r="A82" s="7" t="s">
        <v>58</v>
      </c>
      <c r="B82" s="2" t="s">
        <v>1155</v>
      </c>
      <c r="C82" s="2" t="s">
        <v>1156</v>
      </c>
      <c r="D82" s="2" t="s">
        <v>1157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1158</v>
      </c>
      <c r="L82" s="2" t="s">
        <v>1159</v>
      </c>
      <c r="M82" s="3" t="s">
        <v>614</v>
      </c>
      <c r="N82" s="2" t="s">
        <v>1160</v>
      </c>
      <c r="O82" s="3" t="s">
        <v>64</v>
      </c>
      <c r="P82" s="3" t="s">
        <v>65</v>
      </c>
      <c r="R82" s="3" t="s">
        <v>66</v>
      </c>
      <c r="S82" s="4">
        <v>0</v>
      </c>
      <c r="T82" s="4">
        <v>0</v>
      </c>
      <c r="U82" s="5" t="s">
        <v>1161</v>
      </c>
      <c r="V82" s="5" t="s">
        <v>1161</v>
      </c>
      <c r="W82" s="5" t="s">
        <v>1162</v>
      </c>
      <c r="X82" s="5" t="s">
        <v>1162</v>
      </c>
      <c r="Y82" s="4">
        <v>384</v>
      </c>
      <c r="Z82" s="4">
        <v>337</v>
      </c>
      <c r="AA82" s="4">
        <v>379</v>
      </c>
      <c r="AB82" s="4">
        <v>1</v>
      </c>
      <c r="AC82" s="4">
        <v>2</v>
      </c>
      <c r="AD82" s="4">
        <v>12</v>
      </c>
      <c r="AE82" s="4">
        <v>13</v>
      </c>
      <c r="AF82" s="4">
        <v>2</v>
      </c>
      <c r="AG82" s="4">
        <v>2</v>
      </c>
      <c r="AH82" s="4">
        <v>6</v>
      </c>
      <c r="AI82" s="4">
        <v>6</v>
      </c>
      <c r="AJ82" s="4">
        <v>8</v>
      </c>
      <c r="AK82" s="4">
        <v>8</v>
      </c>
      <c r="AL82" s="4">
        <v>0</v>
      </c>
      <c r="AM82" s="4">
        <v>1</v>
      </c>
      <c r="AN82" s="4">
        <v>1</v>
      </c>
      <c r="AO82" s="4">
        <v>1</v>
      </c>
      <c r="AP82" s="3" t="s">
        <v>58</v>
      </c>
      <c r="AQ82" s="3" t="s">
        <v>69</v>
      </c>
      <c r="AR82" s="6" t="str">
        <f>HYPERLINK("http://catalog.hathitrust.org/Record/004403203","HathiTrust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HYPERLINK("https://creighton-primo.hosted.exlibrisgroup.com/primo-explore/search?tab=default_tab&amp;search_scope=EVERYTHING&amp;vid=01CRU&amp;lang=en_US&amp;offset=0&amp;query=any,contains,991000605309702656","Catalog Record")</f>
        <v>Catalog Record</v>
      </c>
      <c r="AT82" s="6" t="str">
        <f>HYPERLINK("http://www.worldcat.org/oclc/11866021","WorldCat Record")</f>
        <v>WorldCat Record</v>
      </c>
      <c r="AU82" s="3" t="s">
        <v>1163</v>
      </c>
      <c r="AV82" s="3" t="s">
        <v>1164</v>
      </c>
      <c r="AW82" s="3" t="s">
        <v>1165</v>
      </c>
      <c r="AX82" s="3" t="s">
        <v>1165</v>
      </c>
      <c r="AY82" s="3" t="s">
        <v>1166</v>
      </c>
      <c r="AZ82" s="3" t="s">
        <v>74</v>
      </c>
      <c r="BB82" s="3" t="s">
        <v>1167</v>
      </c>
      <c r="BC82" s="3" t="s">
        <v>1168</v>
      </c>
      <c r="BD82" s="3" t="s">
        <v>1169</v>
      </c>
    </row>
    <row r="83" spans="1:56" ht="46.5" customHeight="1" x14ac:dyDescent="0.25">
      <c r="A83" s="7" t="s">
        <v>58</v>
      </c>
      <c r="B83" s="2" t="s">
        <v>1170</v>
      </c>
      <c r="C83" s="2" t="s">
        <v>1171</v>
      </c>
      <c r="D83" s="2" t="s">
        <v>1172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1173</v>
      </c>
      <c r="L83" s="2" t="s">
        <v>761</v>
      </c>
      <c r="M83" s="3" t="s">
        <v>576</v>
      </c>
      <c r="O83" s="3" t="s">
        <v>64</v>
      </c>
      <c r="P83" s="3" t="s">
        <v>65</v>
      </c>
      <c r="Q83" s="2" t="s">
        <v>1174</v>
      </c>
      <c r="R83" s="3" t="s">
        <v>66</v>
      </c>
      <c r="S83" s="4">
        <v>1</v>
      </c>
      <c r="T83" s="4">
        <v>1</v>
      </c>
      <c r="U83" s="5" t="s">
        <v>363</v>
      </c>
      <c r="V83" s="5" t="s">
        <v>363</v>
      </c>
      <c r="W83" s="5" t="s">
        <v>981</v>
      </c>
      <c r="X83" s="5" t="s">
        <v>981</v>
      </c>
      <c r="Y83" s="4">
        <v>239</v>
      </c>
      <c r="Z83" s="4">
        <v>216</v>
      </c>
      <c r="AA83" s="4">
        <v>279</v>
      </c>
      <c r="AB83" s="4">
        <v>2</v>
      </c>
      <c r="AC83" s="4">
        <v>2</v>
      </c>
      <c r="AD83" s="4">
        <v>11</v>
      </c>
      <c r="AE83" s="4">
        <v>13</v>
      </c>
      <c r="AF83" s="4">
        <v>4</v>
      </c>
      <c r="AG83" s="4">
        <v>4</v>
      </c>
      <c r="AH83" s="4">
        <v>4</v>
      </c>
      <c r="AI83" s="4">
        <v>4</v>
      </c>
      <c r="AJ83" s="4">
        <v>6</v>
      </c>
      <c r="AK83" s="4">
        <v>8</v>
      </c>
      <c r="AL83" s="4">
        <v>1</v>
      </c>
      <c r="AM83" s="4">
        <v>1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HYPERLINK("https://creighton-primo.hosted.exlibrisgroup.com/primo-explore/search?tab=default_tab&amp;search_scope=EVERYTHING&amp;vid=01CRU&amp;lang=en_US&amp;offset=0&amp;query=any,contains,991005182489702656","Catalog Record")</f>
        <v>Catalog Record</v>
      </c>
      <c r="AT83" s="6" t="str">
        <f>HYPERLINK("http://www.worldcat.org/oclc/7947225","WorldCat Record")</f>
        <v>WorldCat Record</v>
      </c>
      <c r="AU83" s="3" t="s">
        <v>1175</v>
      </c>
      <c r="AV83" s="3" t="s">
        <v>1176</v>
      </c>
      <c r="AW83" s="3" t="s">
        <v>1177</v>
      </c>
      <c r="AX83" s="3" t="s">
        <v>1177</v>
      </c>
      <c r="AY83" s="3" t="s">
        <v>1178</v>
      </c>
      <c r="AZ83" s="3" t="s">
        <v>74</v>
      </c>
      <c r="BB83" s="3" t="s">
        <v>1179</v>
      </c>
      <c r="BC83" s="3" t="s">
        <v>1180</v>
      </c>
      <c r="BD83" s="3" t="s">
        <v>1181</v>
      </c>
    </row>
    <row r="84" spans="1:56" ht="46.5" customHeight="1" x14ac:dyDescent="0.25">
      <c r="A84" s="7" t="s">
        <v>58</v>
      </c>
      <c r="B84" s="2" t="s">
        <v>1182</v>
      </c>
      <c r="C84" s="2" t="s">
        <v>1183</v>
      </c>
      <c r="D84" s="2" t="s">
        <v>1184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1185</v>
      </c>
      <c r="L84" s="2" t="s">
        <v>1186</v>
      </c>
      <c r="M84" s="3" t="s">
        <v>1187</v>
      </c>
      <c r="O84" s="3" t="s">
        <v>64</v>
      </c>
      <c r="P84" s="3" t="s">
        <v>191</v>
      </c>
      <c r="R84" s="3" t="s">
        <v>66</v>
      </c>
      <c r="S84" s="4">
        <v>1</v>
      </c>
      <c r="T84" s="4">
        <v>1</v>
      </c>
      <c r="U84" s="5" t="s">
        <v>1188</v>
      </c>
      <c r="V84" s="5" t="s">
        <v>1188</v>
      </c>
      <c r="W84" s="5" t="s">
        <v>1189</v>
      </c>
      <c r="X84" s="5" t="s">
        <v>1189</v>
      </c>
      <c r="Y84" s="4">
        <v>340</v>
      </c>
      <c r="Z84" s="4">
        <v>206</v>
      </c>
      <c r="AA84" s="4">
        <v>207</v>
      </c>
      <c r="AB84" s="4">
        <v>2</v>
      </c>
      <c r="AC84" s="4">
        <v>2</v>
      </c>
      <c r="AD84" s="4">
        <v>9</v>
      </c>
      <c r="AE84" s="4">
        <v>9</v>
      </c>
      <c r="AF84" s="4">
        <v>3</v>
      </c>
      <c r="AG84" s="4">
        <v>3</v>
      </c>
      <c r="AH84" s="4">
        <v>2</v>
      </c>
      <c r="AI84" s="4">
        <v>2</v>
      </c>
      <c r="AJ84" s="4">
        <v>5</v>
      </c>
      <c r="AK84" s="4">
        <v>5</v>
      </c>
      <c r="AL84" s="4">
        <v>1</v>
      </c>
      <c r="AM84" s="4">
        <v>1</v>
      </c>
      <c r="AN84" s="4">
        <v>0</v>
      </c>
      <c r="AO84" s="4">
        <v>0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HYPERLINK("https://creighton-primo.hosted.exlibrisgroup.com/primo-explore/search?tab=default_tab&amp;search_scope=EVERYTHING&amp;vid=01CRU&amp;lang=en_US&amp;offset=0&amp;query=any,contains,991001773929702656","Catalog Record")</f>
        <v>Catalog Record</v>
      </c>
      <c r="AT84" s="6" t="str">
        <f>HYPERLINK("http://www.worldcat.org/oclc/22389376","WorldCat Record")</f>
        <v>WorldCat Record</v>
      </c>
      <c r="AU84" s="3" t="s">
        <v>1190</v>
      </c>
      <c r="AV84" s="3" t="s">
        <v>1191</v>
      </c>
      <c r="AW84" s="3" t="s">
        <v>1192</v>
      </c>
      <c r="AX84" s="3" t="s">
        <v>1192</v>
      </c>
      <c r="AY84" s="3" t="s">
        <v>1193</v>
      </c>
      <c r="AZ84" s="3" t="s">
        <v>74</v>
      </c>
      <c r="BB84" s="3" t="s">
        <v>1194</v>
      </c>
      <c r="BC84" s="3" t="s">
        <v>1195</v>
      </c>
      <c r="BD84" s="3" t="s">
        <v>1196</v>
      </c>
    </row>
    <row r="85" spans="1:56" ht="46.5" customHeight="1" x14ac:dyDescent="0.25">
      <c r="A85" s="7" t="s">
        <v>58</v>
      </c>
      <c r="B85" s="2" t="s">
        <v>1197</v>
      </c>
      <c r="C85" s="2" t="s">
        <v>1198</v>
      </c>
      <c r="D85" s="2" t="s">
        <v>1199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1200</v>
      </c>
      <c r="L85" s="2" t="s">
        <v>1201</v>
      </c>
      <c r="M85" s="3" t="s">
        <v>1187</v>
      </c>
      <c r="O85" s="3" t="s">
        <v>64</v>
      </c>
      <c r="P85" s="3" t="s">
        <v>65</v>
      </c>
      <c r="R85" s="3" t="s">
        <v>66</v>
      </c>
      <c r="S85" s="4">
        <v>3</v>
      </c>
      <c r="T85" s="4">
        <v>3</v>
      </c>
      <c r="U85" s="5" t="s">
        <v>1202</v>
      </c>
      <c r="V85" s="5" t="s">
        <v>1202</v>
      </c>
      <c r="W85" s="5" t="s">
        <v>1203</v>
      </c>
      <c r="X85" s="5" t="s">
        <v>1203</v>
      </c>
      <c r="Y85" s="4">
        <v>892</v>
      </c>
      <c r="Z85" s="4">
        <v>821</v>
      </c>
      <c r="AA85" s="4">
        <v>827</v>
      </c>
      <c r="AB85" s="4">
        <v>6</v>
      </c>
      <c r="AC85" s="4">
        <v>6</v>
      </c>
      <c r="AD85" s="4">
        <v>26</v>
      </c>
      <c r="AE85" s="4">
        <v>26</v>
      </c>
      <c r="AF85" s="4">
        <v>9</v>
      </c>
      <c r="AG85" s="4">
        <v>9</v>
      </c>
      <c r="AH85" s="4">
        <v>8</v>
      </c>
      <c r="AI85" s="4">
        <v>8</v>
      </c>
      <c r="AJ85" s="4">
        <v>13</v>
      </c>
      <c r="AK85" s="4">
        <v>13</v>
      </c>
      <c r="AL85" s="4">
        <v>4</v>
      </c>
      <c r="AM85" s="4">
        <v>4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HYPERLINK("https://creighton-primo.hosted.exlibrisgroup.com/primo-explore/search?tab=default_tab&amp;search_scope=EVERYTHING&amp;vid=01CRU&amp;lang=en_US&amp;offset=0&amp;query=any,contains,991001678819702656","Catalog Record")</f>
        <v>Catalog Record</v>
      </c>
      <c r="AT85" s="6" t="str">
        <f>HYPERLINK("http://www.worldcat.org/oclc/21335674","WorldCat Record")</f>
        <v>WorldCat Record</v>
      </c>
      <c r="AU85" s="3" t="s">
        <v>1204</v>
      </c>
      <c r="AV85" s="3" t="s">
        <v>1205</v>
      </c>
      <c r="AW85" s="3" t="s">
        <v>1206</v>
      </c>
      <c r="AX85" s="3" t="s">
        <v>1206</v>
      </c>
      <c r="AY85" s="3" t="s">
        <v>1207</v>
      </c>
      <c r="AZ85" s="3" t="s">
        <v>74</v>
      </c>
      <c r="BB85" s="3" t="s">
        <v>1208</v>
      </c>
      <c r="BC85" s="3" t="s">
        <v>1209</v>
      </c>
      <c r="BD85" s="3" t="s">
        <v>1210</v>
      </c>
    </row>
    <row r="86" spans="1:56" ht="46.5" customHeight="1" x14ac:dyDescent="0.25">
      <c r="A86" s="7" t="s">
        <v>58</v>
      </c>
      <c r="B86" s="2" t="s">
        <v>1211</v>
      </c>
      <c r="C86" s="2" t="s">
        <v>1212</v>
      </c>
      <c r="D86" s="2" t="s">
        <v>1213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1214</v>
      </c>
      <c r="L86" s="2" t="s">
        <v>1215</v>
      </c>
      <c r="M86" s="3" t="s">
        <v>1216</v>
      </c>
      <c r="O86" s="3" t="s">
        <v>64</v>
      </c>
      <c r="P86" s="3" t="s">
        <v>191</v>
      </c>
      <c r="R86" s="3" t="s">
        <v>66</v>
      </c>
      <c r="S86" s="4">
        <v>1</v>
      </c>
      <c r="T86" s="4">
        <v>1</v>
      </c>
      <c r="U86" s="5" t="s">
        <v>1217</v>
      </c>
      <c r="V86" s="5" t="s">
        <v>1217</v>
      </c>
      <c r="W86" s="5" t="s">
        <v>1218</v>
      </c>
      <c r="X86" s="5" t="s">
        <v>1218</v>
      </c>
      <c r="Y86" s="4">
        <v>697</v>
      </c>
      <c r="Z86" s="4">
        <v>544</v>
      </c>
      <c r="AA86" s="4">
        <v>545</v>
      </c>
      <c r="AB86" s="4">
        <v>4</v>
      </c>
      <c r="AC86" s="4">
        <v>4</v>
      </c>
      <c r="AD86" s="4">
        <v>37</v>
      </c>
      <c r="AE86" s="4">
        <v>37</v>
      </c>
      <c r="AF86" s="4">
        <v>15</v>
      </c>
      <c r="AG86" s="4">
        <v>15</v>
      </c>
      <c r="AH86" s="4">
        <v>9</v>
      </c>
      <c r="AI86" s="4">
        <v>9</v>
      </c>
      <c r="AJ86" s="4">
        <v>22</v>
      </c>
      <c r="AK86" s="4">
        <v>22</v>
      </c>
      <c r="AL86" s="4">
        <v>3</v>
      </c>
      <c r="AM86" s="4">
        <v>3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HYPERLINK("https://creighton-primo.hosted.exlibrisgroup.com/primo-explore/search?tab=default_tab&amp;search_scope=EVERYTHING&amp;vid=01CRU&amp;lang=en_US&amp;offset=0&amp;query=any,contains,991002748839702656","Catalog Record")</f>
        <v>Catalog Record</v>
      </c>
      <c r="AT86" s="6" t="str">
        <f>HYPERLINK("http://www.worldcat.org/oclc/36074443","WorldCat Record")</f>
        <v>WorldCat Record</v>
      </c>
      <c r="AU86" s="3" t="s">
        <v>1219</v>
      </c>
      <c r="AV86" s="3" t="s">
        <v>1220</v>
      </c>
      <c r="AW86" s="3" t="s">
        <v>1221</v>
      </c>
      <c r="AX86" s="3" t="s">
        <v>1221</v>
      </c>
      <c r="AY86" s="3" t="s">
        <v>1222</v>
      </c>
      <c r="AZ86" s="3" t="s">
        <v>74</v>
      </c>
      <c r="BB86" s="3" t="s">
        <v>1223</v>
      </c>
      <c r="BC86" s="3" t="s">
        <v>1224</v>
      </c>
      <c r="BD86" s="3" t="s">
        <v>1225</v>
      </c>
    </row>
    <row r="87" spans="1:56" ht="46.5" customHeight="1" x14ac:dyDescent="0.25">
      <c r="A87" s="7" t="s">
        <v>58</v>
      </c>
      <c r="B87" s="2" t="s">
        <v>1226</v>
      </c>
      <c r="C87" s="2" t="s">
        <v>1227</v>
      </c>
      <c r="D87" s="2" t="s">
        <v>1228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1229</v>
      </c>
      <c r="L87" s="2" t="s">
        <v>1230</v>
      </c>
      <c r="M87" s="3" t="s">
        <v>1187</v>
      </c>
      <c r="O87" s="3" t="s">
        <v>64</v>
      </c>
      <c r="P87" s="3" t="s">
        <v>96</v>
      </c>
      <c r="R87" s="3" t="s">
        <v>66</v>
      </c>
      <c r="S87" s="4">
        <v>2</v>
      </c>
      <c r="T87" s="4">
        <v>2</v>
      </c>
      <c r="U87" s="5" t="s">
        <v>1231</v>
      </c>
      <c r="V87" s="5" t="s">
        <v>1231</v>
      </c>
      <c r="W87" s="5" t="s">
        <v>1232</v>
      </c>
      <c r="X87" s="5" t="s">
        <v>1232</v>
      </c>
      <c r="Y87" s="4">
        <v>312</v>
      </c>
      <c r="Z87" s="4">
        <v>259</v>
      </c>
      <c r="AA87" s="4">
        <v>265</v>
      </c>
      <c r="AB87" s="4">
        <v>3</v>
      </c>
      <c r="AC87" s="4">
        <v>3</v>
      </c>
      <c r="AD87" s="4">
        <v>13</v>
      </c>
      <c r="AE87" s="4">
        <v>13</v>
      </c>
      <c r="AF87" s="4">
        <v>2</v>
      </c>
      <c r="AG87" s="4">
        <v>2</v>
      </c>
      <c r="AH87" s="4">
        <v>4</v>
      </c>
      <c r="AI87" s="4">
        <v>4</v>
      </c>
      <c r="AJ87" s="4">
        <v>8</v>
      </c>
      <c r="AK87" s="4">
        <v>8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HYPERLINK("https://creighton-primo.hosted.exlibrisgroup.com/primo-explore/search?tab=default_tab&amp;search_scope=EVERYTHING&amp;vid=01CRU&amp;lang=en_US&amp;offset=0&amp;query=any,contains,991001751199702656","Catalog Record")</f>
        <v>Catalog Record</v>
      </c>
      <c r="AT87" s="6" t="str">
        <f>HYPERLINK("http://www.worldcat.org/oclc/22182269","WorldCat Record")</f>
        <v>WorldCat Record</v>
      </c>
      <c r="AU87" s="3" t="s">
        <v>1233</v>
      </c>
      <c r="AV87" s="3" t="s">
        <v>1234</v>
      </c>
      <c r="AW87" s="3" t="s">
        <v>1235</v>
      </c>
      <c r="AX87" s="3" t="s">
        <v>1235</v>
      </c>
      <c r="AY87" s="3" t="s">
        <v>1236</v>
      </c>
      <c r="AZ87" s="3" t="s">
        <v>74</v>
      </c>
      <c r="BB87" s="3" t="s">
        <v>1237</v>
      </c>
      <c r="BC87" s="3" t="s">
        <v>1238</v>
      </c>
      <c r="BD87" s="3" t="s">
        <v>1239</v>
      </c>
    </row>
    <row r="88" spans="1:56" ht="46.5" customHeight="1" x14ac:dyDescent="0.25">
      <c r="A88" s="7" t="s">
        <v>58</v>
      </c>
      <c r="B88" s="2" t="s">
        <v>1240</v>
      </c>
      <c r="C88" s="2" t="s">
        <v>1241</v>
      </c>
      <c r="D88" s="2" t="s">
        <v>1242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1243</v>
      </c>
      <c r="L88" s="2" t="s">
        <v>1244</v>
      </c>
      <c r="M88" s="3" t="s">
        <v>387</v>
      </c>
      <c r="O88" s="3" t="s">
        <v>64</v>
      </c>
      <c r="P88" s="3" t="s">
        <v>129</v>
      </c>
      <c r="Q88" s="2" t="s">
        <v>1245</v>
      </c>
      <c r="R88" s="3" t="s">
        <v>66</v>
      </c>
      <c r="S88" s="4">
        <v>2</v>
      </c>
      <c r="T88" s="4">
        <v>2</v>
      </c>
      <c r="U88" s="5" t="s">
        <v>1246</v>
      </c>
      <c r="V88" s="5" t="s">
        <v>1246</v>
      </c>
      <c r="W88" s="5" t="s">
        <v>981</v>
      </c>
      <c r="X88" s="5" t="s">
        <v>981</v>
      </c>
      <c r="Y88" s="4">
        <v>271</v>
      </c>
      <c r="Z88" s="4">
        <v>204</v>
      </c>
      <c r="AA88" s="4">
        <v>205</v>
      </c>
      <c r="AB88" s="4">
        <v>1</v>
      </c>
      <c r="AC88" s="4">
        <v>1</v>
      </c>
      <c r="AD88" s="4">
        <v>8</v>
      </c>
      <c r="AE88" s="4">
        <v>8</v>
      </c>
      <c r="AF88" s="4">
        <v>3</v>
      </c>
      <c r="AG88" s="4">
        <v>3</v>
      </c>
      <c r="AH88" s="4">
        <v>3</v>
      </c>
      <c r="AI88" s="4">
        <v>3</v>
      </c>
      <c r="AJ88" s="4">
        <v>5</v>
      </c>
      <c r="AK88" s="4">
        <v>5</v>
      </c>
      <c r="AL88" s="4">
        <v>0</v>
      </c>
      <c r="AM88" s="4">
        <v>0</v>
      </c>
      <c r="AN88" s="4">
        <v>0</v>
      </c>
      <c r="AO88" s="4">
        <v>0</v>
      </c>
      <c r="AP88" s="3" t="s">
        <v>58</v>
      </c>
      <c r="AQ88" s="3" t="s">
        <v>58</v>
      </c>
      <c r="AS88" s="6" t="str">
        <f>HYPERLINK("https://creighton-primo.hosted.exlibrisgroup.com/primo-explore/search?tab=default_tab&amp;search_scope=EVERYTHING&amp;vid=01CRU&amp;lang=en_US&amp;offset=0&amp;query=any,contains,991004863179702656","Catalog Record")</f>
        <v>Catalog Record</v>
      </c>
      <c r="AT88" s="6" t="str">
        <f>HYPERLINK("http://www.worldcat.org/oclc/5722861","WorldCat Record")</f>
        <v>WorldCat Record</v>
      </c>
      <c r="AU88" s="3" t="s">
        <v>1247</v>
      </c>
      <c r="AV88" s="3" t="s">
        <v>1248</v>
      </c>
      <c r="AW88" s="3" t="s">
        <v>1249</v>
      </c>
      <c r="AX88" s="3" t="s">
        <v>1249</v>
      </c>
      <c r="AY88" s="3" t="s">
        <v>1250</v>
      </c>
      <c r="AZ88" s="3" t="s">
        <v>74</v>
      </c>
      <c r="BB88" s="3" t="s">
        <v>1251</v>
      </c>
      <c r="BC88" s="3" t="s">
        <v>1252</v>
      </c>
      <c r="BD88" s="3" t="s">
        <v>1253</v>
      </c>
    </row>
    <row r="89" spans="1:56" ht="46.5" customHeight="1" x14ac:dyDescent="0.25">
      <c r="A89" s="7" t="s">
        <v>58</v>
      </c>
      <c r="B89" s="2" t="s">
        <v>1254</v>
      </c>
      <c r="C89" s="2" t="s">
        <v>1255</v>
      </c>
      <c r="D89" s="2" t="s">
        <v>1256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1257</v>
      </c>
      <c r="M89" s="3" t="s">
        <v>1258</v>
      </c>
      <c r="O89" s="3" t="s">
        <v>64</v>
      </c>
      <c r="P89" s="3" t="s">
        <v>176</v>
      </c>
      <c r="R89" s="3" t="s">
        <v>66</v>
      </c>
      <c r="S89" s="4">
        <v>6</v>
      </c>
      <c r="T89" s="4">
        <v>6</v>
      </c>
      <c r="U89" s="5" t="s">
        <v>1105</v>
      </c>
      <c r="V89" s="5" t="s">
        <v>1105</v>
      </c>
      <c r="W89" s="5" t="s">
        <v>1259</v>
      </c>
      <c r="X89" s="5" t="s">
        <v>1259</v>
      </c>
      <c r="Y89" s="4">
        <v>196</v>
      </c>
      <c r="Z89" s="4">
        <v>147</v>
      </c>
      <c r="AA89" s="4">
        <v>154</v>
      </c>
      <c r="AB89" s="4">
        <v>0</v>
      </c>
      <c r="AC89" s="4">
        <v>0</v>
      </c>
      <c r="AD89" s="4">
        <v>7</v>
      </c>
      <c r="AE89" s="4">
        <v>7</v>
      </c>
      <c r="AF89" s="4">
        <v>0</v>
      </c>
      <c r="AG89" s="4">
        <v>0</v>
      </c>
      <c r="AH89" s="4">
        <v>3</v>
      </c>
      <c r="AI89" s="4">
        <v>3</v>
      </c>
      <c r="AJ89" s="4">
        <v>5</v>
      </c>
      <c r="AK89" s="4">
        <v>5</v>
      </c>
      <c r="AL89" s="4">
        <v>0</v>
      </c>
      <c r="AM89" s="4">
        <v>0</v>
      </c>
      <c r="AN89" s="4">
        <v>0</v>
      </c>
      <c r="AO89" s="4">
        <v>0</v>
      </c>
      <c r="AP89" s="3" t="s">
        <v>58</v>
      </c>
      <c r="AQ89" s="3" t="s">
        <v>69</v>
      </c>
      <c r="AR89" s="6" t="str">
        <f>HYPERLINK("http://catalog.hathitrust.org/Record/003036333","HathiTrust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HYPERLINK("https://creighton-primo.hosted.exlibrisgroup.com/primo-explore/search?tab=default_tab&amp;search_scope=EVERYTHING&amp;vid=01CRU&amp;lang=en_US&amp;offset=0&amp;query=any,contains,991005421899702656","Catalog Record")</f>
        <v>Catalog Record</v>
      </c>
      <c r="AT89" s="6" t="str">
        <f>HYPERLINK("http://www.worldcat.org/oclc/32819950","WorldCat Record")</f>
        <v>WorldCat Record</v>
      </c>
      <c r="AU89" s="3" t="s">
        <v>1260</v>
      </c>
      <c r="AV89" s="3" t="s">
        <v>1261</v>
      </c>
      <c r="AW89" s="3" t="s">
        <v>1262</v>
      </c>
      <c r="AX89" s="3" t="s">
        <v>1262</v>
      </c>
      <c r="AY89" s="3" t="s">
        <v>1263</v>
      </c>
      <c r="AZ89" s="3" t="s">
        <v>74</v>
      </c>
      <c r="BB89" s="3" t="s">
        <v>1264</v>
      </c>
      <c r="BC89" s="3" t="s">
        <v>1265</v>
      </c>
      <c r="BD89" s="3" t="s">
        <v>1266</v>
      </c>
    </row>
    <row r="90" spans="1:56" ht="46.5" customHeight="1" x14ac:dyDescent="0.25">
      <c r="A90" s="7" t="s">
        <v>58</v>
      </c>
      <c r="B90" s="2" t="s">
        <v>1267</v>
      </c>
      <c r="C90" s="2" t="s">
        <v>1268</v>
      </c>
      <c r="D90" s="2" t="s">
        <v>1269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1270</v>
      </c>
      <c r="L90" s="2" t="s">
        <v>1271</v>
      </c>
      <c r="M90" s="3" t="s">
        <v>1187</v>
      </c>
      <c r="O90" s="3" t="s">
        <v>64</v>
      </c>
      <c r="P90" s="3" t="s">
        <v>1272</v>
      </c>
      <c r="Q90" s="2" t="s">
        <v>1273</v>
      </c>
      <c r="R90" s="3" t="s">
        <v>66</v>
      </c>
      <c r="S90" s="4">
        <v>5</v>
      </c>
      <c r="T90" s="4">
        <v>5</v>
      </c>
      <c r="U90" s="5" t="s">
        <v>1274</v>
      </c>
      <c r="V90" s="5" t="s">
        <v>1274</v>
      </c>
      <c r="W90" s="5" t="s">
        <v>1275</v>
      </c>
      <c r="X90" s="5" t="s">
        <v>1275</v>
      </c>
      <c r="Y90" s="4">
        <v>366</v>
      </c>
      <c r="Z90" s="4">
        <v>303</v>
      </c>
      <c r="AA90" s="4">
        <v>304</v>
      </c>
      <c r="AB90" s="4">
        <v>2</v>
      </c>
      <c r="AC90" s="4">
        <v>2</v>
      </c>
      <c r="AD90" s="4">
        <v>13</v>
      </c>
      <c r="AE90" s="4">
        <v>13</v>
      </c>
      <c r="AF90" s="4">
        <v>5</v>
      </c>
      <c r="AG90" s="4">
        <v>5</v>
      </c>
      <c r="AH90" s="4">
        <v>4</v>
      </c>
      <c r="AI90" s="4">
        <v>4</v>
      </c>
      <c r="AJ90" s="4">
        <v>7</v>
      </c>
      <c r="AK90" s="4">
        <v>7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HYPERLINK("https://creighton-primo.hosted.exlibrisgroup.com/primo-explore/search?tab=default_tab&amp;search_scope=EVERYTHING&amp;vid=01CRU&amp;lang=en_US&amp;offset=0&amp;query=any,contains,991001575199702656","Catalog Record")</f>
        <v>Catalog Record</v>
      </c>
      <c r="AT90" s="6" t="str">
        <f>HYPERLINK("http://www.worldcat.org/oclc/20422562","WorldCat Record")</f>
        <v>WorldCat Record</v>
      </c>
      <c r="AU90" s="3" t="s">
        <v>1276</v>
      </c>
      <c r="AV90" s="3" t="s">
        <v>1277</v>
      </c>
      <c r="AW90" s="3" t="s">
        <v>1278</v>
      </c>
      <c r="AX90" s="3" t="s">
        <v>1278</v>
      </c>
      <c r="AY90" s="3" t="s">
        <v>1279</v>
      </c>
      <c r="AZ90" s="3" t="s">
        <v>74</v>
      </c>
      <c r="BB90" s="3" t="s">
        <v>1280</v>
      </c>
      <c r="BC90" s="3" t="s">
        <v>1281</v>
      </c>
      <c r="BD90" s="3" t="s">
        <v>1282</v>
      </c>
    </row>
    <row r="91" spans="1:56" ht="46.5" customHeight="1" x14ac:dyDescent="0.25">
      <c r="A91" s="7" t="s">
        <v>58</v>
      </c>
      <c r="B91" s="2" t="s">
        <v>1283</v>
      </c>
      <c r="C91" s="2" t="s">
        <v>1284</v>
      </c>
      <c r="D91" s="2" t="s">
        <v>1285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1286</v>
      </c>
      <c r="L91" s="2" t="s">
        <v>1287</v>
      </c>
      <c r="M91" s="3" t="s">
        <v>1187</v>
      </c>
      <c r="O91" s="3" t="s">
        <v>64</v>
      </c>
      <c r="P91" s="3" t="s">
        <v>191</v>
      </c>
      <c r="R91" s="3" t="s">
        <v>66</v>
      </c>
      <c r="S91" s="4">
        <v>13</v>
      </c>
      <c r="T91" s="4">
        <v>13</v>
      </c>
      <c r="U91" s="5" t="s">
        <v>1288</v>
      </c>
      <c r="V91" s="5" t="s">
        <v>1288</v>
      </c>
      <c r="W91" s="5" t="s">
        <v>1289</v>
      </c>
      <c r="X91" s="5" t="s">
        <v>1289</v>
      </c>
      <c r="Y91" s="4">
        <v>377</v>
      </c>
      <c r="Z91" s="4">
        <v>265</v>
      </c>
      <c r="AA91" s="4">
        <v>283</v>
      </c>
      <c r="AB91" s="4">
        <v>2</v>
      </c>
      <c r="AC91" s="4">
        <v>2</v>
      </c>
      <c r="AD91" s="4">
        <v>16</v>
      </c>
      <c r="AE91" s="4">
        <v>16</v>
      </c>
      <c r="AF91" s="4">
        <v>4</v>
      </c>
      <c r="AG91" s="4">
        <v>4</v>
      </c>
      <c r="AH91" s="4">
        <v>6</v>
      </c>
      <c r="AI91" s="4">
        <v>6</v>
      </c>
      <c r="AJ91" s="4">
        <v>10</v>
      </c>
      <c r="AK91" s="4">
        <v>10</v>
      </c>
      <c r="AL91" s="4">
        <v>1</v>
      </c>
      <c r="AM91" s="4">
        <v>1</v>
      </c>
      <c r="AN91" s="4">
        <v>0</v>
      </c>
      <c r="AO91" s="4">
        <v>0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HYPERLINK("https://creighton-primo.hosted.exlibrisgroup.com/primo-explore/search?tab=default_tab&amp;search_scope=EVERYTHING&amp;vid=01CRU&amp;lang=en_US&amp;offset=0&amp;query=any,contains,991001616699702656","Catalog Record")</f>
        <v>Catalog Record</v>
      </c>
      <c r="AT91" s="6" t="str">
        <f>HYPERLINK("http://www.worldcat.org/oclc/20797050","WorldCat Record")</f>
        <v>WorldCat Record</v>
      </c>
      <c r="AU91" s="3" t="s">
        <v>1290</v>
      </c>
      <c r="AV91" s="3" t="s">
        <v>1291</v>
      </c>
      <c r="AW91" s="3" t="s">
        <v>1292</v>
      </c>
      <c r="AX91" s="3" t="s">
        <v>1292</v>
      </c>
      <c r="AY91" s="3" t="s">
        <v>1293</v>
      </c>
      <c r="AZ91" s="3" t="s">
        <v>74</v>
      </c>
      <c r="BB91" s="3" t="s">
        <v>1294</v>
      </c>
      <c r="BC91" s="3" t="s">
        <v>1295</v>
      </c>
      <c r="BD91" s="3" t="s">
        <v>1296</v>
      </c>
    </row>
    <row r="92" spans="1:56" ht="46.5" customHeight="1" x14ac:dyDescent="0.25">
      <c r="A92" s="7" t="s">
        <v>58</v>
      </c>
      <c r="B92" s="2" t="s">
        <v>1297</v>
      </c>
      <c r="C92" s="2" t="s">
        <v>1298</v>
      </c>
      <c r="D92" s="2" t="s">
        <v>1299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1300</v>
      </c>
      <c r="L92" s="2" t="s">
        <v>1301</v>
      </c>
      <c r="M92" s="3" t="s">
        <v>1302</v>
      </c>
      <c r="O92" s="3" t="s">
        <v>1303</v>
      </c>
      <c r="P92" s="3" t="s">
        <v>1304</v>
      </c>
      <c r="Q92" s="2" t="s">
        <v>1305</v>
      </c>
      <c r="R92" s="3" t="s">
        <v>66</v>
      </c>
      <c r="S92" s="4">
        <v>1</v>
      </c>
      <c r="T92" s="4">
        <v>1</v>
      </c>
      <c r="U92" s="5" t="s">
        <v>1306</v>
      </c>
      <c r="V92" s="5" t="s">
        <v>1306</v>
      </c>
      <c r="W92" s="5" t="s">
        <v>1307</v>
      </c>
      <c r="X92" s="5" t="s">
        <v>1307</v>
      </c>
      <c r="Y92" s="4">
        <v>105</v>
      </c>
      <c r="Z92" s="4">
        <v>69</v>
      </c>
      <c r="AA92" s="4">
        <v>76</v>
      </c>
      <c r="AB92" s="4">
        <v>2</v>
      </c>
      <c r="AC92" s="4">
        <v>2</v>
      </c>
      <c r="AD92" s="4">
        <v>3</v>
      </c>
      <c r="AE92" s="4">
        <v>3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0</v>
      </c>
      <c r="AO92" s="4">
        <v>0</v>
      </c>
      <c r="AP92" s="3" t="s">
        <v>58</v>
      </c>
      <c r="AQ92" s="3" t="s">
        <v>69</v>
      </c>
      <c r="AR92" s="6" t="str">
        <f>HYPERLINK("http://catalog.hathitrust.org/Record/001836863","HathiTrust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HYPERLINK("https://creighton-primo.hosted.exlibrisgroup.com/primo-explore/search?tab=default_tab&amp;search_scope=EVERYTHING&amp;vid=01CRU&amp;lang=en_US&amp;offset=0&amp;query=any,contains,991004490199702656","Catalog Record")</f>
        <v>Catalog Record</v>
      </c>
      <c r="AT92" s="6" t="str">
        <f>HYPERLINK("http://www.worldcat.org/oclc/20593278","WorldCat Record")</f>
        <v>WorldCat Record</v>
      </c>
      <c r="AU92" s="3" t="s">
        <v>1308</v>
      </c>
      <c r="AV92" s="3" t="s">
        <v>1309</v>
      </c>
      <c r="AW92" s="3" t="s">
        <v>1310</v>
      </c>
      <c r="AX92" s="3" t="s">
        <v>1310</v>
      </c>
      <c r="AY92" s="3" t="s">
        <v>1311</v>
      </c>
      <c r="AZ92" s="3" t="s">
        <v>74</v>
      </c>
      <c r="BB92" s="3" t="s">
        <v>1312</v>
      </c>
      <c r="BC92" s="3" t="s">
        <v>1313</v>
      </c>
      <c r="BD92" s="3" t="s">
        <v>1314</v>
      </c>
    </row>
    <row r="93" spans="1:56" ht="46.5" customHeight="1" x14ac:dyDescent="0.25">
      <c r="A93" s="7" t="s">
        <v>58</v>
      </c>
      <c r="B93" s="2" t="s">
        <v>1315</v>
      </c>
      <c r="C93" s="2" t="s">
        <v>1316</v>
      </c>
      <c r="D93" s="2" t="s">
        <v>1317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1318</v>
      </c>
      <c r="L93" s="2" t="s">
        <v>1319</v>
      </c>
      <c r="M93" s="3" t="s">
        <v>222</v>
      </c>
      <c r="O93" s="3" t="s">
        <v>64</v>
      </c>
      <c r="P93" s="3" t="s">
        <v>65</v>
      </c>
      <c r="R93" s="3" t="s">
        <v>66</v>
      </c>
      <c r="S93" s="4">
        <v>10</v>
      </c>
      <c r="T93" s="4">
        <v>10</v>
      </c>
      <c r="U93" s="5" t="s">
        <v>1320</v>
      </c>
      <c r="V93" s="5" t="s">
        <v>1320</v>
      </c>
      <c r="W93" s="5" t="s">
        <v>194</v>
      </c>
      <c r="X93" s="5" t="s">
        <v>194</v>
      </c>
      <c r="Y93" s="4">
        <v>107</v>
      </c>
      <c r="Z93" s="4">
        <v>89</v>
      </c>
      <c r="AA93" s="4">
        <v>518</v>
      </c>
      <c r="AB93" s="4">
        <v>1</v>
      </c>
      <c r="AC93" s="4">
        <v>3</v>
      </c>
      <c r="AD93" s="4">
        <v>6</v>
      </c>
      <c r="AE93" s="4">
        <v>29</v>
      </c>
      <c r="AF93" s="4">
        <v>4</v>
      </c>
      <c r="AG93" s="4">
        <v>14</v>
      </c>
      <c r="AH93" s="4">
        <v>2</v>
      </c>
      <c r="AI93" s="4">
        <v>7</v>
      </c>
      <c r="AJ93" s="4">
        <v>3</v>
      </c>
      <c r="AK93" s="4">
        <v>13</v>
      </c>
      <c r="AL93" s="4">
        <v>0</v>
      </c>
      <c r="AM93" s="4">
        <v>2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HYPERLINK("https://creighton-primo.hosted.exlibrisgroup.com/primo-explore/search?tab=default_tab&amp;search_scope=EVERYTHING&amp;vid=01CRU&amp;lang=en_US&amp;offset=0&amp;query=any,contains,991001390599702656","Catalog Record")</f>
        <v>Catalog Record</v>
      </c>
      <c r="AT93" s="6" t="str">
        <f>HYPERLINK("http://www.worldcat.org/oclc/18747984","WorldCat Record")</f>
        <v>WorldCat Record</v>
      </c>
      <c r="AU93" s="3" t="s">
        <v>1321</v>
      </c>
      <c r="AV93" s="3" t="s">
        <v>1322</v>
      </c>
      <c r="AW93" s="3" t="s">
        <v>1323</v>
      </c>
      <c r="AX93" s="3" t="s">
        <v>1323</v>
      </c>
      <c r="AY93" s="3" t="s">
        <v>1324</v>
      </c>
      <c r="AZ93" s="3" t="s">
        <v>74</v>
      </c>
      <c r="BB93" s="3" t="s">
        <v>1325</v>
      </c>
      <c r="BC93" s="3" t="s">
        <v>1326</v>
      </c>
      <c r="BD93" s="3" t="s">
        <v>1327</v>
      </c>
    </row>
    <row r="94" spans="1:56" ht="46.5" customHeight="1" x14ac:dyDescent="0.25">
      <c r="A94" s="7" t="s">
        <v>58</v>
      </c>
      <c r="B94" s="2" t="s">
        <v>1328</v>
      </c>
      <c r="C94" s="2" t="s">
        <v>1329</v>
      </c>
      <c r="D94" s="2" t="s">
        <v>1330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L94" s="2" t="s">
        <v>1331</v>
      </c>
      <c r="M94" s="3" t="s">
        <v>1258</v>
      </c>
      <c r="O94" s="3" t="s">
        <v>64</v>
      </c>
      <c r="P94" s="3" t="s">
        <v>251</v>
      </c>
      <c r="R94" s="3" t="s">
        <v>66</v>
      </c>
      <c r="S94" s="4">
        <v>3</v>
      </c>
      <c r="T94" s="4">
        <v>3</v>
      </c>
      <c r="U94" s="5" t="s">
        <v>1332</v>
      </c>
      <c r="V94" s="5" t="s">
        <v>1332</v>
      </c>
      <c r="W94" s="5" t="s">
        <v>1333</v>
      </c>
      <c r="X94" s="5" t="s">
        <v>1333</v>
      </c>
      <c r="Y94" s="4">
        <v>154</v>
      </c>
      <c r="Z94" s="4">
        <v>114</v>
      </c>
      <c r="AA94" s="4">
        <v>147</v>
      </c>
      <c r="AB94" s="4">
        <v>2</v>
      </c>
      <c r="AC94" s="4">
        <v>3</v>
      </c>
      <c r="AD94" s="4">
        <v>10</v>
      </c>
      <c r="AE94" s="4">
        <v>10</v>
      </c>
      <c r="AF94" s="4">
        <v>4</v>
      </c>
      <c r="AG94" s="4">
        <v>4</v>
      </c>
      <c r="AH94" s="4">
        <v>2</v>
      </c>
      <c r="AI94" s="4">
        <v>2</v>
      </c>
      <c r="AJ94" s="4">
        <v>6</v>
      </c>
      <c r="AK94" s="4">
        <v>6</v>
      </c>
      <c r="AL94" s="4">
        <v>1</v>
      </c>
      <c r="AM94" s="4">
        <v>1</v>
      </c>
      <c r="AN94" s="4">
        <v>0</v>
      </c>
      <c r="AO94" s="4">
        <v>0</v>
      </c>
      <c r="AP94" s="3" t="s">
        <v>58</v>
      </c>
      <c r="AQ94" s="3" t="s">
        <v>69</v>
      </c>
      <c r="AR94" s="6" t="str">
        <f>HYPERLINK("http://catalog.hathitrust.org/Record/003075822","HathiTrust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HYPERLINK("https://creighton-primo.hosted.exlibrisgroup.com/primo-explore/search?tab=default_tab&amp;search_scope=EVERYTHING&amp;vid=01CRU&amp;lang=en_US&amp;offset=0&amp;query=any,contains,991002564019702656","Catalog Record")</f>
        <v>Catalog Record</v>
      </c>
      <c r="AT94" s="6" t="str">
        <f>HYPERLINK("http://www.worldcat.org/oclc/33334502","WorldCat Record")</f>
        <v>WorldCat Record</v>
      </c>
      <c r="AU94" s="3" t="s">
        <v>1334</v>
      </c>
      <c r="AV94" s="3" t="s">
        <v>1335</v>
      </c>
      <c r="AW94" s="3" t="s">
        <v>1336</v>
      </c>
      <c r="AX94" s="3" t="s">
        <v>1336</v>
      </c>
      <c r="AY94" s="3" t="s">
        <v>1337</v>
      </c>
      <c r="AZ94" s="3" t="s">
        <v>74</v>
      </c>
      <c r="BB94" s="3" t="s">
        <v>1338</v>
      </c>
      <c r="BC94" s="3" t="s">
        <v>1339</v>
      </c>
      <c r="BD94" s="3" t="s">
        <v>1340</v>
      </c>
    </row>
    <row r="95" spans="1:56" ht="46.5" customHeight="1" x14ac:dyDescent="0.25">
      <c r="A95" s="7" t="s">
        <v>58</v>
      </c>
      <c r="B95" s="2" t="s">
        <v>1341</v>
      </c>
      <c r="C95" s="2" t="s">
        <v>1342</v>
      </c>
      <c r="D95" s="2" t="s">
        <v>1343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1344</v>
      </c>
      <c r="L95" s="2" t="s">
        <v>1345</v>
      </c>
      <c r="M95" s="3" t="s">
        <v>145</v>
      </c>
      <c r="N95" s="2" t="s">
        <v>901</v>
      </c>
      <c r="O95" s="3" t="s">
        <v>64</v>
      </c>
      <c r="P95" s="3" t="s">
        <v>65</v>
      </c>
      <c r="R95" s="3" t="s">
        <v>66</v>
      </c>
      <c r="S95" s="4">
        <v>2</v>
      </c>
      <c r="T95" s="4">
        <v>2</v>
      </c>
      <c r="U95" s="5" t="s">
        <v>1346</v>
      </c>
      <c r="V95" s="5" t="s">
        <v>1346</v>
      </c>
      <c r="W95" s="5" t="s">
        <v>99</v>
      </c>
      <c r="X95" s="5" t="s">
        <v>99</v>
      </c>
      <c r="Y95" s="4">
        <v>860</v>
      </c>
      <c r="Z95" s="4">
        <v>790</v>
      </c>
      <c r="AA95" s="4">
        <v>889</v>
      </c>
      <c r="AB95" s="4">
        <v>7</v>
      </c>
      <c r="AC95" s="4">
        <v>8</v>
      </c>
      <c r="AD95" s="4">
        <v>32</v>
      </c>
      <c r="AE95" s="4">
        <v>36</v>
      </c>
      <c r="AF95" s="4">
        <v>11</v>
      </c>
      <c r="AG95" s="4">
        <v>12</v>
      </c>
      <c r="AH95" s="4">
        <v>6</v>
      </c>
      <c r="AI95" s="4">
        <v>8</v>
      </c>
      <c r="AJ95" s="4">
        <v>14</v>
      </c>
      <c r="AK95" s="4">
        <v>16</v>
      </c>
      <c r="AL95" s="4">
        <v>6</v>
      </c>
      <c r="AM95" s="4">
        <v>7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HYPERLINK("https://creighton-primo.hosted.exlibrisgroup.com/primo-explore/search?tab=default_tab&amp;search_scope=EVERYTHING&amp;vid=01CRU&amp;lang=en_US&amp;offset=0&amp;query=any,contains,991003049799702656","Catalog Record")</f>
        <v>Catalog Record</v>
      </c>
      <c r="AT95" s="6" t="str">
        <f>HYPERLINK("http://www.worldcat.org/oclc/609751","WorldCat Record")</f>
        <v>WorldCat Record</v>
      </c>
      <c r="AU95" s="3" t="s">
        <v>1347</v>
      </c>
      <c r="AV95" s="3" t="s">
        <v>1348</v>
      </c>
      <c r="AW95" s="3" t="s">
        <v>1349</v>
      </c>
      <c r="AX95" s="3" t="s">
        <v>1349</v>
      </c>
      <c r="AY95" s="3" t="s">
        <v>1350</v>
      </c>
      <c r="AZ95" s="3" t="s">
        <v>74</v>
      </c>
      <c r="BB95" s="3" t="s">
        <v>1351</v>
      </c>
      <c r="BC95" s="3" t="s">
        <v>1352</v>
      </c>
      <c r="BD95" s="3" t="s">
        <v>1353</v>
      </c>
    </row>
    <row r="96" spans="1:56" ht="46.5" customHeight="1" x14ac:dyDescent="0.25">
      <c r="A96" s="7" t="s">
        <v>58</v>
      </c>
      <c r="B96" s="2" t="s">
        <v>1354</v>
      </c>
      <c r="C96" s="2" t="s">
        <v>1355</v>
      </c>
      <c r="D96" s="2" t="s">
        <v>1356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1357</v>
      </c>
      <c r="L96" s="2" t="s">
        <v>1358</v>
      </c>
      <c r="M96" s="3" t="s">
        <v>979</v>
      </c>
      <c r="O96" s="3" t="s">
        <v>64</v>
      </c>
      <c r="P96" s="3" t="s">
        <v>191</v>
      </c>
      <c r="R96" s="3" t="s">
        <v>66</v>
      </c>
      <c r="S96" s="4">
        <v>3</v>
      </c>
      <c r="T96" s="4">
        <v>3</v>
      </c>
      <c r="U96" s="5" t="s">
        <v>445</v>
      </c>
      <c r="V96" s="5" t="s">
        <v>445</v>
      </c>
      <c r="W96" s="5" t="s">
        <v>194</v>
      </c>
      <c r="X96" s="5" t="s">
        <v>194</v>
      </c>
      <c r="Y96" s="4">
        <v>494</v>
      </c>
      <c r="Z96" s="4">
        <v>345</v>
      </c>
      <c r="AA96" s="4">
        <v>358</v>
      </c>
      <c r="AB96" s="4">
        <v>3</v>
      </c>
      <c r="AC96" s="4">
        <v>3</v>
      </c>
      <c r="AD96" s="4">
        <v>26</v>
      </c>
      <c r="AE96" s="4">
        <v>26</v>
      </c>
      <c r="AF96" s="4">
        <v>13</v>
      </c>
      <c r="AG96" s="4">
        <v>13</v>
      </c>
      <c r="AH96" s="4">
        <v>6</v>
      </c>
      <c r="AI96" s="4">
        <v>6</v>
      </c>
      <c r="AJ96" s="4">
        <v>16</v>
      </c>
      <c r="AK96" s="4">
        <v>16</v>
      </c>
      <c r="AL96" s="4">
        <v>2</v>
      </c>
      <c r="AM96" s="4">
        <v>2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HYPERLINK("https://creighton-primo.hosted.exlibrisgroup.com/primo-explore/search?tab=default_tab&amp;search_scope=EVERYTHING&amp;vid=01CRU&amp;lang=en_US&amp;offset=0&amp;query=any,contains,991005115659702656","Catalog Record")</f>
        <v>Catalog Record</v>
      </c>
      <c r="AT96" s="6" t="str">
        <f>HYPERLINK("http://www.worldcat.org/oclc/7462146","WorldCat Record")</f>
        <v>WorldCat Record</v>
      </c>
      <c r="AU96" s="3" t="s">
        <v>1359</v>
      </c>
      <c r="AV96" s="3" t="s">
        <v>1360</v>
      </c>
      <c r="AW96" s="3" t="s">
        <v>1361</v>
      </c>
      <c r="AX96" s="3" t="s">
        <v>1361</v>
      </c>
      <c r="AY96" s="3" t="s">
        <v>1362</v>
      </c>
      <c r="AZ96" s="3" t="s">
        <v>74</v>
      </c>
      <c r="BB96" s="3" t="s">
        <v>1363</v>
      </c>
      <c r="BC96" s="3" t="s">
        <v>1364</v>
      </c>
      <c r="BD96" s="3" t="s">
        <v>1365</v>
      </c>
    </row>
    <row r="97" spans="1:56" ht="46.5" customHeight="1" x14ac:dyDescent="0.25">
      <c r="A97" s="7" t="s">
        <v>58</v>
      </c>
      <c r="B97" s="2" t="s">
        <v>1366</v>
      </c>
      <c r="C97" s="2" t="s">
        <v>1367</v>
      </c>
      <c r="D97" s="2" t="s">
        <v>1368</v>
      </c>
      <c r="E97" s="3" t="s">
        <v>551</v>
      </c>
      <c r="F97" s="3" t="s">
        <v>69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1369</v>
      </c>
      <c r="L97" s="2" t="s">
        <v>1370</v>
      </c>
      <c r="M97" s="3" t="s">
        <v>304</v>
      </c>
      <c r="O97" s="3" t="s">
        <v>64</v>
      </c>
      <c r="P97" s="3" t="s">
        <v>191</v>
      </c>
      <c r="R97" s="3" t="s">
        <v>66</v>
      </c>
      <c r="S97" s="4">
        <v>3</v>
      </c>
      <c r="T97" s="4">
        <v>5</v>
      </c>
      <c r="U97" s="5" t="s">
        <v>1371</v>
      </c>
      <c r="V97" s="5" t="s">
        <v>1371</v>
      </c>
      <c r="W97" s="5" t="s">
        <v>194</v>
      </c>
      <c r="X97" s="5" t="s">
        <v>194</v>
      </c>
      <c r="Y97" s="4">
        <v>941</v>
      </c>
      <c r="Z97" s="4">
        <v>748</v>
      </c>
      <c r="AA97" s="4">
        <v>855</v>
      </c>
      <c r="AB97" s="4">
        <v>7</v>
      </c>
      <c r="AC97" s="4">
        <v>7</v>
      </c>
      <c r="AD97" s="4">
        <v>45</v>
      </c>
      <c r="AE97" s="4">
        <v>48</v>
      </c>
      <c r="AF97" s="4">
        <v>19</v>
      </c>
      <c r="AG97" s="4">
        <v>21</v>
      </c>
      <c r="AH97" s="4">
        <v>7</v>
      </c>
      <c r="AI97" s="4">
        <v>9</v>
      </c>
      <c r="AJ97" s="4">
        <v>25</v>
      </c>
      <c r="AK97" s="4">
        <v>25</v>
      </c>
      <c r="AL97" s="4">
        <v>5</v>
      </c>
      <c r="AM97" s="4">
        <v>5</v>
      </c>
      <c r="AN97" s="4">
        <v>1</v>
      </c>
      <c r="AO97" s="4">
        <v>1</v>
      </c>
      <c r="AP97" s="3" t="s">
        <v>58</v>
      </c>
      <c r="AQ97" s="3" t="s">
        <v>69</v>
      </c>
      <c r="AR97" s="6" t="str">
        <f>HYPERLINK("http://catalog.hathitrust.org/Record/000023860","HathiTrust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HYPERLINK("https://creighton-primo.hosted.exlibrisgroup.com/primo-explore/search?tab=default_tab&amp;search_scope=EVERYTHING&amp;vid=01CRU&amp;lang=en_US&amp;offset=0&amp;query=any,contains,991004636819702656","Catalog Record")</f>
        <v>Catalog Record</v>
      </c>
      <c r="AT97" s="6" t="str">
        <f>HYPERLINK("http://www.worldcat.org/oclc/4420470","WorldCat Record")</f>
        <v>WorldCat Record</v>
      </c>
      <c r="AU97" s="3" t="s">
        <v>1372</v>
      </c>
      <c r="AV97" s="3" t="s">
        <v>1373</v>
      </c>
      <c r="AW97" s="3" t="s">
        <v>1374</v>
      </c>
      <c r="AX97" s="3" t="s">
        <v>1374</v>
      </c>
      <c r="AY97" s="3" t="s">
        <v>1375</v>
      </c>
      <c r="AZ97" s="3" t="s">
        <v>74</v>
      </c>
      <c r="BB97" s="3" t="s">
        <v>1376</v>
      </c>
      <c r="BC97" s="3" t="s">
        <v>1377</v>
      </c>
      <c r="BD97" s="3" t="s">
        <v>1378</v>
      </c>
    </row>
    <row r="98" spans="1:56" ht="46.5" customHeight="1" x14ac:dyDescent="0.25">
      <c r="A98" s="7" t="s">
        <v>58</v>
      </c>
      <c r="B98" s="2" t="s">
        <v>1366</v>
      </c>
      <c r="C98" s="2" t="s">
        <v>1367</v>
      </c>
      <c r="D98" s="2" t="s">
        <v>1368</v>
      </c>
      <c r="E98" s="3" t="s">
        <v>554</v>
      </c>
      <c r="F98" s="3" t="s">
        <v>69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1369</v>
      </c>
      <c r="L98" s="2" t="s">
        <v>1370</v>
      </c>
      <c r="M98" s="3" t="s">
        <v>304</v>
      </c>
      <c r="O98" s="3" t="s">
        <v>64</v>
      </c>
      <c r="P98" s="3" t="s">
        <v>191</v>
      </c>
      <c r="R98" s="3" t="s">
        <v>66</v>
      </c>
      <c r="S98" s="4">
        <v>0</v>
      </c>
      <c r="T98" s="4">
        <v>5</v>
      </c>
      <c r="V98" s="5" t="s">
        <v>1371</v>
      </c>
      <c r="W98" s="5" t="s">
        <v>194</v>
      </c>
      <c r="X98" s="5" t="s">
        <v>194</v>
      </c>
      <c r="Y98" s="4">
        <v>941</v>
      </c>
      <c r="Z98" s="4">
        <v>748</v>
      </c>
      <c r="AA98" s="4">
        <v>855</v>
      </c>
      <c r="AB98" s="4">
        <v>7</v>
      </c>
      <c r="AC98" s="4">
        <v>7</v>
      </c>
      <c r="AD98" s="4">
        <v>45</v>
      </c>
      <c r="AE98" s="4">
        <v>48</v>
      </c>
      <c r="AF98" s="4">
        <v>19</v>
      </c>
      <c r="AG98" s="4">
        <v>21</v>
      </c>
      <c r="AH98" s="4">
        <v>7</v>
      </c>
      <c r="AI98" s="4">
        <v>9</v>
      </c>
      <c r="AJ98" s="4">
        <v>25</v>
      </c>
      <c r="AK98" s="4">
        <v>25</v>
      </c>
      <c r="AL98" s="4">
        <v>5</v>
      </c>
      <c r="AM98" s="4">
        <v>5</v>
      </c>
      <c r="AN98" s="4">
        <v>1</v>
      </c>
      <c r="AO98" s="4">
        <v>1</v>
      </c>
      <c r="AP98" s="3" t="s">
        <v>58</v>
      </c>
      <c r="AQ98" s="3" t="s">
        <v>69</v>
      </c>
      <c r="AR98" s="6" t="str">
        <f>HYPERLINK("http://catalog.hathitrust.org/Record/000023860","HathiTrust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HYPERLINK("https://creighton-primo.hosted.exlibrisgroup.com/primo-explore/search?tab=default_tab&amp;search_scope=EVERYTHING&amp;vid=01CRU&amp;lang=en_US&amp;offset=0&amp;query=any,contains,991004636819702656","Catalog Record")</f>
        <v>Catalog Record</v>
      </c>
      <c r="AT98" s="6" t="str">
        <f>HYPERLINK("http://www.worldcat.org/oclc/4420470","WorldCat Record")</f>
        <v>WorldCat Record</v>
      </c>
      <c r="AU98" s="3" t="s">
        <v>1372</v>
      </c>
      <c r="AV98" s="3" t="s">
        <v>1373</v>
      </c>
      <c r="AW98" s="3" t="s">
        <v>1374</v>
      </c>
      <c r="AX98" s="3" t="s">
        <v>1374</v>
      </c>
      <c r="AY98" s="3" t="s">
        <v>1375</v>
      </c>
      <c r="AZ98" s="3" t="s">
        <v>74</v>
      </c>
      <c r="BB98" s="3" t="s">
        <v>1376</v>
      </c>
      <c r="BC98" s="3" t="s">
        <v>1379</v>
      </c>
      <c r="BD98" s="3" t="s">
        <v>1380</v>
      </c>
    </row>
    <row r="99" spans="1:56" ht="46.5" customHeight="1" x14ac:dyDescent="0.25">
      <c r="A99" s="7" t="s">
        <v>58</v>
      </c>
      <c r="B99" s="2" t="s">
        <v>1366</v>
      </c>
      <c r="C99" s="2" t="s">
        <v>1367</v>
      </c>
      <c r="D99" s="2" t="s">
        <v>1368</v>
      </c>
      <c r="E99" s="3" t="s">
        <v>540</v>
      </c>
      <c r="F99" s="3" t="s">
        <v>69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1369</v>
      </c>
      <c r="L99" s="2" t="s">
        <v>1370</v>
      </c>
      <c r="M99" s="3" t="s">
        <v>304</v>
      </c>
      <c r="O99" s="3" t="s">
        <v>64</v>
      </c>
      <c r="P99" s="3" t="s">
        <v>191</v>
      </c>
      <c r="R99" s="3" t="s">
        <v>66</v>
      </c>
      <c r="S99" s="4">
        <v>2</v>
      </c>
      <c r="T99" s="4">
        <v>5</v>
      </c>
      <c r="U99" s="5" t="s">
        <v>1371</v>
      </c>
      <c r="V99" s="5" t="s">
        <v>1371</v>
      </c>
      <c r="W99" s="5" t="s">
        <v>194</v>
      </c>
      <c r="X99" s="5" t="s">
        <v>194</v>
      </c>
      <c r="Y99" s="4">
        <v>941</v>
      </c>
      <c r="Z99" s="4">
        <v>748</v>
      </c>
      <c r="AA99" s="4">
        <v>855</v>
      </c>
      <c r="AB99" s="4">
        <v>7</v>
      </c>
      <c r="AC99" s="4">
        <v>7</v>
      </c>
      <c r="AD99" s="4">
        <v>45</v>
      </c>
      <c r="AE99" s="4">
        <v>48</v>
      </c>
      <c r="AF99" s="4">
        <v>19</v>
      </c>
      <c r="AG99" s="4">
        <v>21</v>
      </c>
      <c r="AH99" s="4">
        <v>7</v>
      </c>
      <c r="AI99" s="4">
        <v>9</v>
      </c>
      <c r="AJ99" s="4">
        <v>25</v>
      </c>
      <c r="AK99" s="4">
        <v>25</v>
      </c>
      <c r="AL99" s="4">
        <v>5</v>
      </c>
      <c r="AM99" s="4">
        <v>5</v>
      </c>
      <c r="AN99" s="4">
        <v>1</v>
      </c>
      <c r="AO99" s="4">
        <v>1</v>
      </c>
      <c r="AP99" s="3" t="s">
        <v>58</v>
      </c>
      <c r="AQ99" s="3" t="s">
        <v>69</v>
      </c>
      <c r="AR99" s="6" t="str">
        <f>HYPERLINK("http://catalog.hathitrust.org/Record/000023860","HathiTrust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HYPERLINK("https://creighton-primo.hosted.exlibrisgroup.com/primo-explore/search?tab=default_tab&amp;search_scope=EVERYTHING&amp;vid=01CRU&amp;lang=en_US&amp;offset=0&amp;query=any,contains,991004636819702656","Catalog Record")</f>
        <v>Catalog Record</v>
      </c>
      <c r="AT99" s="6" t="str">
        <f>HYPERLINK("http://www.worldcat.org/oclc/4420470","WorldCat Record")</f>
        <v>WorldCat Record</v>
      </c>
      <c r="AU99" s="3" t="s">
        <v>1372</v>
      </c>
      <c r="AV99" s="3" t="s">
        <v>1373</v>
      </c>
      <c r="AW99" s="3" t="s">
        <v>1374</v>
      </c>
      <c r="AX99" s="3" t="s">
        <v>1374</v>
      </c>
      <c r="AY99" s="3" t="s">
        <v>1375</v>
      </c>
      <c r="AZ99" s="3" t="s">
        <v>74</v>
      </c>
      <c r="BB99" s="3" t="s">
        <v>1376</v>
      </c>
      <c r="BC99" s="3" t="s">
        <v>1381</v>
      </c>
      <c r="BD99" s="3" t="s">
        <v>1382</v>
      </c>
    </row>
    <row r="100" spans="1:56" ht="46.5" customHeight="1" x14ac:dyDescent="0.25">
      <c r="A100" s="7" t="s">
        <v>58</v>
      </c>
      <c r="B100" s="2" t="s">
        <v>1383</v>
      </c>
      <c r="C100" s="2" t="s">
        <v>1384</v>
      </c>
      <c r="D100" s="2" t="s">
        <v>1385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1386</v>
      </c>
      <c r="L100" s="2" t="s">
        <v>1387</v>
      </c>
      <c r="M100" s="3" t="s">
        <v>387</v>
      </c>
      <c r="N100" s="2" t="s">
        <v>1388</v>
      </c>
      <c r="O100" s="3" t="s">
        <v>64</v>
      </c>
      <c r="P100" s="3" t="s">
        <v>65</v>
      </c>
      <c r="R100" s="3" t="s">
        <v>66</v>
      </c>
      <c r="S100" s="4">
        <v>0</v>
      </c>
      <c r="T100" s="4">
        <v>0</v>
      </c>
      <c r="U100" s="5" t="s">
        <v>1389</v>
      </c>
      <c r="V100" s="5" t="s">
        <v>1389</v>
      </c>
      <c r="W100" s="5" t="s">
        <v>194</v>
      </c>
      <c r="X100" s="5" t="s">
        <v>194</v>
      </c>
      <c r="Y100" s="4">
        <v>693</v>
      </c>
      <c r="Z100" s="4">
        <v>616</v>
      </c>
      <c r="AA100" s="4">
        <v>647</v>
      </c>
      <c r="AB100" s="4">
        <v>4</v>
      </c>
      <c r="AC100" s="4">
        <v>4</v>
      </c>
      <c r="AD100" s="4">
        <v>34</v>
      </c>
      <c r="AE100" s="4">
        <v>34</v>
      </c>
      <c r="AF100" s="4">
        <v>12</v>
      </c>
      <c r="AG100" s="4">
        <v>12</v>
      </c>
      <c r="AH100" s="4">
        <v>9</v>
      </c>
      <c r="AI100" s="4">
        <v>9</v>
      </c>
      <c r="AJ100" s="4">
        <v>19</v>
      </c>
      <c r="AK100" s="4">
        <v>19</v>
      </c>
      <c r="AL100" s="4">
        <v>3</v>
      </c>
      <c r="AM100" s="4">
        <v>3</v>
      </c>
      <c r="AN100" s="4">
        <v>1</v>
      </c>
      <c r="AO100" s="4">
        <v>1</v>
      </c>
      <c r="AP100" s="3" t="s">
        <v>58</v>
      </c>
      <c r="AQ100" s="3" t="s">
        <v>69</v>
      </c>
      <c r="AR100" s="6" t="str">
        <f>HYPERLINK("http://catalog.hathitrust.org/Record/000256269","HathiTrust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HYPERLINK("https://creighton-primo.hosted.exlibrisgroup.com/primo-explore/search?tab=default_tab&amp;search_scope=EVERYTHING&amp;vid=01CRU&amp;lang=en_US&amp;offset=0&amp;query=any,contains,991004656889702656","Catalog Record")</f>
        <v>Catalog Record</v>
      </c>
      <c r="AT100" s="6" t="str">
        <f>HYPERLINK("http://www.worldcat.org/oclc/4495619","WorldCat Record")</f>
        <v>WorldCat Record</v>
      </c>
      <c r="AU100" s="3" t="s">
        <v>1390</v>
      </c>
      <c r="AV100" s="3" t="s">
        <v>1391</v>
      </c>
      <c r="AW100" s="3" t="s">
        <v>1392</v>
      </c>
      <c r="AX100" s="3" t="s">
        <v>1392</v>
      </c>
      <c r="AY100" s="3" t="s">
        <v>1393</v>
      </c>
      <c r="AZ100" s="3" t="s">
        <v>74</v>
      </c>
      <c r="BB100" s="3" t="s">
        <v>1394</v>
      </c>
      <c r="BC100" s="3" t="s">
        <v>1395</v>
      </c>
      <c r="BD100" s="3" t="s">
        <v>1396</v>
      </c>
    </row>
    <row r="101" spans="1:56" ht="46.5" customHeight="1" x14ac:dyDescent="0.25">
      <c r="A101" s="7" t="s">
        <v>58</v>
      </c>
      <c r="B101" s="2" t="s">
        <v>1397</v>
      </c>
      <c r="C101" s="2" t="s">
        <v>1398</v>
      </c>
      <c r="D101" s="2" t="s">
        <v>1399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1400</v>
      </c>
      <c r="L101" s="2" t="s">
        <v>1401</v>
      </c>
      <c r="M101" s="3" t="s">
        <v>1402</v>
      </c>
      <c r="O101" s="3" t="s">
        <v>64</v>
      </c>
      <c r="P101" s="3" t="s">
        <v>65</v>
      </c>
      <c r="R101" s="3" t="s">
        <v>66</v>
      </c>
      <c r="S101" s="4">
        <v>2</v>
      </c>
      <c r="T101" s="4">
        <v>2</v>
      </c>
      <c r="U101" s="5" t="s">
        <v>1403</v>
      </c>
      <c r="V101" s="5" t="s">
        <v>1403</v>
      </c>
      <c r="W101" s="5" t="s">
        <v>99</v>
      </c>
      <c r="X101" s="5" t="s">
        <v>99</v>
      </c>
      <c r="Y101" s="4">
        <v>834</v>
      </c>
      <c r="Z101" s="4">
        <v>761</v>
      </c>
      <c r="AA101" s="4">
        <v>793</v>
      </c>
      <c r="AB101" s="4">
        <v>7</v>
      </c>
      <c r="AC101" s="4">
        <v>7</v>
      </c>
      <c r="AD101" s="4">
        <v>28</v>
      </c>
      <c r="AE101" s="4">
        <v>29</v>
      </c>
      <c r="AF101" s="4">
        <v>9</v>
      </c>
      <c r="AG101" s="4">
        <v>10</v>
      </c>
      <c r="AH101" s="4">
        <v>6</v>
      </c>
      <c r="AI101" s="4">
        <v>6</v>
      </c>
      <c r="AJ101" s="4">
        <v>14</v>
      </c>
      <c r="AK101" s="4">
        <v>15</v>
      </c>
      <c r="AL101" s="4">
        <v>5</v>
      </c>
      <c r="AM101" s="4">
        <v>5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HYPERLINK("https://creighton-primo.hosted.exlibrisgroup.com/primo-explore/search?tab=default_tab&amp;search_scope=EVERYTHING&amp;vid=01CRU&amp;lang=en_US&amp;offset=0&amp;query=any,contains,991000346359702656","Catalog Record")</f>
        <v>Catalog Record</v>
      </c>
      <c r="AT101" s="6" t="str">
        <f>HYPERLINK("http://www.worldcat.org/oclc/70355","WorldCat Record")</f>
        <v>WorldCat Record</v>
      </c>
      <c r="AU101" s="3" t="s">
        <v>1404</v>
      </c>
      <c r="AV101" s="3" t="s">
        <v>1405</v>
      </c>
      <c r="AW101" s="3" t="s">
        <v>1406</v>
      </c>
      <c r="AX101" s="3" t="s">
        <v>1406</v>
      </c>
      <c r="AY101" s="3" t="s">
        <v>1407</v>
      </c>
      <c r="AZ101" s="3" t="s">
        <v>74</v>
      </c>
      <c r="BC101" s="3" t="s">
        <v>1408</v>
      </c>
      <c r="BD101" s="3" t="s">
        <v>1409</v>
      </c>
    </row>
    <row r="102" spans="1:56" ht="46.5" customHeight="1" x14ac:dyDescent="0.25">
      <c r="A102" s="7" t="s">
        <v>58</v>
      </c>
      <c r="B102" s="2" t="s">
        <v>1410</v>
      </c>
      <c r="C102" s="2" t="s">
        <v>1411</v>
      </c>
      <c r="D102" s="2" t="s">
        <v>1412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1413</v>
      </c>
      <c r="L102" s="2" t="s">
        <v>1414</v>
      </c>
      <c r="M102" s="3" t="s">
        <v>747</v>
      </c>
      <c r="O102" s="3" t="s">
        <v>64</v>
      </c>
      <c r="P102" s="3" t="s">
        <v>65</v>
      </c>
      <c r="R102" s="3" t="s">
        <v>66</v>
      </c>
      <c r="S102" s="4">
        <v>2</v>
      </c>
      <c r="T102" s="4">
        <v>2</v>
      </c>
      <c r="U102" s="5" t="s">
        <v>278</v>
      </c>
      <c r="V102" s="5" t="s">
        <v>278</v>
      </c>
      <c r="W102" s="5" t="s">
        <v>194</v>
      </c>
      <c r="X102" s="5" t="s">
        <v>194</v>
      </c>
      <c r="Y102" s="4">
        <v>621</v>
      </c>
      <c r="Z102" s="4">
        <v>590</v>
      </c>
      <c r="AA102" s="4">
        <v>873</v>
      </c>
      <c r="AB102" s="4">
        <v>2</v>
      </c>
      <c r="AC102" s="4">
        <v>6</v>
      </c>
      <c r="AD102" s="4">
        <v>27</v>
      </c>
      <c r="AE102" s="4">
        <v>36</v>
      </c>
      <c r="AF102" s="4">
        <v>11</v>
      </c>
      <c r="AG102" s="4">
        <v>12</v>
      </c>
      <c r="AH102" s="4">
        <v>6</v>
      </c>
      <c r="AI102" s="4">
        <v>8</v>
      </c>
      <c r="AJ102" s="4">
        <v>16</v>
      </c>
      <c r="AK102" s="4">
        <v>20</v>
      </c>
      <c r="AL102" s="4">
        <v>0</v>
      </c>
      <c r="AM102" s="4">
        <v>4</v>
      </c>
      <c r="AN102" s="4">
        <v>0</v>
      </c>
      <c r="AO102" s="4">
        <v>1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HYPERLINK("https://creighton-primo.hosted.exlibrisgroup.com/primo-explore/search?tab=default_tab&amp;search_scope=EVERYTHING&amp;vid=01CRU&amp;lang=en_US&amp;offset=0&amp;query=any,contains,991004894169702656","Catalog Record")</f>
        <v>Catalog Record</v>
      </c>
      <c r="AT102" s="6" t="str">
        <f>HYPERLINK("http://www.worldcat.org/oclc/5891955","WorldCat Record")</f>
        <v>WorldCat Record</v>
      </c>
      <c r="AU102" s="3" t="s">
        <v>1415</v>
      </c>
      <c r="AV102" s="3" t="s">
        <v>1416</v>
      </c>
      <c r="AW102" s="3" t="s">
        <v>1417</v>
      </c>
      <c r="AX102" s="3" t="s">
        <v>1417</v>
      </c>
      <c r="AY102" s="3" t="s">
        <v>1418</v>
      </c>
      <c r="AZ102" s="3" t="s">
        <v>74</v>
      </c>
      <c r="BB102" s="3" t="s">
        <v>1419</v>
      </c>
      <c r="BC102" s="3" t="s">
        <v>1420</v>
      </c>
      <c r="BD102" s="3" t="s">
        <v>1421</v>
      </c>
    </row>
    <row r="103" spans="1:56" ht="46.5" customHeight="1" x14ac:dyDescent="0.25">
      <c r="A103" s="7" t="s">
        <v>58</v>
      </c>
      <c r="B103" s="2" t="s">
        <v>1422</v>
      </c>
      <c r="C103" s="2" t="s">
        <v>1423</v>
      </c>
      <c r="D103" s="2" t="s">
        <v>1424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1425</v>
      </c>
      <c r="L103" s="2" t="s">
        <v>1426</v>
      </c>
      <c r="M103" s="3" t="s">
        <v>319</v>
      </c>
      <c r="N103" s="2" t="s">
        <v>1427</v>
      </c>
      <c r="O103" s="3" t="s">
        <v>1303</v>
      </c>
      <c r="P103" s="3" t="s">
        <v>1428</v>
      </c>
      <c r="Q103" s="2" t="s">
        <v>1429</v>
      </c>
      <c r="R103" s="3" t="s">
        <v>66</v>
      </c>
      <c r="S103" s="4">
        <v>1</v>
      </c>
      <c r="T103" s="4">
        <v>1</v>
      </c>
      <c r="U103" s="5" t="s">
        <v>1430</v>
      </c>
      <c r="V103" s="5" t="s">
        <v>1430</v>
      </c>
      <c r="W103" s="5" t="s">
        <v>1430</v>
      </c>
      <c r="X103" s="5" t="s">
        <v>1430</v>
      </c>
      <c r="Y103" s="4">
        <v>55</v>
      </c>
      <c r="Z103" s="4">
        <v>41</v>
      </c>
      <c r="AA103" s="4">
        <v>99</v>
      </c>
      <c r="AB103" s="4">
        <v>1</v>
      </c>
      <c r="AC103" s="4">
        <v>1</v>
      </c>
      <c r="AD103" s="4">
        <v>2</v>
      </c>
      <c r="AE103" s="4">
        <v>3</v>
      </c>
      <c r="AF103" s="4">
        <v>0</v>
      </c>
      <c r="AG103" s="4">
        <v>0</v>
      </c>
      <c r="AH103" s="4">
        <v>1</v>
      </c>
      <c r="AI103" s="4">
        <v>2</v>
      </c>
      <c r="AJ103" s="4">
        <v>2</v>
      </c>
      <c r="AK103" s="4">
        <v>2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69</v>
      </c>
      <c r="AR103" s="6" t="str">
        <f>HYPERLINK("http://catalog.hathitrust.org/Record/004330673","HathiTrust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HYPERLINK("https://creighton-primo.hosted.exlibrisgroup.com/primo-explore/search?tab=default_tab&amp;search_scope=EVERYTHING&amp;vid=01CRU&amp;lang=en_US&amp;offset=0&amp;query=any,contains,991004028089702656","Catalog Record")</f>
        <v>Catalog Record</v>
      </c>
      <c r="AT103" s="6" t="str">
        <f>HYPERLINK("http://www.worldcat.org/oclc/46516028","WorldCat Record")</f>
        <v>WorldCat Record</v>
      </c>
      <c r="AU103" s="3" t="s">
        <v>1431</v>
      </c>
      <c r="AV103" s="3" t="s">
        <v>1432</v>
      </c>
      <c r="AW103" s="3" t="s">
        <v>1433</v>
      </c>
      <c r="AX103" s="3" t="s">
        <v>1433</v>
      </c>
      <c r="AY103" s="3" t="s">
        <v>1434</v>
      </c>
      <c r="AZ103" s="3" t="s">
        <v>74</v>
      </c>
      <c r="BB103" s="3" t="s">
        <v>1435</v>
      </c>
      <c r="BC103" s="3" t="s">
        <v>1436</v>
      </c>
      <c r="BD103" s="3" t="s">
        <v>1437</v>
      </c>
    </row>
    <row r="104" spans="1:56" ht="46.5" customHeight="1" x14ac:dyDescent="0.25">
      <c r="A104" s="7" t="s">
        <v>58</v>
      </c>
      <c r="B104" s="2" t="s">
        <v>1438</v>
      </c>
      <c r="C104" s="2" t="s">
        <v>1439</v>
      </c>
      <c r="D104" s="2" t="s">
        <v>1440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1441</v>
      </c>
      <c r="L104" s="2" t="s">
        <v>1442</v>
      </c>
      <c r="M104" s="3" t="s">
        <v>175</v>
      </c>
      <c r="O104" s="3" t="s">
        <v>64</v>
      </c>
      <c r="P104" s="3" t="s">
        <v>65</v>
      </c>
      <c r="R104" s="3" t="s">
        <v>66</v>
      </c>
      <c r="S104" s="4">
        <v>9</v>
      </c>
      <c r="T104" s="4">
        <v>9</v>
      </c>
      <c r="U104" s="5" t="s">
        <v>1443</v>
      </c>
      <c r="V104" s="5" t="s">
        <v>1443</v>
      </c>
      <c r="W104" s="5" t="s">
        <v>99</v>
      </c>
      <c r="X104" s="5" t="s">
        <v>99</v>
      </c>
      <c r="Y104" s="4">
        <v>551</v>
      </c>
      <c r="Z104" s="4">
        <v>470</v>
      </c>
      <c r="AA104" s="4">
        <v>480</v>
      </c>
      <c r="AB104" s="4">
        <v>4</v>
      </c>
      <c r="AC104" s="4">
        <v>4</v>
      </c>
      <c r="AD104" s="4">
        <v>19</v>
      </c>
      <c r="AE104" s="4">
        <v>19</v>
      </c>
      <c r="AF104" s="4">
        <v>3</v>
      </c>
      <c r="AG104" s="4">
        <v>3</v>
      </c>
      <c r="AH104" s="4">
        <v>4</v>
      </c>
      <c r="AI104" s="4">
        <v>4</v>
      </c>
      <c r="AJ104" s="4">
        <v>14</v>
      </c>
      <c r="AK104" s="4">
        <v>14</v>
      </c>
      <c r="AL104" s="4">
        <v>3</v>
      </c>
      <c r="AM104" s="4">
        <v>3</v>
      </c>
      <c r="AN104" s="4">
        <v>0</v>
      </c>
      <c r="AO104" s="4">
        <v>0</v>
      </c>
      <c r="AP104" s="3" t="s">
        <v>58</v>
      </c>
      <c r="AQ104" s="3" t="s">
        <v>69</v>
      </c>
      <c r="AR104" s="6" t="str">
        <f>HYPERLINK("http://catalog.hathitrust.org/Record/000025116","HathiTrust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HYPERLINK("https://creighton-primo.hosted.exlibrisgroup.com/primo-explore/search?tab=default_tab&amp;search_scope=EVERYTHING&amp;vid=01CRU&amp;lang=en_US&amp;offset=0&amp;query=any,contains,991003871479702656","Catalog Record")</f>
        <v>Catalog Record</v>
      </c>
      <c r="AT104" s="6" t="str">
        <f>HYPERLINK("http://www.worldcat.org/oclc/1693899","WorldCat Record")</f>
        <v>WorldCat Record</v>
      </c>
      <c r="AU104" s="3" t="s">
        <v>1444</v>
      </c>
      <c r="AV104" s="3" t="s">
        <v>1445</v>
      </c>
      <c r="AW104" s="3" t="s">
        <v>1446</v>
      </c>
      <c r="AX104" s="3" t="s">
        <v>1446</v>
      </c>
      <c r="AY104" s="3" t="s">
        <v>1447</v>
      </c>
      <c r="AZ104" s="3" t="s">
        <v>74</v>
      </c>
      <c r="BB104" s="3" t="s">
        <v>1448</v>
      </c>
      <c r="BC104" s="3" t="s">
        <v>1449</v>
      </c>
      <c r="BD104" s="3" t="s">
        <v>1450</v>
      </c>
    </row>
    <row r="105" spans="1:56" ht="46.5" customHeight="1" x14ac:dyDescent="0.25">
      <c r="A105" s="7" t="s">
        <v>58</v>
      </c>
      <c r="B105" s="2" t="s">
        <v>1451</v>
      </c>
      <c r="C105" s="2" t="s">
        <v>1452</v>
      </c>
      <c r="D105" s="2" t="s">
        <v>1453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1454</v>
      </c>
      <c r="L105" s="2" t="s">
        <v>1455</v>
      </c>
      <c r="M105" s="3" t="s">
        <v>1456</v>
      </c>
      <c r="O105" s="3" t="s">
        <v>64</v>
      </c>
      <c r="P105" s="3" t="s">
        <v>1457</v>
      </c>
      <c r="R105" s="3" t="s">
        <v>66</v>
      </c>
      <c r="S105" s="4">
        <v>4</v>
      </c>
      <c r="T105" s="4">
        <v>4</v>
      </c>
      <c r="U105" s="5" t="s">
        <v>1458</v>
      </c>
      <c r="V105" s="5" t="s">
        <v>1458</v>
      </c>
      <c r="W105" s="5" t="s">
        <v>194</v>
      </c>
      <c r="X105" s="5" t="s">
        <v>194</v>
      </c>
      <c r="Y105" s="4">
        <v>127</v>
      </c>
      <c r="Z105" s="4">
        <v>82</v>
      </c>
      <c r="AA105" s="4">
        <v>1599</v>
      </c>
      <c r="AB105" s="4">
        <v>4</v>
      </c>
      <c r="AC105" s="4">
        <v>10</v>
      </c>
      <c r="AD105" s="4">
        <v>7</v>
      </c>
      <c r="AE105" s="4">
        <v>56</v>
      </c>
      <c r="AF105" s="4">
        <v>3</v>
      </c>
      <c r="AG105" s="4">
        <v>25</v>
      </c>
      <c r="AH105" s="4">
        <v>1</v>
      </c>
      <c r="AI105" s="4">
        <v>11</v>
      </c>
      <c r="AJ105" s="4">
        <v>0</v>
      </c>
      <c r="AK105" s="4">
        <v>26</v>
      </c>
      <c r="AL105" s="4">
        <v>3</v>
      </c>
      <c r="AM105" s="4">
        <v>8</v>
      </c>
      <c r="AN105" s="4">
        <v>0</v>
      </c>
      <c r="AO105" s="4">
        <v>0</v>
      </c>
      <c r="AP105" s="3" t="s">
        <v>58</v>
      </c>
      <c r="AQ105" s="3" t="s">
        <v>69</v>
      </c>
      <c r="AR105" s="6" t="str">
        <f>HYPERLINK("http://catalog.hathitrust.org/Record/000738651","HathiTrust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HYPERLINK("https://creighton-primo.hosted.exlibrisgroup.com/primo-explore/search?tab=default_tab&amp;search_scope=EVERYTHING&amp;vid=01CRU&amp;lang=en_US&amp;offset=0&amp;query=any,contains,991003819529702656","Catalog Record")</f>
        <v>Catalog Record</v>
      </c>
      <c r="AT105" s="6" t="str">
        <f>HYPERLINK("http://www.worldcat.org/oclc/1556362","WorldCat Record")</f>
        <v>WorldCat Record</v>
      </c>
      <c r="AU105" s="3" t="s">
        <v>1459</v>
      </c>
      <c r="AV105" s="3" t="s">
        <v>1460</v>
      </c>
      <c r="AW105" s="3" t="s">
        <v>1461</v>
      </c>
      <c r="AX105" s="3" t="s">
        <v>1461</v>
      </c>
      <c r="AY105" s="3" t="s">
        <v>1462</v>
      </c>
      <c r="AZ105" s="3" t="s">
        <v>74</v>
      </c>
      <c r="BB105" s="3" t="s">
        <v>1463</v>
      </c>
      <c r="BC105" s="3" t="s">
        <v>1464</v>
      </c>
      <c r="BD105" s="3" t="s">
        <v>1465</v>
      </c>
    </row>
    <row r="106" spans="1:56" ht="46.5" customHeight="1" x14ac:dyDescent="0.25">
      <c r="A106" s="7" t="s">
        <v>58</v>
      </c>
      <c r="B106" s="2" t="s">
        <v>1466</v>
      </c>
      <c r="C106" s="2" t="s">
        <v>1467</v>
      </c>
      <c r="D106" s="2" t="s">
        <v>1468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1469</v>
      </c>
      <c r="L106" s="2" t="s">
        <v>1470</v>
      </c>
      <c r="M106" s="3" t="s">
        <v>265</v>
      </c>
      <c r="O106" s="3" t="s">
        <v>64</v>
      </c>
      <c r="P106" s="3" t="s">
        <v>65</v>
      </c>
      <c r="R106" s="3" t="s">
        <v>66</v>
      </c>
      <c r="S106" s="4">
        <v>1</v>
      </c>
      <c r="T106" s="4">
        <v>1</v>
      </c>
      <c r="U106" s="5" t="s">
        <v>888</v>
      </c>
      <c r="V106" s="5" t="s">
        <v>888</v>
      </c>
      <c r="W106" s="5" t="s">
        <v>115</v>
      </c>
      <c r="X106" s="5" t="s">
        <v>115</v>
      </c>
      <c r="Y106" s="4">
        <v>1616</v>
      </c>
      <c r="Z106" s="4">
        <v>1425</v>
      </c>
      <c r="AA106" s="4">
        <v>1549</v>
      </c>
      <c r="AB106" s="4">
        <v>10</v>
      </c>
      <c r="AC106" s="4">
        <v>11</v>
      </c>
      <c r="AD106" s="4">
        <v>50</v>
      </c>
      <c r="AE106" s="4">
        <v>54</v>
      </c>
      <c r="AF106" s="4">
        <v>16</v>
      </c>
      <c r="AG106" s="4">
        <v>17</v>
      </c>
      <c r="AH106" s="4">
        <v>9</v>
      </c>
      <c r="AI106" s="4">
        <v>9</v>
      </c>
      <c r="AJ106" s="4">
        <v>24</v>
      </c>
      <c r="AK106" s="4">
        <v>26</v>
      </c>
      <c r="AL106" s="4">
        <v>9</v>
      </c>
      <c r="AM106" s="4">
        <v>10</v>
      </c>
      <c r="AN106" s="4">
        <v>4</v>
      </c>
      <c r="AO106" s="4">
        <v>4</v>
      </c>
      <c r="AP106" s="3" t="s">
        <v>58</v>
      </c>
      <c r="AQ106" s="3" t="s">
        <v>69</v>
      </c>
      <c r="AR106" s="6" t="str">
        <f>HYPERLINK("http://catalog.hathitrust.org/Record/001137017","HathiTrust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HYPERLINK("https://creighton-primo.hosted.exlibrisgroup.com/primo-explore/search?tab=default_tab&amp;search_scope=EVERYTHING&amp;vid=01CRU&amp;lang=en_US&amp;offset=0&amp;query=any,contains,991003583549702656","Catalog Record")</f>
        <v>Catalog Record</v>
      </c>
      <c r="AT106" s="6" t="str">
        <f>HYPERLINK("http://www.worldcat.org/oclc/266260","WorldCat Record")</f>
        <v>WorldCat Record</v>
      </c>
      <c r="AU106" s="3" t="s">
        <v>1471</v>
      </c>
      <c r="AV106" s="3" t="s">
        <v>1472</v>
      </c>
      <c r="AW106" s="3" t="s">
        <v>1473</v>
      </c>
      <c r="AX106" s="3" t="s">
        <v>1473</v>
      </c>
      <c r="AY106" s="3" t="s">
        <v>1474</v>
      </c>
      <c r="AZ106" s="3" t="s">
        <v>74</v>
      </c>
      <c r="BC106" s="3" t="s">
        <v>1475</v>
      </c>
      <c r="BD106" s="3" t="s">
        <v>1476</v>
      </c>
    </row>
    <row r="107" spans="1:56" ht="46.5" customHeight="1" x14ac:dyDescent="0.25">
      <c r="A107" s="7" t="s">
        <v>58</v>
      </c>
      <c r="B107" s="2" t="s">
        <v>1477</v>
      </c>
      <c r="C107" s="2" t="s">
        <v>1478</v>
      </c>
      <c r="D107" s="2" t="s">
        <v>1479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1480</v>
      </c>
      <c r="L107" s="2" t="s">
        <v>1481</v>
      </c>
      <c r="M107" s="3" t="s">
        <v>487</v>
      </c>
      <c r="O107" s="3" t="s">
        <v>64</v>
      </c>
      <c r="P107" s="3" t="s">
        <v>129</v>
      </c>
      <c r="R107" s="3" t="s">
        <v>66</v>
      </c>
      <c r="S107" s="4">
        <v>5</v>
      </c>
      <c r="T107" s="4">
        <v>5</v>
      </c>
      <c r="U107" s="5" t="s">
        <v>1482</v>
      </c>
      <c r="V107" s="5" t="s">
        <v>1482</v>
      </c>
      <c r="W107" s="5" t="s">
        <v>1483</v>
      </c>
      <c r="X107" s="5" t="s">
        <v>1483</v>
      </c>
      <c r="Y107" s="4">
        <v>239</v>
      </c>
      <c r="Z107" s="4">
        <v>184</v>
      </c>
      <c r="AA107" s="4">
        <v>201</v>
      </c>
      <c r="AB107" s="4">
        <v>3</v>
      </c>
      <c r="AC107" s="4">
        <v>3</v>
      </c>
      <c r="AD107" s="4">
        <v>9</v>
      </c>
      <c r="AE107" s="4">
        <v>9</v>
      </c>
      <c r="AF107" s="4">
        <v>1</v>
      </c>
      <c r="AG107" s="4">
        <v>1</v>
      </c>
      <c r="AH107" s="4">
        <v>3</v>
      </c>
      <c r="AI107" s="4">
        <v>3</v>
      </c>
      <c r="AJ107" s="4">
        <v>6</v>
      </c>
      <c r="AK107" s="4">
        <v>6</v>
      </c>
      <c r="AL107" s="4">
        <v>2</v>
      </c>
      <c r="AM107" s="4">
        <v>2</v>
      </c>
      <c r="AN107" s="4">
        <v>0</v>
      </c>
      <c r="AO107" s="4">
        <v>0</v>
      </c>
      <c r="AP107" s="3" t="s">
        <v>58</v>
      </c>
      <c r="AQ107" s="3" t="s">
        <v>69</v>
      </c>
      <c r="AR107" s="6" t="str">
        <f>HYPERLINK("http://catalog.hathitrust.org/Record/002782134","HathiTrust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HYPERLINK("https://creighton-primo.hosted.exlibrisgroup.com/primo-explore/search?tab=default_tab&amp;search_scope=EVERYTHING&amp;vid=01CRU&amp;lang=en_US&amp;offset=0&amp;query=any,contains,991002141529702656","Catalog Record")</f>
        <v>Catalog Record</v>
      </c>
      <c r="AT107" s="6" t="str">
        <f>HYPERLINK("http://www.worldcat.org/oclc/27432347","WorldCat Record")</f>
        <v>WorldCat Record</v>
      </c>
      <c r="AU107" s="3" t="s">
        <v>1484</v>
      </c>
      <c r="AV107" s="3" t="s">
        <v>1485</v>
      </c>
      <c r="AW107" s="3" t="s">
        <v>1486</v>
      </c>
      <c r="AX107" s="3" t="s">
        <v>1486</v>
      </c>
      <c r="AY107" s="3" t="s">
        <v>1487</v>
      </c>
      <c r="AZ107" s="3" t="s">
        <v>74</v>
      </c>
      <c r="BB107" s="3" t="s">
        <v>1488</v>
      </c>
      <c r="BC107" s="3" t="s">
        <v>1489</v>
      </c>
      <c r="BD107" s="3" t="s">
        <v>1490</v>
      </c>
    </row>
    <row r="108" spans="1:56" ht="46.5" customHeight="1" x14ac:dyDescent="0.25">
      <c r="A108" s="7" t="s">
        <v>58</v>
      </c>
      <c r="B108" s="2" t="s">
        <v>1491</v>
      </c>
      <c r="C108" s="2" t="s">
        <v>1492</v>
      </c>
      <c r="D108" s="2" t="s">
        <v>1493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1494</v>
      </c>
      <c r="L108" s="2" t="s">
        <v>1495</v>
      </c>
      <c r="M108" s="3" t="s">
        <v>1146</v>
      </c>
      <c r="O108" s="3" t="s">
        <v>64</v>
      </c>
      <c r="P108" s="3" t="s">
        <v>65</v>
      </c>
      <c r="Q108" s="2" t="s">
        <v>362</v>
      </c>
      <c r="R108" s="3" t="s">
        <v>66</v>
      </c>
      <c r="S108" s="4">
        <v>4</v>
      </c>
      <c r="T108" s="4">
        <v>4</v>
      </c>
      <c r="U108" s="5" t="s">
        <v>1496</v>
      </c>
      <c r="V108" s="5" t="s">
        <v>1496</v>
      </c>
      <c r="W108" s="5" t="s">
        <v>859</v>
      </c>
      <c r="X108" s="5" t="s">
        <v>859</v>
      </c>
      <c r="Y108" s="4">
        <v>435</v>
      </c>
      <c r="Z108" s="4">
        <v>318</v>
      </c>
      <c r="AA108" s="4">
        <v>320</v>
      </c>
      <c r="AB108" s="4">
        <v>3</v>
      </c>
      <c r="AC108" s="4">
        <v>3</v>
      </c>
      <c r="AD108" s="4">
        <v>17</v>
      </c>
      <c r="AE108" s="4">
        <v>17</v>
      </c>
      <c r="AF108" s="4">
        <v>3</v>
      </c>
      <c r="AG108" s="4">
        <v>3</v>
      </c>
      <c r="AH108" s="4">
        <v>5</v>
      </c>
      <c r="AI108" s="4">
        <v>5</v>
      </c>
      <c r="AJ108" s="4">
        <v>12</v>
      </c>
      <c r="AK108" s="4">
        <v>12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69</v>
      </c>
      <c r="AR108" s="6" t="str">
        <f>HYPERLINK("http://catalog.hathitrust.org/Record/001107297","HathiTrust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HYPERLINK("https://creighton-primo.hosted.exlibrisgroup.com/primo-explore/search?tab=default_tab&amp;search_scope=EVERYTHING&amp;vid=01CRU&amp;lang=en_US&amp;offset=0&amp;query=any,contains,991003444509702656","Catalog Record")</f>
        <v>Catalog Record</v>
      </c>
      <c r="AT108" s="6" t="str">
        <f>HYPERLINK("http://www.worldcat.org/oclc/980188","WorldCat Record")</f>
        <v>WorldCat Record</v>
      </c>
      <c r="AU108" s="3" t="s">
        <v>1497</v>
      </c>
      <c r="AV108" s="3" t="s">
        <v>1498</v>
      </c>
      <c r="AW108" s="3" t="s">
        <v>1499</v>
      </c>
      <c r="AX108" s="3" t="s">
        <v>1499</v>
      </c>
      <c r="AY108" s="3" t="s">
        <v>1500</v>
      </c>
      <c r="AZ108" s="3" t="s">
        <v>74</v>
      </c>
      <c r="BB108" s="3" t="s">
        <v>1501</v>
      </c>
      <c r="BC108" s="3" t="s">
        <v>1502</v>
      </c>
      <c r="BD108" s="3" t="s">
        <v>1503</v>
      </c>
    </row>
    <row r="109" spans="1:56" ht="46.5" customHeight="1" x14ac:dyDescent="0.25">
      <c r="A109" s="7" t="s">
        <v>58</v>
      </c>
      <c r="B109" s="2" t="s">
        <v>1504</v>
      </c>
      <c r="C109" s="2" t="s">
        <v>1505</v>
      </c>
      <c r="D109" s="2" t="s">
        <v>1506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1507</v>
      </c>
      <c r="L109" s="2" t="s">
        <v>1508</v>
      </c>
      <c r="M109" s="3" t="s">
        <v>1509</v>
      </c>
      <c r="O109" s="3" t="s">
        <v>64</v>
      </c>
      <c r="P109" s="3" t="s">
        <v>562</v>
      </c>
      <c r="R109" s="3" t="s">
        <v>66</v>
      </c>
      <c r="S109" s="4">
        <v>1</v>
      </c>
      <c r="T109" s="4">
        <v>1</v>
      </c>
      <c r="U109" s="5" t="s">
        <v>1510</v>
      </c>
      <c r="V109" s="5" t="s">
        <v>1510</v>
      </c>
      <c r="W109" s="5" t="s">
        <v>859</v>
      </c>
      <c r="X109" s="5" t="s">
        <v>859</v>
      </c>
      <c r="Y109" s="4">
        <v>946</v>
      </c>
      <c r="Z109" s="4">
        <v>782</v>
      </c>
      <c r="AA109" s="4">
        <v>811</v>
      </c>
      <c r="AB109" s="4">
        <v>7</v>
      </c>
      <c r="AC109" s="4">
        <v>7</v>
      </c>
      <c r="AD109" s="4">
        <v>35</v>
      </c>
      <c r="AE109" s="4">
        <v>35</v>
      </c>
      <c r="AF109" s="4">
        <v>13</v>
      </c>
      <c r="AG109" s="4">
        <v>13</v>
      </c>
      <c r="AH109" s="4">
        <v>6</v>
      </c>
      <c r="AI109" s="4">
        <v>6</v>
      </c>
      <c r="AJ109" s="4">
        <v>17</v>
      </c>
      <c r="AK109" s="4">
        <v>17</v>
      </c>
      <c r="AL109" s="4">
        <v>6</v>
      </c>
      <c r="AM109" s="4">
        <v>6</v>
      </c>
      <c r="AN109" s="4">
        <v>0</v>
      </c>
      <c r="AO109" s="4">
        <v>0</v>
      </c>
      <c r="AP109" s="3" t="s">
        <v>58</v>
      </c>
      <c r="AQ109" s="3" t="s">
        <v>69</v>
      </c>
      <c r="AR109" s="6" t="str">
        <f>HYPERLINK("http://catalog.hathitrust.org/Record/001136938","HathiTrust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HYPERLINK("https://creighton-primo.hosted.exlibrisgroup.com/primo-explore/search?tab=default_tab&amp;search_scope=EVERYTHING&amp;vid=01CRU&amp;lang=en_US&amp;offset=0&amp;query=any,contains,991002107249702656","Catalog Record")</f>
        <v>Catalog Record</v>
      </c>
      <c r="AT109" s="6" t="str">
        <f>HYPERLINK("http://www.worldcat.org/oclc/266545","WorldCat Record")</f>
        <v>WorldCat Record</v>
      </c>
      <c r="AU109" s="3" t="s">
        <v>1511</v>
      </c>
      <c r="AV109" s="3" t="s">
        <v>1512</v>
      </c>
      <c r="AW109" s="3" t="s">
        <v>1513</v>
      </c>
      <c r="AX109" s="3" t="s">
        <v>1513</v>
      </c>
      <c r="AY109" s="3" t="s">
        <v>1514</v>
      </c>
      <c r="AZ109" s="3" t="s">
        <v>74</v>
      </c>
      <c r="BC109" s="3" t="s">
        <v>1515</v>
      </c>
      <c r="BD109" s="3" t="s">
        <v>1516</v>
      </c>
    </row>
    <row r="110" spans="1:56" ht="46.5" customHeight="1" x14ac:dyDescent="0.25">
      <c r="A110" s="7" t="s">
        <v>58</v>
      </c>
      <c r="B110" s="2" t="s">
        <v>1517</v>
      </c>
      <c r="C110" s="2" t="s">
        <v>1518</v>
      </c>
      <c r="D110" s="2" t="s">
        <v>1519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1520</v>
      </c>
      <c r="L110" s="2" t="s">
        <v>1521</v>
      </c>
      <c r="M110" s="3" t="s">
        <v>277</v>
      </c>
      <c r="O110" s="3" t="s">
        <v>64</v>
      </c>
      <c r="P110" s="3" t="s">
        <v>236</v>
      </c>
      <c r="R110" s="3" t="s">
        <v>66</v>
      </c>
      <c r="S110" s="4">
        <v>3</v>
      </c>
      <c r="T110" s="4">
        <v>3</v>
      </c>
      <c r="U110" s="5" t="s">
        <v>1522</v>
      </c>
      <c r="V110" s="5" t="s">
        <v>1522</v>
      </c>
      <c r="W110" s="5" t="s">
        <v>99</v>
      </c>
      <c r="X110" s="5" t="s">
        <v>99</v>
      </c>
      <c r="Y110" s="4">
        <v>468</v>
      </c>
      <c r="Z110" s="4">
        <v>424</v>
      </c>
      <c r="AA110" s="4">
        <v>431</v>
      </c>
      <c r="AB110" s="4">
        <v>5</v>
      </c>
      <c r="AC110" s="4">
        <v>5</v>
      </c>
      <c r="AD110" s="4">
        <v>28</v>
      </c>
      <c r="AE110" s="4">
        <v>28</v>
      </c>
      <c r="AF110" s="4">
        <v>10</v>
      </c>
      <c r="AG110" s="4">
        <v>10</v>
      </c>
      <c r="AH110" s="4">
        <v>7</v>
      </c>
      <c r="AI110" s="4">
        <v>7</v>
      </c>
      <c r="AJ110" s="4">
        <v>20</v>
      </c>
      <c r="AK110" s="4">
        <v>20</v>
      </c>
      <c r="AL110" s="4">
        <v>2</v>
      </c>
      <c r="AM110" s="4">
        <v>2</v>
      </c>
      <c r="AN110" s="4">
        <v>0</v>
      </c>
      <c r="AO110" s="4">
        <v>0</v>
      </c>
      <c r="AP110" s="3" t="s">
        <v>58</v>
      </c>
      <c r="AQ110" s="3" t="s">
        <v>69</v>
      </c>
      <c r="AR110" s="6" t="str">
        <f>HYPERLINK("http://catalog.hathitrust.org/Record/000960239","HathiTrust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HYPERLINK("https://creighton-primo.hosted.exlibrisgroup.com/primo-explore/search?tab=default_tab&amp;search_scope=EVERYTHING&amp;vid=01CRU&amp;lang=en_US&amp;offset=0&amp;query=any,contains,991002116249702656","Catalog Record")</f>
        <v>Catalog Record</v>
      </c>
      <c r="AT110" s="6" t="str">
        <f>HYPERLINK("http://www.worldcat.org/oclc/268337","WorldCat Record")</f>
        <v>WorldCat Record</v>
      </c>
      <c r="AU110" s="3" t="s">
        <v>1523</v>
      </c>
      <c r="AV110" s="3" t="s">
        <v>1524</v>
      </c>
      <c r="AW110" s="3" t="s">
        <v>1525</v>
      </c>
      <c r="AX110" s="3" t="s">
        <v>1525</v>
      </c>
      <c r="AY110" s="3" t="s">
        <v>1526</v>
      </c>
      <c r="AZ110" s="3" t="s">
        <v>74</v>
      </c>
      <c r="BC110" s="3" t="s">
        <v>1527</v>
      </c>
      <c r="BD110" s="3" t="s">
        <v>1528</v>
      </c>
    </row>
    <row r="111" spans="1:56" ht="46.5" customHeight="1" x14ac:dyDescent="0.25">
      <c r="A111" s="7" t="s">
        <v>58</v>
      </c>
      <c r="B111" s="2" t="s">
        <v>1529</v>
      </c>
      <c r="C111" s="2" t="s">
        <v>1530</v>
      </c>
      <c r="D111" s="2" t="s">
        <v>1531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1400</v>
      </c>
      <c r="L111" s="2" t="s">
        <v>1532</v>
      </c>
      <c r="M111" s="3" t="s">
        <v>952</v>
      </c>
      <c r="O111" s="3" t="s">
        <v>64</v>
      </c>
      <c r="P111" s="3" t="s">
        <v>65</v>
      </c>
      <c r="R111" s="3" t="s">
        <v>66</v>
      </c>
      <c r="S111" s="4">
        <v>1</v>
      </c>
      <c r="T111" s="4">
        <v>1</v>
      </c>
      <c r="U111" s="5" t="s">
        <v>1533</v>
      </c>
      <c r="V111" s="5" t="s">
        <v>1533</v>
      </c>
      <c r="W111" s="5" t="s">
        <v>99</v>
      </c>
      <c r="X111" s="5" t="s">
        <v>99</v>
      </c>
      <c r="Y111" s="4">
        <v>1047</v>
      </c>
      <c r="Z111" s="4">
        <v>948</v>
      </c>
      <c r="AA111" s="4">
        <v>958</v>
      </c>
      <c r="AB111" s="4">
        <v>8</v>
      </c>
      <c r="AC111" s="4">
        <v>9</v>
      </c>
      <c r="AD111" s="4">
        <v>40</v>
      </c>
      <c r="AE111" s="4">
        <v>40</v>
      </c>
      <c r="AF111" s="4">
        <v>16</v>
      </c>
      <c r="AG111" s="4">
        <v>16</v>
      </c>
      <c r="AH111" s="4">
        <v>7</v>
      </c>
      <c r="AI111" s="4">
        <v>7</v>
      </c>
      <c r="AJ111" s="4">
        <v>21</v>
      </c>
      <c r="AK111" s="4">
        <v>21</v>
      </c>
      <c r="AL111" s="4">
        <v>6</v>
      </c>
      <c r="AM111" s="4">
        <v>6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HYPERLINK("https://creighton-primo.hosted.exlibrisgroup.com/primo-explore/search?tab=default_tab&amp;search_scope=EVERYTHING&amp;vid=01CRU&amp;lang=en_US&amp;offset=0&amp;query=any,contains,991000089889702656","Catalog Record")</f>
        <v>Catalog Record</v>
      </c>
      <c r="AT111" s="6" t="str">
        <f>HYPERLINK("http://www.worldcat.org/oclc/35961","WorldCat Record")</f>
        <v>WorldCat Record</v>
      </c>
      <c r="AU111" s="3" t="s">
        <v>1534</v>
      </c>
      <c r="AV111" s="3" t="s">
        <v>1535</v>
      </c>
      <c r="AW111" s="3" t="s">
        <v>1536</v>
      </c>
      <c r="AX111" s="3" t="s">
        <v>1536</v>
      </c>
      <c r="AY111" s="3" t="s">
        <v>1537</v>
      </c>
      <c r="AZ111" s="3" t="s">
        <v>74</v>
      </c>
      <c r="BC111" s="3" t="s">
        <v>1538</v>
      </c>
      <c r="BD111" s="3" t="s">
        <v>1539</v>
      </c>
    </row>
    <row r="112" spans="1:56" ht="46.5" customHeight="1" x14ac:dyDescent="0.25">
      <c r="A112" s="7" t="s">
        <v>58</v>
      </c>
      <c r="B112" s="2" t="s">
        <v>1540</v>
      </c>
      <c r="C112" s="2" t="s">
        <v>1541</v>
      </c>
      <c r="D112" s="2" t="s">
        <v>1542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1543</v>
      </c>
      <c r="L112" s="2" t="s">
        <v>1544</v>
      </c>
      <c r="M112" s="3" t="s">
        <v>576</v>
      </c>
      <c r="O112" s="3" t="s">
        <v>64</v>
      </c>
      <c r="P112" s="3" t="s">
        <v>191</v>
      </c>
      <c r="R112" s="3" t="s">
        <v>66</v>
      </c>
      <c r="S112" s="4">
        <v>4</v>
      </c>
      <c r="T112" s="4">
        <v>4</v>
      </c>
      <c r="U112" s="5" t="s">
        <v>1545</v>
      </c>
      <c r="V112" s="5" t="s">
        <v>1545</v>
      </c>
      <c r="W112" s="5" t="s">
        <v>194</v>
      </c>
      <c r="X112" s="5" t="s">
        <v>194</v>
      </c>
      <c r="Y112" s="4">
        <v>479</v>
      </c>
      <c r="Z112" s="4">
        <v>330</v>
      </c>
      <c r="AA112" s="4">
        <v>351</v>
      </c>
      <c r="AB112" s="4">
        <v>3</v>
      </c>
      <c r="AC112" s="4">
        <v>3</v>
      </c>
      <c r="AD112" s="4">
        <v>14</v>
      </c>
      <c r="AE112" s="4">
        <v>14</v>
      </c>
      <c r="AF112" s="4">
        <v>4</v>
      </c>
      <c r="AG112" s="4">
        <v>4</v>
      </c>
      <c r="AH112" s="4">
        <v>2</v>
      </c>
      <c r="AI112" s="4">
        <v>2</v>
      </c>
      <c r="AJ112" s="4">
        <v>9</v>
      </c>
      <c r="AK112" s="4">
        <v>9</v>
      </c>
      <c r="AL112" s="4">
        <v>2</v>
      </c>
      <c r="AM112" s="4">
        <v>2</v>
      </c>
      <c r="AN112" s="4">
        <v>0</v>
      </c>
      <c r="AO112" s="4">
        <v>0</v>
      </c>
      <c r="AP112" s="3" t="s">
        <v>58</v>
      </c>
      <c r="AQ112" s="3" t="s">
        <v>69</v>
      </c>
      <c r="AR112" s="6" t="str">
        <f>HYPERLINK("http://catalog.hathitrust.org/Record/000278343","HathiTrust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HYPERLINK("https://creighton-primo.hosted.exlibrisgroup.com/primo-explore/search?tab=default_tab&amp;search_scope=EVERYTHING&amp;vid=01CRU&amp;lang=en_US&amp;offset=0&amp;query=any,contains,991000040089702656","Catalog Record")</f>
        <v>Catalog Record</v>
      </c>
      <c r="AT112" s="6" t="str">
        <f>HYPERLINK("http://www.worldcat.org/oclc/8642675","WorldCat Record")</f>
        <v>WorldCat Record</v>
      </c>
      <c r="AU112" s="3" t="s">
        <v>1546</v>
      </c>
      <c r="AV112" s="3" t="s">
        <v>1547</v>
      </c>
      <c r="AW112" s="3" t="s">
        <v>1548</v>
      </c>
      <c r="AX112" s="3" t="s">
        <v>1548</v>
      </c>
      <c r="AY112" s="3" t="s">
        <v>1549</v>
      </c>
      <c r="AZ112" s="3" t="s">
        <v>74</v>
      </c>
      <c r="BB112" s="3" t="s">
        <v>1550</v>
      </c>
      <c r="BC112" s="3" t="s">
        <v>1551</v>
      </c>
      <c r="BD112" s="3" t="s">
        <v>1552</v>
      </c>
    </row>
    <row r="113" spans="1:56" ht="46.5" customHeight="1" x14ac:dyDescent="0.25">
      <c r="A113" s="7" t="s">
        <v>58</v>
      </c>
      <c r="B113" s="2" t="s">
        <v>1553</v>
      </c>
      <c r="C113" s="2" t="s">
        <v>1554</v>
      </c>
      <c r="D113" s="2" t="s">
        <v>1555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935</v>
      </c>
      <c r="L113" s="2" t="s">
        <v>1556</v>
      </c>
      <c r="M113" s="3" t="s">
        <v>189</v>
      </c>
      <c r="O113" s="3" t="s">
        <v>64</v>
      </c>
      <c r="P113" s="3" t="s">
        <v>191</v>
      </c>
      <c r="R113" s="3" t="s">
        <v>66</v>
      </c>
      <c r="S113" s="4">
        <v>4</v>
      </c>
      <c r="T113" s="4">
        <v>4</v>
      </c>
      <c r="U113" s="5" t="s">
        <v>1557</v>
      </c>
      <c r="V113" s="5" t="s">
        <v>1557</v>
      </c>
      <c r="W113" s="5" t="s">
        <v>194</v>
      </c>
      <c r="X113" s="5" t="s">
        <v>194</v>
      </c>
      <c r="Y113" s="4">
        <v>623</v>
      </c>
      <c r="Z113" s="4">
        <v>454</v>
      </c>
      <c r="AA113" s="4">
        <v>472</v>
      </c>
      <c r="AB113" s="4">
        <v>4</v>
      </c>
      <c r="AC113" s="4">
        <v>4</v>
      </c>
      <c r="AD113" s="4">
        <v>27</v>
      </c>
      <c r="AE113" s="4">
        <v>27</v>
      </c>
      <c r="AF113" s="4">
        <v>11</v>
      </c>
      <c r="AG113" s="4">
        <v>11</v>
      </c>
      <c r="AH113" s="4">
        <v>6</v>
      </c>
      <c r="AI113" s="4">
        <v>6</v>
      </c>
      <c r="AJ113" s="4">
        <v>14</v>
      </c>
      <c r="AK113" s="4">
        <v>14</v>
      </c>
      <c r="AL113" s="4">
        <v>2</v>
      </c>
      <c r="AM113" s="4">
        <v>2</v>
      </c>
      <c r="AN113" s="4">
        <v>1</v>
      </c>
      <c r="AO113" s="4">
        <v>1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HYPERLINK("https://creighton-primo.hosted.exlibrisgroup.com/primo-explore/search?tab=default_tab&amp;search_scope=EVERYTHING&amp;vid=01CRU&amp;lang=en_US&amp;offset=0&amp;query=any,contains,991000845159702656","Catalog Record")</f>
        <v>Catalog Record</v>
      </c>
      <c r="AT113" s="6" t="str">
        <f>HYPERLINK("http://www.worldcat.org/oclc/13559661","WorldCat Record")</f>
        <v>WorldCat Record</v>
      </c>
      <c r="AU113" s="3" t="s">
        <v>1558</v>
      </c>
      <c r="AV113" s="3" t="s">
        <v>1559</v>
      </c>
      <c r="AW113" s="3" t="s">
        <v>1560</v>
      </c>
      <c r="AX113" s="3" t="s">
        <v>1560</v>
      </c>
      <c r="AY113" s="3" t="s">
        <v>1561</v>
      </c>
      <c r="AZ113" s="3" t="s">
        <v>74</v>
      </c>
      <c r="BB113" s="3" t="s">
        <v>1562</v>
      </c>
      <c r="BC113" s="3" t="s">
        <v>1563</v>
      </c>
      <c r="BD113" s="3" t="s">
        <v>1564</v>
      </c>
    </row>
    <row r="114" spans="1:56" ht="46.5" customHeight="1" x14ac:dyDescent="0.25">
      <c r="A114" s="7" t="s">
        <v>58</v>
      </c>
      <c r="B114" s="2" t="s">
        <v>1565</v>
      </c>
      <c r="C114" s="2" t="s">
        <v>1566</v>
      </c>
      <c r="D114" s="2" t="s">
        <v>1567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935</v>
      </c>
      <c r="L114" s="2" t="s">
        <v>1568</v>
      </c>
      <c r="M114" s="3" t="s">
        <v>515</v>
      </c>
      <c r="O114" s="3" t="s">
        <v>64</v>
      </c>
      <c r="P114" s="3" t="s">
        <v>65</v>
      </c>
      <c r="R114" s="3" t="s">
        <v>66</v>
      </c>
      <c r="S114" s="4">
        <v>4</v>
      </c>
      <c r="T114" s="4">
        <v>4</v>
      </c>
      <c r="U114" s="5" t="s">
        <v>1569</v>
      </c>
      <c r="V114" s="5" t="s">
        <v>1569</v>
      </c>
      <c r="W114" s="5" t="s">
        <v>1570</v>
      </c>
      <c r="X114" s="5" t="s">
        <v>1570</v>
      </c>
      <c r="Y114" s="4">
        <v>891</v>
      </c>
      <c r="Z114" s="4">
        <v>794</v>
      </c>
      <c r="AA114" s="4">
        <v>1106</v>
      </c>
      <c r="AB114" s="4">
        <v>6</v>
      </c>
      <c r="AC114" s="4">
        <v>6</v>
      </c>
      <c r="AD114" s="4">
        <v>36</v>
      </c>
      <c r="AE114" s="4">
        <v>44</v>
      </c>
      <c r="AF114" s="4">
        <v>13</v>
      </c>
      <c r="AG114" s="4">
        <v>18</v>
      </c>
      <c r="AH114" s="4">
        <v>8</v>
      </c>
      <c r="AI114" s="4">
        <v>8</v>
      </c>
      <c r="AJ114" s="4">
        <v>20</v>
      </c>
      <c r="AK114" s="4">
        <v>23</v>
      </c>
      <c r="AL114" s="4">
        <v>4</v>
      </c>
      <c r="AM114" s="4">
        <v>4</v>
      </c>
      <c r="AN114" s="4">
        <v>1</v>
      </c>
      <c r="AO114" s="4">
        <v>2</v>
      </c>
      <c r="AP114" s="3" t="s">
        <v>58</v>
      </c>
      <c r="AQ114" s="3" t="s">
        <v>69</v>
      </c>
      <c r="AR114" s="6" t="str">
        <f>HYPERLINK("http://catalog.hathitrust.org/Record/000960401","HathiTrust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HYPERLINK("https://creighton-primo.hosted.exlibrisgroup.com/primo-explore/search?tab=default_tab&amp;search_scope=EVERYTHING&amp;vid=01CRU&amp;lang=en_US&amp;offset=0&amp;query=any,contains,991002652909702656","Catalog Record")</f>
        <v>Catalog Record</v>
      </c>
      <c r="AT114" s="6" t="str">
        <f>HYPERLINK("http://www.worldcat.org/oclc/387578","WorldCat Record")</f>
        <v>WorldCat Record</v>
      </c>
      <c r="AU114" s="3" t="s">
        <v>1571</v>
      </c>
      <c r="AV114" s="3" t="s">
        <v>1572</v>
      </c>
      <c r="AW114" s="3" t="s">
        <v>1573</v>
      </c>
      <c r="AX114" s="3" t="s">
        <v>1573</v>
      </c>
      <c r="AY114" s="3" t="s">
        <v>1574</v>
      </c>
      <c r="AZ114" s="3" t="s">
        <v>74</v>
      </c>
      <c r="BC114" s="3" t="s">
        <v>1575</v>
      </c>
      <c r="BD114" s="3" t="s">
        <v>1576</v>
      </c>
    </row>
    <row r="115" spans="1:56" ht="46.5" customHeight="1" x14ac:dyDescent="0.25">
      <c r="A115" s="7" t="s">
        <v>58</v>
      </c>
      <c r="B115" s="2" t="s">
        <v>1577</v>
      </c>
      <c r="C115" s="2" t="s">
        <v>1578</v>
      </c>
      <c r="D115" s="2" t="s">
        <v>1579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935</v>
      </c>
      <c r="L115" s="2" t="s">
        <v>1580</v>
      </c>
      <c r="M115" s="3" t="s">
        <v>1302</v>
      </c>
      <c r="O115" s="3" t="s">
        <v>64</v>
      </c>
      <c r="P115" s="3" t="s">
        <v>191</v>
      </c>
      <c r="Q115" s="2" t="s">
        <v>1581</v>
      </c>
      <c r="R115" s="3" t="s">
        <v>66</v>
      </c>
      <c r="S115" s="4">
        <v>13</v>
      </c>
      <c r="T115" s="4">
        <v>13</v>
      </c>
      <c r="U115" s="5" t="s">
        <v>1582</v>
      </c>
      <c r="V115" s="5" t="s">
        <v>1582</v>
      </c>
      <c r="W115" s="5" t="s">
        <v>1583</v>
      </c>
      <c r="X115" s="5" t="s">
        <v>1583</v>
      </c>
      <c r="Y115" s="4">
        <v>244</v>
      </c>
      <c r="Z115" s="4">
        <v>117</v>
      </c>
      <c r="AA115" s="4">
        <v>117</v>
      </c>
      <c r="AB115" s="4">
        <v>1</v>
      </c>
      <c r="AC115" s="4">
        <v>1</v>
      </c>
      <c r="AD115" s="4">
        <v>7</v>
      </c>
      <c r="AE115" s="4">
        <v>7</v>
      </c>
      <c r="AF115" s="4">
        <v>3</v>
      </c>
      <c r="AG115" s="4">
        <v>3</v>
      </c>
      <c r="AH115" s="4">
        <v>1</v>
      </c>
      <c r="AI115" s="4">
        <v>1</v>
      </c>
      <c r="AJ115" s="4">
        <v>6</v>
      </c>
      <c r="AK115" s="4">
        <v>6</v>
      </c>
      <c r="AL115" s="4">
        <v>0</v>
      </c>
      <c r="AM115" s="4">
        <v>0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HYPERLINK("https://creighton-primo.hosted.exlibrisgroup.com/primo-explore/search?tab=default_tab&amp;search_scope=EVERYTHING&amp;vid=01CRU&amp;lang=en_US&amp;offset=0&amp;query=any,contains,991001351179702656","Catalog Record")</f>
        <v>Catalog Record</v>
      </c>
      <c r="AT115" s="6" t="str">
        <f>HYPERLINK("http://www.worldcat.org/oclc/18442057","WorldCat Record")</f>
        <v>WorldCat Record</v>
      </c>
      <c r="AU115" s="3" t="s">
        <v>1584</v>
      </c>
      <c r="AV115" s="3" t="s">
        <v>1585</v>
      </c>
      <c r="AW115" s="3" t="s">
        <v>1586</v>
      </c>
      <c r="AX115" s="3" t="s">
        <v>1586</v>
      </c>
      <c r="AY115" s="3" t="s">
        <v>1587</v>
      </c>
      <c r="AZ115" s="3" t="s">
        <v>74</v>
      </c>
      <c r="BB115" s="3" t="s">
        <v>1588</v>
      </c>
      <c r="BC115" s="3" t="s">
        <v>1589</v>
      </c>
      <c r="BD115" s="3" t="s">
        <v>1590</v>
      </c>
    </row>
    <row r="116" spans="1:56" ht="46.5" customHeight="1" x14ac:dyDescent="0.25">
      <c r="A116" s="7" t="s">
        <v>58</v>
      </c>
      <c r="B116" s="2" t="s">
        <v>1591</v>
      </c>
      <c r="C116" s="2" t="s">
        <v>1592</v>
      </c>
      <c r="D116" s="2" t="s">
        <v>1593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L116" s="2" t="s">
        <v>1594</v>
      </c>
      <c r="M116" s="3" t="s">
        <v>161</v>
      </c>
      <c r="O116" s="3" t="s">
        <v>64</v>
      </c>
      <c r="P116" s="3" t="s">
        <v>191</v>
      </c>
      <c r="R116" s="3" t="s">
        <v>66</v>
      </c>
      <c r="S116" s="4">
        <v>1</v>
      </c>
      <c r="T116" s="4">
        <v>1</v>
      </c>
      <c r="U116" s="5" t="s">
        <v>1595</v>
      </c>
      <c r="V116" s="5" t="s">
        <v>1595</v>
      </c>
      <c r="W116" s="5" t="s">
        <v>1596</v>
      </c>
      <c r="X116" s="5" t="s">
        <v>1596</v>
      </c>
      <c r="Y116" s="4">
        <v>632</v>
      </c>
      <c r="Z116" s="4">
        <v>474</v>
      </c>
      <c r="AA116" s="4">
        <v>478</v>
      </c>
      <c r="AB116" s="4">
        <v>4</v>
      </c>
      <c r="AC116" s="4">
        <v>4</v>
      </c>
      <c r="AD116" s="4">
        <v>28</v>
      </c>
      <c r="AE116" s="4">
        <v>28</v>
      </c>
      <c r="AF116" s="4">
        <v>11</v>
      </c>
      <c r="AG116" s="4">
        <v>11</v>
      </c>
      <c r="AH116" s="4">
        <v>7</v>
      </c>
      <c r="AI116" s="4">
        <v>7</v>
      </c>
      <c r="AJ116" s="4">
        <v>15</v>
      </c>
      <c r="AK116" s="4">
        <v>15</v>
      </c>
      <c r="AL116" s="4">
        <v>3</v>
      </c>
      <c r="AM116" s="4">
        <v>3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HYPERLINK("https://creighton-primo.hosted.exlibrisgroup.com/primo-explore/search?tab=default_tab&amp;search_scope=EVERYTHING&amp;vid=01CRU&amp;lang=en_US&amp;offset=0&amp;query=any,contains,991000337579702656","Catalog Record")</f>
        <v>Catalog Record</v>
      </c>
      <c r="AT116" s="6" t="str">
        <f>HYPERLINK("http://www.worldcat.org/oclc/10230829","WorldCat Record")</f>
        <v>WorldCat Record</v>
      </c>
      <c r="AU116" s="3" t="s">
        <v>1597</v>
      </c>
      <c r="AV116" s="3" t="s">
        <v>1598</v>
      </c>
      <c r="AW116" s="3" t="s">
        <v>1599</v>
      </c>
      <c r="AX116" s="3" t="s">
        <v>1599</v>
      </c>
      <c r="AY116" s="3" t="s">
        <v>1600</v>
      </c>
      <c r="AZ116" s="3" t="s">
        <v>74</v>
      </c>
      <c r="BB116" s="3" t="s">
        <v>1601</v>
      </c>
      <c r="BC116" s="3" t="s">
        <v>1602</v>
      </c>
      <c r="BD116" s="3" t="s">
        <v>1603</v>
      </c>
    </row>
    <row r="117" spans="1:56" ht="46.5" customHeight="1" x14ac:dyDescent="0.25">
      <c r="A117" s="7" t="s">
        <v>58</v>
      </c>
      <c r="B117" s="2" t="s">
        <v>1604</v>
      </c>
      <c r="C117" s="2" t="s">
        <v>1605</v>
      </c>
      <c r="D117" s="2" t="s">
        <v>1606</v>
      </c>
      <c r="E117" s="3" t="s">
        <v>540</v>
      </c>
      <c r="F117" s="3" t="s">
        <v>69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1607</v>
      </c>
      <c r="L117" s="2" t="s">
        <v>1608</v>
      </c>
      <c r="M117" s="3" t="s">
        <v>1402</v>
      </c>
      <c r="O117" s="3" t="s">
        <v>64</v>
      </c>
      <c r="P117" s="3" t="s">
        <v>65</v>
      </c>
      <c r="R117" s="3" t="s">
        <v>66</v>
      </c>
      <c r="S117" s="4">
        <v>2</v>
      </c>
      <c r="T117" s="4">
        <v>7</v>
      </c>
      <c r="U117" s="5" t="s">
        <v>238</v>
      </c>
      <c r="V117" s="5" t="s">
        <v>238</v>
      </c>
      <c r="W117" s="5" t="s">
        <v>99</v>
      </c>
      <c r="X117" s="5" t="s">
        <v>1609</v>
      </c>
      <c r="Y117" s="4">
        <v>181</v>
      </c>
      <c r="Z117" s="4">
        <v>153</v>
      </c>
      <c r="AA117" s="4">
        <v>168</v>
      </c>
      <c r="AB117" s="4">
        <v>2</v>
      </c>
      <c r="AC117" s="4">
        <v>2</v>
      </c>
      <c r="AD117" s="4">
        <v>7</v>
      </c>
      <c r="AE117" s="4">
        <v>7</v>
      </c>
      <c r="AF117" s="4">
        <v>3</v>
      </c>
      <c r="AG117" s="4">
        <v>3</v>
      </c>
      <c r="AH117" s="4">
        <v>3</v>
      </c>
      <c r="AI117" s="4">
        <v>3</v>
      </c>
      <c r="AJ117" s="4">
        <v>4</v>
      </c>
      <c r="AK117" s="4">
        <v>4</v>
      </c>
      <c r="AL117" s="4">
        <v>1</v>
      </c>
      <c r="AM117" s="4">
        <v>1</v>
      </c>
      <c r="AN117" s="4">
        <v>0</v>
      </c>
      <c r="AO117" s="4">
        <v>0</v>
      </c>
      <c r="AP117" s="3" t="s">
        <v>58</v>
      </c>
      <c r="AQ117" s="3" t="s">
        <v>69</v>
      </c>
      <c r="AR117" s="6" t="str">
        <f>HYPERLINK("http://catalog.hathitrust.org/Record/007886293","HathiTrust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HYPERLINK("https://creighton-primo.hosted.exlibrisgroup.com/primo-explore/search?tab=default_tab&amp;search_scope=EVERYTHING&amp;vid=01CRU&amp;lang=en_US&amp;offset=0&amp;query=any,contains,991005353089702656","Catalog Record")</f>
        <v>Catalog Record</v>
      </c>
      <c r="AT117" s="6" t="str">
        <f>HYPERLINK("http://www.worldcat.org/oclc/92916","WorldCat Record")</f>
        <v>WorldCat Record</v>
      </c>
      <c r="AU117" s="3" t="s">
        <v>1610</v>
      </c>
      <c r="AV117" s="3" t="s">
        <v>1611</v>
      </c>
      <c r="AW117" s="3" t="s">
        <v>1612</v>
      </c>
      <c r="AX117" s="3" t="s">
        <v>1612</v>
      </c>
      <c r="AY117" s="3" t="s">
        <v>1613</v>
      </c>
      <c r="AZ117" s="3" t="s">
        <v>74</v>
      </c>
      <c r="BB117" s="3" t="s">
        <v>1614</v>
      </c>
      <c r="BC117" s="3" t="s">
        <v>1615</v>
      </c>
      <c r="BD117" s="3" t="s">
        <v>1616</v>
      </c>
    </row>
    <row r="118" spans="1:56" ht="46.5" customHeight="1" x14ac:dyDescent="0.25">
      <c r="A118" s="7" t="s">
        <v>58</v>
      </c>
      <c r="B118" s="2" t="s">
        <v>1604</v>
      </c>
      <c r="C118" s="2" t="s">
        <v>1605</v>
      </c>
      <c r="D118" s="2" t="s">
        <v>1606</v>
      </c>
      <c r="E118" s="3" t="s">
        <v>551</v>
      </c>
      <c r="F118" s="3" t="s">
        <v>69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1607</v>
      </c>
      <c r="L118" s="2" t="s">
        <v>1608</v>
      </c>
      <c r="M118" s="3" t="s">
        <v>1402</v>
      </c>
      <c r="O118" s="3" t="s">
        <v>64</v>
      </c>
      <c r="P118" s="3" t="s">
        <v>65</v>
      </c>
      <c r="R118" s="3" t="s">
        <v>66</v>
      </c>
      <c r="S118" s="4">
        <v>5</v>
      </c>
      <c r="T118" s="4">
        <v>7</v>
      </c>
      <c r="U118" s="5" t="s">
        <v>238</v>
      </c>
      <c r="V118" s="5" t="s">
        <v>238</v>
      </c>
      <c r="W118" s="5" t="s">
        <v>1609</v>
      </c>
      <c r="X118" s="5" t="s">
        <v>1609</v>
      </c>
      <c r="Y118" s="4">
        <v>181</v>
      </c>
      <c r="Z118" s="4">
        <v>153</v>
      </c>
      <c r="AA118" s="4">
        <v>168</v>
      </c>
      <c r="AB118" s="4">
        <v>2</v>
      </c>
      <c r="AC118" s="4">
        <v>2</v>
      </c>
      <c r="AD118" s="4">
        <v>7</v>
      </c>
      <c r="AE118" s="4">
        <v>7</v>
      </c>
      <c r="AF118" s="4">
        <v>3</v>
      </c>
      <c r="AG118" s="4">
        <v>3</v>
      </c>
      <c r="AH118" s="4">
        <v>3</v>
      </c>
      <c r="AI118" s="4">
        <v>3</v>
      </c>
      <c r="AJ118" s="4">
        <v>4</v>
      </c>
      <c r="AK118" s="4">
        <v>4</v>
      </c>
      <c r="AL118" s="4">
        <v>1</v>
      </c>
      <c r="AM118" s="4">
        <v>1</v>
      </c>
      <c r="AN118" s="4">
        <v>0</v>
      </c>
      <c r="AO118" s="4">
        <v>0</v>
      </c>
      <c r="AP118" s="3" t="s">
        <v>58</v>
      </c>
      <c r="AQ118" s="3" t="s">
        <v>69</v>
      </c>
      <c r="AR118" s="6" t="str">
        <f>HYPERLINK("http://catalog.hathitrust.org/Record/007886293","HathiTrust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HYPERLINK("https://creighton-primo.hosted.exlibrisgroup.com/primo-explore/search?tab=default_tab&amp;search_scope=EVERYTHING&amp;vid=01CRU&amp;lang=en_US&amp;offset=0&amp;query=any,contains,991005353089702656","Catalog Record")</f>
        <v>Catalog Record</v>
      </c>
      <c r="AT118" s="6" t="str">
        <f>HYPERLINK("http://www.worldcat.org/oclc/92916","WorldCat Record")</f>
        <v>WorldCat Record</v>
      </c>
      <c r="AU118" s="3" t="s">
        <v>1610</v>
      </c>
      <c r="AV118" s="3" t="s">
        <v>1611</v>
      </c>
      <c r="AW118" s="3" t="s">
        <v>1612</v>
      </c>
      <c r="AX118" s="3" t="s">
        <v>1612</v>
      </c>
      <c r="AY118" s="3" t="s">
        <v>1613</v>
      </c>
      <c r="AZ118" s="3" t="s">
        <v>74</v>
      </c>
      <c r="BB118" s="3" t="s">
        <v>1614</v>
      </c>
      <c r="BC118" s="3" t="s">
        <v>1617</v>
      </c>
      <c r="BD118" s="3" t="s">
        <v>1618</v>
      </c>
    </row>
    <row r="119" spans="1:56" ht="46.5" customHeight="1" x14ac:dyDescent="0.25">
      <c r="A119" s="7" t="s">
        <v>58</v>
      </c>
      <c r="B119" s="2" t="s">
        <v>1619</v>
      </c>
      <c r="C119" s="2" t="s">
        <v>1620</v>
      </c>
      <c r="D119" s="2" t="s">
        <v>1621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248</v>
      </c>
      <c r="L119" s="2" t="s">
        <v>1622</v>
      </c>
      <c r="M119" s="3" t="s">
        <v>1623</v>
      </c>
      <c r="O119" s="3" t="s">
        <v>64</v>
      </c>
      <c r="P119" s="3" t="s">
        <v>844</v>
      </c>
      <c r="R119" s="3" t="s">
        <v>66</v>
      </c>
      <c r="S119" s="4">
        <v>5</v>
      </c>
      <c r="T119" s="4">
        <v>5</v>
      </c>
      <c r="U119" s="5" t="s">
        <v>1624</v>
      </c>
      <c r="V119" s="5" t="s">
        <v>1624</v>
      </c>
      <c r="W119" s="5" t="s">
        <v>1625</v>
      </c>
      <c r="X119" s="5" t="s">
        <v>1625</v>
      </c>
      <c r="Y119" s="4">
        <v>271</v>
      </c>
      <c r="Z119" s="4">
        <v>217</v>
      </c>
      <c r="AA119" s="4">
        <v>240</v>
      </c>
      <c r="AB119" s="4">
        <v>2</v>
      </c>
      <c r="AC119" s="4">
        <v>3</v>
      </c>
      <c r="AD119" s="4">
        <v>18</v>
      </c>
      <c r="AE119" s="4">
        <v>19</v>
      </c>
      <c r="AF119" s="4">
        <v>7</v>
      </c>
      <c r="AG119" s="4">
        <v>7</v>
      </c>
      <c r="AH119" s="4">
        <v>8</v>
      </c>
      <c r="AI119" s="4">
        <v>8</v>
      </c>
      <c r="AJ119" s="4">
        <v>6</v>
      </c>
      <c r="AK119" s="4">
        <v>6</v>
      </c>
      <c r="AL119" s="4">
        <v>1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HYPERLINK("https://creighton-primo.hosted.exlibrisgroup.com/primo-explore/search?tab=default_tab&amp;search_scope=EVERYTHING&amp;vid=01CRU&amp;lang=en_US&amp;offset=0&amp;query=any,contains,991003305369702656","Catalog Record")</f>
        <v>Catalog Record</v>
      </c>
      <c r="AT119" s="6" t="str">
        <f>HYPERLINK("http://www.worldcat.org/oclc/39116621","WorldCat Record")</f>
        <v>WorldCat Record</v>
      </c>
      <c r="AU119" s="3" t="s">
        <v>1626</v>
      </c>
      <c r="AV119" s="3" t="s">
        <v>1627</v>
      </c>
      <c r="AW119" s="3" t="s">
        <v>1628</v>
      </c>
      <c r="AX119" s="3" t="s">
        <v>1628</v>
      </c>
      <c r="AY119" s="3" t="s">
        <v>1629</v>
      </c>
      <c r="AZ119" s="3" t="s">
        <v>74</v>
      </c>
      <c r="BB119" s="3" t="s">
        <v>1630</v>
      </c>
      <c r="BC119" s="3" t="s">
        <v>1631</v>
      </c>
      <c r="BD119" s="3" t="s">
        <v>1632</v>
      </c>
    </row>
    <row r="120" spans="1:56" ht="46.5" customHeight="1" x14ac:dyDescent="0.25">
      <c r="A120" s="7" t="s">
        <v>58</v>
      </c>
      <c r="B120" s="2" t="s">
        <v>1633</v>
      </c>
      <c r="C120" s="2" t="s">
        <v>1634</v>
      </c>
      <c r="D120" s="2" t="s">
        <v>1635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1636</v>
      </c>
      <c r="L120" s="2" t="s">
        <v>1637</v>
      </c>
      <c r="M120" s="3" t="s">
        <v>1638</v>
      </c>
      <c r="O120" s="3" t="s">
        <v>64</v>
      </c>
      <c r="P120" s="3" t="s">
        <v>65</v>
      </c>
      <c r="R120" s="3" t="s">
        <v>66</v>
      </c>
      <c r="S120" s="4">
        <v>1</v>
      </c>
      <c r="T120" s="4">
        <v>1</v>
      </c>
      <c r="U120" s="5" t="s">
        <v>278</v>
      </c>
      <c r="V120" s="5" t="s">
        <v>278</v>
      </c>
      <c r="W120" s="5" t="s">
        <v>99</v>
      </c>
      <c r="X120" s="5" t="s">
        <v>99</v>
      </c>
      <c r="Y120" s="4">
        <v>506</v>
      </c>
      <c r="Z120" s="4">
        <v>428</v>
      </c>
      <c r="AA120" s="4">
        <v>435</v>
      </c>
      <c r="AB120" s="4">
        <v>3</v>
      </c>
      <c r="AC120" s="4">
        <v>3</v>
      </c>
      <c r="AD120" s="4">
        <v>20</v>
      </c>
      <c r="AE120" s="4">
        <v>20</v>
      </c>
      <c r="AF120" s="4">
        <v>6</v>
      </c>
      <c r="AG120" s="4">
        <v>6</v>
      </c>
      <c r="AH120" s="4">
        <v>6</v>
      </c>
      <c r="AI120" s="4">
        <v>6</v>
      </c>
      <c r="AJ120" s="4">
        <v>13</v>
      </c>
      <c r="AK120" s="4">
        <v>13</v>
      </c>
      <c r="AL120" s="4">
        <v>1</v>
      </c>
      <c r="AM120" s="4">
        <v>1</v>
      </c>
      <c r="AN120" s="4">
        <v>0</v>
      </c>
      <c r="AO120" s="4">
        <v>0</v>
      </c>
      <c r="AP120" s="3" t="s">
        <v>58</v>
      </c>
      <c r="AQ120" s="3" t="s">
        <v>69</v>
      </c>
      <c r="AR120" s="6" t="str">
        <f>HYPERLINK("http://catalog.hathitrust.org/Record/000960420","HathiTrust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HYPERLINK("https://creighton-primo.hosted.exlibrisgroup.com/primo-explore/search?tab=default_tab&amp;search_scope=EVERYTHING&amp;vid=01CRU&amp;lang=en_US&amp;offset=0&amp;query=any,contains,991001236009702656","Catalog Record")</f>
        <v>Catalog Record</v>
      </c>
      <c r="AT120" s="6" t="str">
        <f>HYPERLINK("http://www.worldcat.org/oclc/206059","WorldCat Record")</f>
        <v>WorldCat Record</v>
      </c>
      <c r="AU120" s="3" t="s">
        <v>1639</v>
      </c>
      <c r="AV120" s="3" t="s">
        <v>1640</v>
      </c>
      <c r="AW120" s="3" t="s">
        <v>1641</v>
      </c>
      <c r="AX120" s="3" t="s">
        <v>1641</v>
      </c>
      <c r="AY120" s="3" t="s">
        <v>1642</v>
      </c>
      <c r="AZ120" s="3" t="s">
        <v>74</v>
      </c>
      <c r="BC120" s="3" t="s">
        <v>1643</v>
      </c>
      <c r="BD120" s="3" t="s">
        <v>1644</v>
      </c>
    </row>
    <row r="121" spans="1:56" ht="46.5" customHeight="1" x14ac:dyDescent="0.25">
      <c r="A121" s="7" t="s">
        <v>58</v>
      </c>
      <c r="B121" s="2" t="s">
        <v>1645</v>
      </c>
      <c r="C121" s="2" t="s">
        <v>1646</v>
      </c>
      <c r="D121" s="2" t="s">
        <v>1647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1648</v>
      </c>
      <c r="L121" s="2" t="s">
        <v>1649</v>
      </c>
      <c r="M121" s="3" t="s">
        <v>319</v>
      </c>
      <c r="O121" s="3" t="s">
        <v>64</v>
      </c>
      <c r="P121" s="3" t="s">
        <v>191</v>
      </c>
      <c r="Q121" s="2" t="s">
        <v>1650</v>
      </c>
      <c r="R121" s="3" t="s">
        <v>66</v>
      </c>
      <c r="S121" s="4">
        <v>2</v>
      </c>
      <c r="T121" s="4">
        <v>2</v>
      </c>
      <c r="U121" s="5" t="s">
        <v>1624</v>
      </c>
      <c r="V121" s="5" t="s">
        <v>1624</v>
      </c>
      <c r="W121" s="5" t="s">
        <v>1651</v>
      </c>
      <c r="X121" s="5" t="s">
        <v>1651</v>
      </c>
      <c r="Y121" s="4">
        <v>153</v>
      </c>
      <c r="Z121" s="4">
        <v>117</v>
      </c>
      <c r="AA121" s="4">
        <v>143</v>
      </c>
      <c r="AB121" s="4">
        <v>2</v>
      </c>
      <c r="AC121" s="4">
        <v>2</v>
      </c>
      <c r="AD121" s="4">
        <v>9</v>
      </c>
      <c r="AE121" s="4">
        <v>9</v>
      </c>
      <c r="AF121" s="4">
        <v>2</v>
      </c>
      <c r="AG121" s="4">
        <v>2</v>
      </c>
      <c r="AH121" s="4">
        <v>3</v>
      </c>
      <c r="AI121" s="4">
        <v>3</v>
      </c>
      <c r="AJ121" s="4">
        <v>7</v>
      </c>
      <c r="AK121" s="4">
        <v>7</v>
      </c>
      <c r="AL121" s="4">
        <v>1</v>
      </c>
      <c r="AM121" s="4">
        <v>1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HYPERLINK("https://creighton-primo.hosted.exlibrisgroup.com/primo-explore/search?tab=default_tab&amp;search_scope=EVERYTHING&amp;vid=01CRU&amp;lang=en_US&amp;offset=0&amp;query=any,contains,991003903659702656","Catalog Record")</f>
        <v>Catalog Record</v>
      </c>
      <c r="AT121" s="6" t="str">
        <f>HYPERLINK("http://www.worldcat.org/oclc/44915062","WorldCat Record")</f>
        <v>WorldCat Record</v>
      </c>
      <c r="AU121" s="3" t="s">
        <v>1652</v>
      </c>
      <c r="AV121" s="3" t="s">
        <v>1653</v>
      </c>
      <c r="AW121" s="3" t="s">
        <v>1654</v>
      </c>
      <c r="AX121" s="3" t="s">
        <v>1654</v>
      </c>
      <c r="AY121" s="3" t="s">
        <v>1655</v>
      </c>
      <c r="AZ121" s="3" t="s">
        <v>74</v>
      </c>
      <c r="BB121" s="3" t="s">
        <v>1656</v>
      </c>
      <c r="BC121" s="3" t="s">
        <v>1657</v>
      </c>
      <c r="BD121" s="3" t="s">
        <v>1658</v>
      </c>
    </row>
    <row r="122" spans="1:56" ht="46.5" customHeight="1" x14ac:dyDescent="0.25">
      <c r="A122" s="7" t="s">
        <v>58</v>
      </c>
      <c r="B122" s="2" t="s">
        <v>1659</v>
      </c>
      <c r="C122" s="2" t="s">
        <v>1660</v>
      </c>
      <c r="D122" s="2" t="s">
        <v>1661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1662</v>
      </c>
      <c r="L122" s="2" t="s">
        <v>1663</v>
      </c>
      <c r="M122" s="3" t="s">
        <v>387</v>
      </c>
      <c r="O122" s="3" t="s">
        <v>64</v>
      </c>
      <c r="P122" s="3" t="s">
        <v>146</v>
      </c>
      <c r="R122" s="3" t="s">
        <v>66</v>
      </c>
      <c r="S122" s="4">
        <v>8</v>
      </c>
      <c r="T122" s="4">
        <v>8</v>
      </c>
      <c r="U122" s="5" t="s">
        <v>1664</v>
      </c>
      <c r="V122" s="5" t="s">
        <v>1664</v>
      </c>
      <c r="W122" s="5" t="s">
        <v>194</v>
      </c>
      <c r="X122" s="5" t="s">
        <v>194</v>
      </c>
      <c r="Y122" s="4">
        <v>544</v>
      </c>
      <c r="Z122" s="4">
        <v>435</v>
      </c>
      <c r="AA122" s="4">
        <v>438</v>
      </c>
      <c r="AB122" s="4">
        <v>3</v>
      </c>
      <c r="AC122" s="4">
        <v>3</v>
      </c>
      <c r="AD122" s="4">
        <v>20</v>
      </c>
      <c r="AE122" s="4">
        <v>20</v>
      </c>
      <c r="AF122" s="4">
        <v>7</v>
      </c>
      <c r="AG122" s="4">
        <v>7</v>
      </c>
      <c r="AH122" s="4">
        <v>8</v>
      </c>
      <c r="AI122" s="4">
        <v>8</v>
      </c>
      <c r="AJ122" s="4">
        <v>11</v>
      </c>
      <c r="AK122" s="4">
        <v>11</v>
      </c>
      <c r="AL122" s="4">
        <v>2</v>
      </c>
      <c r="AM122" s="4">
        <v>2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HYPERLINK("https://creighton-primo.hosted.exlibrisgroup.com/primo-explore/search?tab=default_tab&amp;search_scope=EVERYTHING&amp;vid=01CRU&amp;lang=en_US&amp;offset=0&amp;query=any,contains,991004648269702656","Catalog Record")</f>
        <v>Catalog Record</v>
      </c>
      <c r="AT122" s="6" t="str">
        <f>HYPERLINK("http://www.worldcat.org/oclc/4492863","WorldCat Record")</f>
        <v>WorldCat Record</v>
      </c>
      <c r="AU122" s="3" t="s">
        <v>1665</v>
      </c>
      <c r="AV122" s="3" t="s">
        <v>1666</v>
      </c>
      <c r="AW122" s="3" t="s">
        <v>1667</v>
      </c>
      <c r="AX122" s="3" t="s">
        <v>1667</v>
      </c>
      <c r="AY122" s="3" t="s">
        <v>1668</v>
      </c>
      <c r="AZ122" s="3" t="s">
        <v>74</v>
      </c>
      <c r="BB122" s="3" t="s">
        <v>1669</v>
      </c>
      <c r="BC122" s="3" t="s">
        <v>1670</v>
      </c>
      <c r="BD122" s="3" t="s">
        <v>1671</v>
      </c>
    </row>
    <row r="123" spans="1:56" ht="46.5" customHeight="1" x14ac:dyDescent="0.25">
      <c r="A123" s="7" t="s">
        <v>58</v>
      </c>
      <c r="B123" s="2" t="s">
        <v>1672</v>
      </c>
      <c r="C123" s="2" t="s">
        <v>1673</v>
      </c>
      <c r="D123" s="2" t="s">
        <v>1674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1675</v>
      </c>
      <c r="L123" s="2" t="s">
        <v>1676</v>
      </c>
      <c r="M123" s="3" t="s">
        <v>900</v>
      </c>
      <c r="O123" s="3" t="s">
        <v>64</v>
      </c>
      <c r="P123" s="3" t="s">
        <v>65</v>
      </c>
      <c r="R123" s="3" t="s">
        <v>66</v>
      </c>
      <c r="S123" s="4">
        <v>3</v>
      </c>
      <c r="T123" s="4">
        <v>3</v>
      </c>
      <c r="U123" s="5" t="s">
        <v>1677</v>
      </c>
      <c r="V123" s="5" t="s">
        <v>1677</v>
      </c>
      <c r="W123" s="5" t="s">
        <v>99</v>
      </c>
      <c r="X123" s="5" t="s">
        <v>99</v>
      </c>
      <c r="Y123" s="4">
        <v>395</v>
      </c>
      <c r="Z123" s="4">
        <v>323</v>
      </c>
      <c r="AA123" s="4">
        <v>432</v>
      </c>
      <c r="AB123" s="4">
        <v>2</v>
      </c>
      <c r="AC123" s="4">
        <v>2</v>
      </c>
      <c r="AD123" s="4">
        <v>22</v>
      </c>
      <c r="AE123" s="4">
        <v>26</v>
      </c>
      <c r="AF123" s="4">
        <v>10</v>
      </c>
      <c r="AG123" s="4">
        <v>11</v>
      </c>
      <c r="AH123" s="4">
        <v>4</v>
      </c>
      <c r="AI123" s="4">
        <v>5</v>
      </c>
      <c r="AJ123" s="4">
        <v>12</v>
      </c>
      <c r="AK123" s="4">
        <v>15</v>
      </c>
      <c r="AL123" s="4">
        <v>1</v>
      </c>
      <c r="AM123" s="4">
        <v>1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HYPERLINK("https://creighton-primo.hosted.exlibrisgroup.com/primo-explore/search?tab=default_tab&amp;search_scope=EVERYTHING&amp;vid=01CRU&amp;lang=en_US&amp;offset=0&amp;query=any,contains,991002652879702656","Catalog Record")</f>
        <v>Catalog Record</v>
      </c>
      <c r="AT123" s="6" t="str">
        <f>HYPERLINK("http://www.worldcat.org/oclc/387568","WorldCat Record")</f>
        <v>WorldCat Record</v>
      </c>
      <c r="AU123" s="3" t="s">
        <v>1678</v>
      </c>
      <c r="AV123" s="3" t="s">
        <v>1679</v>
      </c>
      <c r="AW123" s="3" t="s">
        <v>1680</v>
      </c>
      <c r="AX123" s="3" t="s">
        <v>1680</v>
      </c>
      <c r="AY123" s="3" t="s">
        <v>1681</v>
      </c>
      <c r="AZ123" s="3" t="s">
        <v>74</v>
      </c>
      <c r="BC123" s="3" t="s">
        <v>1682</v>
      </c>
      <c r="BD123" s="3" t="s">
        <v>1683</v>
      </c>
    </row>
    <row r="124" spans="1:56" ht="46.5" customHeight="1" x14ac:dyDescent="0.25">
      <c r="A124" s="7" t="s">
        <v>58</v>
      </c>
      <c r="B124" s="2" t="s">
        <v>1684</v>
      </c>
      <c r="C124" s="2" t="s">
        <v>1685</v>
      </c>
      <c r="D124" s="2" t="s">
        <v>1686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1687</v>
      </c>
      <c r="L124" s="2" t="s">
        <v>1688</v>
      </c>
      <c r="M124" s="3" t="s">
        <v>1689</v>
      </c>
      <c r="O124" s="3" t="s">
        <v>64</v>
      </c>
      <c r="P124" s="3" t="s">
        <v>1690</v>
      </c>
      <c r="Q124" s="2" t="s">
        <v>1691</v>
      </c>
      <c r="R124" s="3" t="s">
        <v>66</v>
      </c>
      <c r="S124" s="4">
        <v>3</v>
      </c>
      <c r="T124" s="4">
        <v>3</v>
      </c>
      <c r="U124" s="5" t="s">
        <v>193</v>
      </c>
      <c r="V124" s="5" t="s">
        <v>193</v>
      </c>
      <c r="W124" s="5" t="s">
        <v>1692</v>
      </c>
      <c r="X124" s="5" t="s">
        <v>1692</v>
      </c>
      <c r="Y124" s="4">
        <v>122</v>
      </c>
      <c r="Z124" s="4">
        <v>88</v>
      </c>
      <c r="AA124" s="4">
        <v>88</v>
      </c>
      <c r="AB124" s="4">
        <v>3</v>
      </c>
      <c r="AC124" s="4">
        <v>3</v>
      </c>
      <c r="AD124" s="4">
        <v>9</v>
      </c>
      <c r="AE124" s="4">
        <v>9</v>
      </c>
      <c r="AF124" s="4">
        <v>1</v>
      </c>
      <c r="AG124" s="4">
        <v>1</v>
      </c>
      <c r="AH124" s="4">
        <v>3</v>
      </c>
      <c r="AI124" s="4">
        <v>3</v>
      </c>
      <c r="AJ124" s="4">
        <v>6</v>
      </c>
      <c r="AK124" s="4">
        <v>6</v>
      </c>
      <c r="AL124" s="4">
        <v>2</v>
      </c>
      <c r="AM124" s="4">
        <v>2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HYPERLINK("https://creighton-primo.hosted.exlibrisgroup.com/primo-explore/search?tab=default_tab&amp;search_scope=EVERYTHING&amp;vid=01CRU&amp;lang=en_US&amp;offset=0&amp;query=any,contains,991004005929702656","Catalog Record")</f>
        <v>Catalog Record</v>
      </c>
      <c r="AT124" s="6" t="str">
        <f>HYPERLINK("http://www.worldcat.org/oclc/51042630","WorldCat Record")</f>
        <v>WorldCat Record</v>
      </c>
      <c r="AU124" s="3" t="s">
        <v>1693</v>
      </c>
      <c r="AV124" s="3" t="s">
        <v>1694</v>
      </c>
      <c r="AW124" s="3" t="s">
        <v>1695</v>
      </c>
      <c r="AX124" s="3" t="s">
        <v>1695</v>
      </c>
      <c r="AY124" s="3" t="s">
        <v>1696</v>
      </c>
      <c r="AZ124" s="3" t="s">
        <v>74</v>
      </c>
      <c r="BB124" s="3" t="s">
        <v>1697</v>
      </c>
      <c r="BC124" s="3" t="s">
        <v>1698</v>
      </c>
      <c r="BD124" s="3" t="s">
        <v>1699</v>
      </c>
    </row>
    <row r="125" spans="1:56" ht="46.5" customHeight="1" x14ac:dyDescent="0.25">
      <c r="A125" s="7" t="s">
        <v>58</v>
      </c>
      <c r="B125" s="2" t="s">
        <v>1700</v>
      </c>
      <c r="C125" s="2" t="s">
        <v>1701</v>
      </c>
      <c r="D125" s="2" t="s">
        <v>1702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1413</v>
      </c>
      <c r="L125" s="2" t="s">
        <v>1703</v>
      </c>
      <c r="M125" s="3" t="s">
        <v>1402</v>
      </c>
      <c r="N125" s="2" t="s">
        <v>1704</v>
      </c>
      <c r="O125" s="3" t="s">
        <v>64</v>
      </c>
      <c r="P125" s="3" t="s">
        <v>65</v>
      </c>
      <c r="R125" s="3" t="s">
        <v>66</v>
      </c>
      <c r="S125" s="4">
        <v>3</v>
      </c>
      <c r="T125" s="4">
        <v>3</v>
      </c>
      <c r="U125" s="5" t="s">
        <v>1705</v>
      </c>
      <c r="V125" s="5" t="s">
        <v>1705</v>
      </c>
      <c r="W125" s="5" t="s">
        <v>1706</v>
      </c>
      <c r="X125" s="5" t="s">
        <v>1706</v>
      </c>
      <c r="Y125" s="4">
        <v>613</v>
      </c>
      <c r="Z125" s="4">
        <v>572</v>
      </c>
      <c r="AA125" s="4">
        <v>676</v>
      </c>
      <c r="AB125" s="4">
        <v>4</v>
      </c>
      <c r="AC125" s="4">
        <v>5</v>
      </c>
      <c r="AD125" s="4">
        <v>28</v>
      </c>
      <c r="AE125" s="4">
        <v>33</v>
      </c>
      <c r="AF125" s="4">
        <v>12</v>
      </c>
      <c r="AG125" s="4">
        <v>13</v>
      </c>
      <c r="AH125" s="4">
        <v>5</v>
      </c>
      <c r="AI125" s="4">
        <v>7</v>
      </c>
      <c r="AJ125" s="4">
        <v>19</v>
      </c>
      <c r="AK125" s="4">
        <v>21</v>
      </c>
      <c r="AL125" s="4">
        <v>2</v>
      </c>
      <c r="AM125" s="4">
        <v>3</v>
      </c>
      <c r="AN125" s="4">
        <v>0</v>
      </c>
      <c r="AO125" s="4">
        <v>0</v>
      </c>
      <c r="AP125" s="3" t="s">
        <v>58</v>
      </c>
      <c r="AQ125" s="3" t="s">
        <v>69</v>
      </c>
      <c r="AR125" s="6" t="str">
        <f>HYPERLINK("http://catalog.hathitrust.org/Record/001107722","HathiTrust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HYPERLINK("https://creighton-primo.hosted.exlibrisgroup.com/primo-explore/search?tab=default_tab&amp;search_scope=EVERYTHING&amp;vid=01CRU&amp;lang=en_US&amp;offset=0&amp;query=any,contains,991003982609702656","Catalog Record")</f>
        <v>Catalog Record</v>
      </c>
      <c r="AT125" s="6" t="str">
        <f>HYPERLINK("http://www.worldcat.org/oclc/81448","WorldCat Record")</f>
        <v>WorldCat Record</v>
      </c>
      <c r="AU125" s="3" t="s">
        <v>1707</v>
      </c>
      <c r="AV125" s="3" t="s">
        <v>1708</v>
      </c>
      <c r="AW125" s="3" t="s">
        <v>1709</v>
      </c>
      <c r="AX125" s="3" t="s">
        <v>1709</v>
      </c>
      <c r="AY125" s="3" t="s">
        <v>1710</v>
      </c>
      <c r="AZ125" s="3" t="s">
        <v>74</v>
      </c>
      <c r="BC125" s="3" t="s">
        <v>1711</v>
      </c>
      <c r="BD125" s="3" t="s">
        <v>1712</v>
      </c>
    </row>
    <row r="126" spans="1:56" ht="46.5" customHeight="1" x14ac:dyDescent="0.25">
      <c r="A126" s="7" t="s">
        <v>58</v>
      </c>
      <c r="B126" s="2" t="s">
        <v>1713</v>
      </c>
      <c r="C126" s="2" t="s">
        <v>1714</v>
      </c>
      <c r="D126" s="2" t="s">
        <v>1715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L126" s="2" t="s">
        <v>1716</v>
      </c>
      <c r="M126" s="3" t="s">
        <v>900</v>
      </c>
      <c r="O126" s="3" t="s">
        <v>64</v>
      </c>
      <c r="P126" s="3" t="s">
        <v>1717</v>
      </c>
      <c r="Q126" s="2" t="s">
        <v>1718</v>
      </c>
      <c r="R126" s="3" t="s">
        <v>66</v>
      </c>
      <c r="S126" s="4">
        <v>2</v>
      </c>
      <c r="T126" s="4">
        <v>2</v>
      </c>
      <c r="U126" s="5" t="s">
        <v>818</v>
      </c>
      <c r="V126" s="5" t="s">
        <v>818</v>
      </c>
      <c r="W126" s="5" t="s">
        <v>1719</v>
      </c>
      <c r="X126" s="5" t="s">
        <v>1719</v>
      </c>
      <c r="Y126" s="4">
        <v>982</v>
      </c>
      <c r="Z126" s="4">
        <v>810</v>
      </c>
      <c r="AA126" s="4">
        <v>820</v>
      </c>
      <c r="AB126" s="4">
        <v>6</v>
      </c>
      <c r="AC126" s="4">
        <v>6</v>
      </c>
      <c r="AD126" s="4">
        <v>34</v>
      </c>
      <c r="AE126" s="4">
        <v>34</v>
      </c>
      <c r="AF126" s="4">
        <v>14</v>
      </c>
      <c r="AG126" s="4">
        <v>14</v>
      </c>
      <c r="AH126" s="4">
        <v>5</v>
      </c>
      <c r="AI126" s="4">
        <v>5</v>
      </c>
      <c r="AJ126" s="4">
        <v>18</v>
      </c>
      <c r="AK126" s="4">
        <v>18</v>
      </c>
      <c r="AL126" s="4">
        <v>5</v>
      </c>
      <c r="AM126" s="4">
        <v>5</v>
      </c>
      <c r="AN126" s="4">
        <v>0</v>
      </c>
      <c r="AO126" s="4">
        <v>0</v>
      </c>
      <c r="AP126" s="3" t="s">
        <v>58</v>
      </c>
      <c r="AQ126" s="3" t="s">
        <v>69</v>
      </c>
      <c r="AR126" s="6" t="str">
        <f>HYPERLINK("http://catalog.hathitrust.org/Record/001107272","HathiTrust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HYPERLINK("https://creighton-primo.hosted.exlibrisgroup.com/primo-explore/search?tab=default_tab&amp;search_scope=EVERYTHING&amp;vid=01CRU&amp;lang=en_US&amp;offset=0&amp;query=any,contains,991002114159702656","Catalog Record")</f>
        <v>Catalog Record</v>
      </c>
      <c r="AT126" s="6" t="str">
        <f>HYPERLINK("http://www.worldcat.org/oclc/267962","WorldCat Record")</f>
        <v>WorldCat Record</v>
      </c>
      <c r="AU126" s="3" t="s">
        <v>1720</v>
      </c>
      <c r="AV126" s="3" t="s">
        <v>1721</v>
      </c>
      <c r="AW126" s="3" t="s">
        <v>1722</v>
      </c>
      <c r="AX126" s="3" t="s">
        <v>1722</v>
      </c>
      <c r="AY126" s="3" t="s">
        <v>1723</v>
      </c>
      <c r="AZ126" s="3" t="s">
        <v>74</v>
      </c>
      <c r="BB126" s="3" t="s">
        <v>1724</v>
      </c>
      <c r="BC126" s="3" t="s">
        <v>1725</v>
      </c>
      <c r="BD126" s="3" t="s">
        <v>1726</v>
      </c>
    </row>
    <row r="127" spans="1:56" ht="46.5" customHeight="1" x14ac:dyDescent="0.25">
      <c r="A127" s="7" t="s">
        <v>58</v>
      </c>
      <c r="B127" s="2" t="s">
        <v>1727</v>
      </c>
      <c r="C127" s="2" t="s">
        <v>1728</v>
      </c>
      <c r="D127" s="2" t="s">
        <v>1729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L127" s="2" t="s">
        <v>1730</v>
      </c>
      <c r="M127" s="3" t="s">
        <v>747</v>
      </c>
      <c r="O127" s="3" t="s">
        <v>64</v>
      </c>
      <c r="P127" s="3" t="s">
        <v>251</v>
      </c>
      <c r="Q127" s="2" t="s">
        <v>1731</v>
      </c>
      <c r="R127" s="3" t="s">
        <v>66</v>
      </c>
      <c r="S127" s="4">
        <v>4</v>
      </c>
      <c r="T127" s="4">
        <v>4</v>
      </c>
      <c r="U127" s="5" t="s">
        <v>1732</v>
      </c>
      <c r="V127" s="5" t="s">
        <v>1732</v>
      </c>
      <c r="W127" s="5" t="s">
        <v>194</v>
      </c>
      <c r="X127" s="5" t="s">
        <v>194</v>
      </c>
      <c r="Y127" s="4">
        <v>636</v>
      </c>
      <c r="Z127" s="4">
        <v>456</v>
      </c>
      <c r="AA127" s="4">
        <v>1091</v>
      </c>
      <c r="AB127" s="4">
        <v>4</v>
      </c>
      <c r="AC127" s="4">
        <v>15</v>
      </c>
      <c r="AD127" s="4">
        <v>37</v>
      </c>
      <c r="AE127" s="4">
        <v>59</v>
      </c>
      <c r="AF127" s="4">
        <v>9</v>
      </c>
      <c r="AG127" s="4">
        <v>19</v>
      </c>
      <c r="AH127" s="4">
        <v>7</v>
      </c>
      <c r="AI127" s="4">
        <v>9</v>
      </c>
      <c r="AJ127" s="4">
        <v>17</v>
      </c>
      <c r="AK127" s="4">
        <v>19</v>
      </c>
      <c r="AL127" s="4">
        <v>3</v>
      </c>
      <c r="AM127" s="4">
        <v>13</v>
      </c>
      <c r="AN127" s="4">
        <v>9</v>
      </c>
      <c r="AO127" s="4">
        <v>10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HYPERLINK("https://creighton-primo.hosted.exlibrisgroup.com/primo-explore/search?tab=default_tab&amp;search_scope=EVERYTHING&amp;vid=01CRU&amp;lang=en_US&amp;offset=0&amp;query=any,contains,991005000959702656","Catalog Record")</f>
        <v>Catalog Record</v>
      </c>
      <c r="AT127" s="6" t="str">
        <f>HYPERLINK("http://www.worldcat.org/oclc/6544099","WorldCat Record")</f>
        <v>WorldCat Record</v>
      </c>
      <c r="AU127" s="3" t="s">
        <v>1733</v>
      </c>
      <c r="AV127" s="3" t="s">
        <v>1734</v>
      </c>
      <c r="AW127" s="3" t="s">
        <v>1735</v>
      </c>
      <c r="AX127" s="3" t="s">
        <v>1735</v>
      </c>
      <c r="AY127" s="3" t="s">
        <v>1736</v>
      </c>
      <c r="AZ127" s="3" t="s">
        <v>74</v>
      </c>
      <c r="BB127" s="3" t="s">
        <v>1737</v>
      </c>
      <c r="BC127" s="3" t="s">
        <v>1738</v>
      </c>
      <c r="BD127" s="3" t="s">
        <v>1739</v>
      </c>
    </row>
    <row r="128" spans="1:56" ht="46.5" customHeight="1" x14ac:dyDescent="0.25">
      <c r="A128" s="7" t="s">
        <v>58</v>
      </c>
      <c r="B128" s="2" t="s">
        <v>1740</v>
      </c>
      <c r="C128" s="2" t="s">
        <v>1741</v>
      </c>
      <c r="D128" s="2" t="s">
        <v>1742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L128" s="2" t="s">
        <v>1743</v>
      </c>
      <c r="M128" s="3" t="s">
        <v>576</v>
      </c>
      <c r="O128" s="3" t="s">
        <v>64</v>
      </c>
      <c r="P128" s="3" t="s">
        <v>1717</v>
      </c>
      <c r="Q128" s="2" t="s">
        <v>1744</v>
      </c>
      <c r="R128" s="3" t="s">
        <v>66</v>
      </c>
      <c r="S128" s="4">
        <v>8</v>
      </c>
      <c r="T128" s="4">
        <v>8</v>
      </c>
      <c r="U128" s="5" t="s">
        <v>1664</v>
      </c>
      <c r="V128" s="5" t="s">
        <v>1664</v>
      </c>
      <c r="W128" s="5" t="s">
        <v>194</v>
      </c>
      <c r="X128" s="5" t="s">
        <v>194</v>
      </c>
      <c r="Y128" s="4">
        <v>402</v>
      </c>
      <c r="Z128" s="4">
        <v>364</v>
      </c>
      <c r="AA128" s="4">
        <v>374</v>
      </c>
      <c r="AB128" s="4">
        <v>4</v>
      </c>
      <c r="AC128" s="4">
        <v>4</v>
      </c>
      <c r="AD128" s="4">
        <v>21</v>
      </c>
      <c r="AE128" s="4">
        <v>21</v>
      </c>
      <c r="AF128" s="4">
        <v>10</v>
      </c>
      <c r="AG128" s="4">
        <v>10</v>
      </c>
      <c r="AH128" s="4">
        <v>6</v>
      </c>
      <c r="AI128" s="4">
        <v>6</v>
      </c>
      <c r="AJ128" s="4">
        <v>11</v>
      </c>
      <c r="AK128" s="4">
        <v>11</v>
      </c>
      <c r="AL128" s="4">
        <v>2</v>
      </c>
      <c r="AM128" s="4">
        <v>2</v>
      </c>
      <c r="AN128" s="4">
        <v>0</v>
      </c>
      <c r="AO128" s="4">
        <v>0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HYPERLINK("https://creighton-primo.hosted.exlibrisgroup.com/primo-explore/search?tab=default_tab&amp;search_scope=EVERYTHING&amp;vid=01CRU&amp;lang=en_US&amp;offset=0&amp;query=any,contains,991005134819702656","Catalog Record")</f>
        <v>Catalog Record</v>
      </c>
      <c r="AT128" s="6" t="str">
        <f>HYPERLINK("http://www.worldcat.org/oclc/7575876","WorldCat Record")</f>
        <v>WorldCat Record</v>
      </c>
      <c r="AU128" s="3" t="s">
        <v>1745</v>
      </c>
      <c r="AV128" s="3" t="s">
        <v>1746</v>
      </c>
      <c r="AW128" s="3" t="s">
        <v>1747</v>
      </c>
      <c r="AX128" s="3" t="s">
        <v>1747</v>
      </c>
      <c r="AY128" s="3" t="s">
        <v>1748</v>
      </c>
      <c r="AZ128" s="3" t="s">
        <v>74</v>
      </c>
      <c r="BB128" s="3" t="s">
        <v>1749</v>
      </c>
      <c r="BC128" s="3" t="s">
        <v>1750</v>
      </c>
      <c r="BD128" s="3" t="s">
        <v>1751</v>
      </c>
    </row>
    <row r="129" spans="1:56" ht="46.5" customHeight="1" x14ac:dyDescent="0.25">
      <c r="A129" s="7" t="s">
        <v>58</v>
      </c>
      <c r="B129" s="2" t="s">
        <v>1752</v>
      </c>
      <c r="C129" s="2" t="s">
        <v>1753</v>
      </c>
      <c r="D129" s="2" t="s">
        <v>1754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1755</v>
      </c>
      <c r="L129" s="2" t="s">
        <v>1756</v>
      </c>
      <c r="M129" s="3" t="s">
        <v>161</v>
      </c>
      <c r="O129" s="3" t="s">
        <v>64</v>
      </c>
      <c r="P129" s="3" t="s">
        <v>65</v>
      </c>
      <c r="R129" s="3" t="s">
        <v>66</v>
      </c>
      <c r="S129" s="4">
        <v>7</v>
      </c>
      <c r="T129" s="4">
        <v>7</v>
      </c>
      <c r="U129" s="5" t="s">
        <v>1757</v>
      </c>
      <c r="V129" s="5" t="s">
        <v>1757</v>
      </c>
      <c r="W129" s="5" t="s">
        <v>1758</v>
      </c>
      <c r="X129" s="5" t="s">
        <v>1758</v>
      </c>
      <c r="Y129" s="4">
        <v>740</v>
      </c>
      <c r="Z129" s="4">
        <v>599</v>
      </c>
      <c r="AA129" s="4">
        <v>602</v>
      </c>
      <c r="AB129" s="4">
        <v>5</v>
      </c>
      <c r="AC129" s="4">
        <v>5</v>
      </c>
      <c r="AD129" s="4">
        <v>35</v>
      </c>
      <c r="AE129" s="4">
        <v>35</v>
      </c>
      <c r="AF129" s="4">
        <v>14</v>
      </c>
      <c r="AG129" s="4">
        <v>14</v>
      </c>
      <c r="AH129" s="4">
        <v>8</v>
      </c>
      <c r="AI129" s="4">
        <v>8</v>
      </c>
      <c r="AJ129" s="4">
        <v>19</v>
      </c>
      <c r="AK129" s="4">
        <v>19</v>
      </c>
      <c r="AL129" s="4">
        <v>4</v>
      </c>
      <c r="AM129" s="4">
        <v>4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HYPERLINK("https://creighton-primo.hosted.exlibrisgroup.com/primo-explore/search?tab=default_tab&amp;search_scope=EVERYTHING&amp;vid=01CRU&amp;lang=en_US&amp;offset=0&amp;query=any,contains,991000425259702656","Catalog Record")</f>
        <v>Catalog Record</v>
      </c>
      <c r="AT129" s="6" t="str">
        <f>HYPERLINK("http://www.worldcat.org/oclc/10753129","WorldCat Record")</f>
        <v>WorldCat Record</v>
      </c>
      <c r="AU129" s="3" t="s">
        <v>1759</v>
      </c>
      <c r="AV129" s="3" t="s">
        <v>1760</v>
      </c>
      <c r="AW129" s="3" t="s">
        <v>1761</v>
      </c>
      <c r="AX129" s="3" t="s">
        <v>1761</v>
      </c>
      <c r="AY129" s="3" t="s">
        <v>1762</v>
      </c>
      <c r="AZ129" s="3" t="s">
        <v>74</v>
      </c>
      <c r="BB129" s="3" t="s">
        <v>1763</v>
      </c>
      <c r="BC129" s="3" t="s">
        <v>1764</v>
      </c>
      <c r="BD129" s="3" t="s">
        <v>1765</v>
      </c>
    </row>
    <row r="130" spans="1:56" ht="46.5" customHeight="1" x14ac:dyDescent="0.25">
      <c r="A130" s="7" t="s">
        <v>58</v>
      </c>
      <c r="B130" s="2" t="s">
        <v>1766</v>
      </c>
      <c r="C130" s="2" t="s">
        <v>1767</v>
      </c>
      <c r="D130" s="2" t="s">
        <v>1768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1769</v>
      </c>
      <c r="L130" s="2" t="s">
        <v>1770</v>
      </c>
      <c r="M130" s="3" t="s">
        <v>691</v>
      </c>
      <c r="O130" s="3" t="s">
        <v>64</v>
      </c>
      <c r="P130" s="3" t="s">
        <v>458</v>
      </c>
      <c r="R130" s="3" t="s">
        <v>66</v>
      </c>
      <c r="S130" s="4">
        <v>11</v>
      </c>
      <c r="T130" s="4">
        <v>11</v>
      </c>
      <c r="U130" s="5" t="s">
        <v>1771</v>
      </c>
      <c r="V130" s="5" t="s">
        <v>1771</v>
      </c>
      <c r="W130" s="5" t="s">
        <v>1772</v>
      </c>
      <c r="X130" s="5" t="s">
        <v>1772</v>
      </c>
      <c r="Y130" s="4">
        <v>340</v>
      </c>
      <c r="Z130" s="4">
        <v>275</v>
      </c>
      <c r="AA130" s="4">
        <v>296</v>
      </c>
      <c r="AB130" s="4">
        <v>4</v>
      </c>
      <c r="AC130" s="4">
        <v>4</v>
      </c>
      <c r="AD130" s="4">
        <v>20</v>
      </c>
      <c r="AE130" s="4">
        <v>20</v>
      </c>
      <c r="AF130" s="4">
        <v>11</v>
      </c>
      <c r="AG130" s="4">
        <v>11</v>
      </c>
      <c r="AH130" s="4">
        <v>5</v>
      </c>
      <c r="AI130" s="4">
        <v>5</v>
      </c>
      <c r="AJ130" s="4">
        <v>8</v>
      </c>
      <c r="AK130" s="4">
        <v>8</v>
      </c>
      <c r="AL130" s="4">
        <v>3</v>
      </c>
      <c r="AM130" s="4">
        <v>3</v>
      </c>
      <c r="AN130" s="4">
        <v>0</v>
      </c>
      <c r="AO130" s="4">
        <v>0</v>
      </c>
      <c r="AP130" s="3" t="s">
        <v>58</v>
      </c>
      <c r="AQ130" s="3" t="s">
        <v>69</v>
      </c>
      <c r="AR130" s="6" t="str">
        <f>HYPERLINK("http://catalog.hathitrust.org/Record/004219240","HathiTrust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HYPERLINK("https://creighton-primo.hosted.exlibrisgroup.com/primo-explore/search?tab=default_tab&amp;search_scope=EVERYTHING&amp;vid=01CRU&amp;lang=en_US&amp;offset=0&amp;query=any,contains,991003668859702656","Catalog Record")</f>
        <v>Catalog Record</v>
      </c>
      <c r="AT130" s="6" t="str">
        <f>HYPERLINK("http://www.worldcat.org/oclc/47764370","WorldCat Record")</f>
        <v>WorldCat Record</v>
      </c>
      <c r="AU130" s="3" t="s">
        <v>1773</v>
      </c>
      <c r="AV130" s="3" t="s">
        <v>1774</v>
      </c>
      <c r="AW130" s="3" t="s">
        <v>1775</v>
      </c>
      <c r="AX130" s="3" t="s">
        <v>1775</v>
      </c>
      <c r="AY130" s="3" t="s">
        <v>1776</v>
      </c>
      <c r="AZ130" s="3" t="s">
        <v>74</v>
      </c>
      <c r="BB130" s="3" t="s">
        <v>1777</v>
      </c>
      <c r="BC130" s="3" t="s">
        <v>1778</v>
      </c>
      <c r="BD130" s="3" t="s">
        <v>1779</v>
      </c>
    </row>
    <row r="131" spans="1:56" ht="46.5" customHeight="1" x14ac:dyDescent="0.25">
      <c r="A131" s="7" t="s">
        <v>58</v>
      </c>
      <c r="B131" s="2" t="s">
        <v>1780</v>
      </c>
      <c r="C131" s="2" t="s">
        <v>1781</v>
      </c>
      <c r="D131" s="2" t="s">
        <v>1782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1783</v>
      </c>
      <c r="L131" s="2" t="s">
        <v>1784</v>
      </c>
      <c r="M131" s="3" t="s">
        <v>576</v>
      </c>
      <c r="O131" s="3" t="s">
        <v>64</v>
      </c>
      <c r="P131" s="3" t="s">
        <v>502</v>
      </c>
      <c r="R131" s="3" t="s">
        <v>66</v>
      </c>
      <c r="S131" s="4">
        <v>1</v>
      </c>
      <c r="T131" s="4">
        <v>1</v>
      </c>
      <c r="U131" s="5" t="s">
        <v>1785</v>
      </c>
      <c r="V131" s="5" t="s">
        <v>1785</v>
      </c>
      <c r="W131" s="5" t="s">
        <v>1785</v>
      </c>
      <c r="X131" s="5" t="s">
        <v>1785</v>
      </c>
      <c r="Y131" s="4">
        <v>26</v>
      </c>
      <c r="Z131" s="4">
        <v>24</v>
      </c>
      <c r="AA131" s="4">
        <v>24</v>
      </c>
      <c r="AB131" s="4">
        <v>2</v>
      </c>
      <c r="AC131" s="4">
        <v>2</v>
      </c>
      <c r="AD131" s="4">
        <v>3</v>
      </c>
      <c r="AE131" s="4">
        <v>3</v>
      </c>
      <c r="AF131" s="4">
        <v>0</v>
      </c>
      <c r="AG131" s="4">
        <v>0</v>
      </c>
      <c r="AH131" s="4">
        <v>1</v>
      </c>
      <c r="AI131" s="4">
        <v>1</v>
      </c>
      <c r="AJ131" s="4">
        <v>2</v>
      </c>
      <c r="AK131" s="4">
        <v>2</v>
      </c>
      <c r="AL131" s="4">
        <v>1</v>
      </c>
      <c r="AM131" s="4">
        <v>1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HYPERLINK("https://creighton-primo.hosted.exlibrisgroup.com/primo-explore/search?tab=default_tab&amp;search_scope=EVERYTHING&amp;vid=01CRU&amp;lang=en_US&amp;offset=0&amp;query=any,contains,991004961239702656","Catalog Record")</f>
        <v>Catalog Record</v>
      </c>
      <c r="AT131" s="6" t="str">
        <f>HYPERLINK("http://www.worldcat.org/oclc/11242885","WorldCat Record")</f>
        <v>WorldCat Record</v>
      </c>
      <c r="AU131" s="3" t="s">
        <v>1786</v>
      </c>
      <c r="AV131" s="3" t="s">
        <v>1787</v>
      </c>
      <c r="AW131" s="3" t="s">
        <v>1788</v>
      </c>
      <c r="AX131" s="3" t="s">
        <v>1788</v>
      </c>
      <c r="AY131" s="3" t="s">
        <v>1789</v>
      </c>
      <c r="AZ131" s="3" t="s">
        <v>74</v>
      </c>
      <c r="BC131" s="3" t="s">
        <v>1790</v>
      </c>
      <c r="BD131" s="3" t="s">
        <v>1791</v>
      </c>
    </row>
    <row r="132" spans="1:56" ht="46.5" customHeight="1" x14ac:dyDescent="0.25">
      <c r="A132" s="7" t="s">
        <v>58</v>
      </c>
      <c r="B132" s="2" t="s">
        <v>1792</v>
      </c>
      <c r="C132" s="2" t="s">
        <v>1793</v>
      </c>
      <c r="D132" s="2" t="s">
        <v>1794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1795</v>
      </c>
      <c r="L132" s="2" t="s">
        <v>1796</v>
      </c>
      <c r="M132" s="3" t="s">
        <v>175</v>
      </c>
      <c r="O132" s="3" t="s">
        <v>64</v>
      </c>
      <c r="P132" s="3" t="s">
        <v>191</v>
      </c>
      <c r="R132" s="3" t="s">
        <v>66</v>
      </c>
      <c r="S132" s="4">
        <v>1</v>
      </c>
      <c r="T132" s="4">
        <v>1</v>
      </c>
      <c r="U132" s="5" t="s">
        <v>1797</v>
      </c>
      <c r="V132" s="5" t="s">
        <v>1797</v>
      </c>
      <c r="W132" s="5" t="s">
        <v>194</v>
      </c>
      <c r="X132" s="5" t="s">
        <v>194</v>
      </c>
      <c r="Y132" s="4">
        <v>599</v>
      </c>
      <c r="Z132" s="4">
        <v>420</v>
      </c>
      <c r="AA132" s="4">
        <v>495</v>
      </c>
      <c r="AB132" s="4">
        <v>3</v>
      </c>
      <c r="AC132" s="4">
        <v>3</v>
      </c>
      <c r="AD132" s="4">
        <v>17</v>
      </c>
      <c r="AE132" s="4">
        <v>17</v>
      </c>
      <c r="AF132" s="4">
        <v>5</v>
      </c>
      <c r="AG132" s="4">
        <v>5</v>
      </c>
      <c r="AH132" s="4">
        <v>6</v>
      </c>
      <c r="AI132" s="4">
        <v>6</v>
      </c>
      <c r="AJ132" s="4">
        <v>10</v>
      </c>
      <c r="AK132" s="4">
        <v>10</v>
      </c>
      <c r="AL132" s="4">
        <v>2</v>
      </c>
      <c r="AM132" s="4">
        <v>2</v>
      </c>
      <c r="AN132" s="4">
        <v>0</v>
      </c>
      <c r="AO132" s="4">
        <v>0</v>
      </c>
      <c r="AP132" s="3" t="s">
        <v>58</v>
      </c>
      <c r="AQ132" s="3" t="s">
        <v>58</v>
      </c>
      <c r="AS132" s="6" t="str">
        <f>HYPERLINK("https://creighton-primo.hosted.exlibrisgroup.com/primo-explore/search?tab=default_tab&amp;search_scope=EVERYTHING&amp;vid=01CRU&amp;lang=en_US&amp;offset=0&amp;query=any,contains,991004182049702656","Catalog Record")</f>
        <v>Catalog Record</v>
      </c>
      <c r="AT132" s="6" t="str">
        <f>HYPERLINK("http://www.worldcat.org/oclc/2607003","WorldCat Record")</f>
        <v>WorldCat Record</v>
      </c>
      <c r="AU132" s="3" t="s">
        <v>1798</v>
      </c>
      <c r="AV132" s="3" t="s">
        <v>1799</v>
      </c>
      <c r="AW132" s="3" t="s">
        <v>1800</v>
      </c>
      <c r="AX132" s="3" t="s">
        <v>1800</v>
      </c>
      <c r="AY132" s="3" t="s">
        <v>1801</v>
      </c>
      <c r="AZ132" s="3" t="s">
        <v>74</v>
      </c>
      <c r="BB132" s="3" t="s">
        <v>1802</v>
      </c>
      <c r="BC132" s="3" t="s">
        <v>1803</v>
      </c>
      <c r="BD132" s="3" t="s">
        <v>1804</v>
      </c>
    </row>
    <row r="133" spans="1:56" ht="46.5" customHeight="1" x14ac:dyDescent="0.25">
      <c r="A133" s="7" t="s">
        <v>58</v>
      </c>
      <c r="B133" s="2" t="s">
        <v>1805</v>
      </c>
      <c r="C133" s="2" t="s">
        <v>1806</v>
      </c>
      <c r="D133" s="2" t="s">
        <v>1807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1808</v>
      </c>
      <c r="L133" s="2" t="s">
        <v>1809</v>
      </c>
      <c r="M133" s="3" t="s">
        <v>304</v>
      </c>
      <c r="N133" s="2" t="s">
        <v>1810</v>
      </c>
      <c r="O133" s="3" t="s">
        <v>64</v>
      </c>
      <c r="P133" s="3" t="s">
        <v>562</v>
      </c>
      <c r="R133" s="3" t="s">
        <v>66</v>
      </c>
      <c r="S133" s="4">
        <v>5</v>
      </c>
      <c r="T133" s="4">
        <v>5</v>
      </c>
      <c r="U133" s="5" t="s">
        <v>1811</v>
      </c>
      <c r="V133" s="5" t="s">
        <v>1811</v>
      </c>
      <c r="W133" s="5" t="s">
        <v>1758</v>
      </c>
      <c r="X133" s="5" t="s">
        <v>1758</v>
      </c>
      <c r="Y133" s="4">
        <v>433</v>
      </c>
      <c r="Z133" s="4">
        <v>400</v>
      </c>
      <c r="AA133" s="4">
        <v>430</v>
      </c>
      <c r="AB133" s="4">
        <v>3</v>
      </c>
      <c r="AC133" s="4">
        <v>4</v>
      </c>
      <c r="AD133" s="4">
        <v>15</v>
      </c>
      <c r="AE133" s="4">
        <v>16</v>
      </c>
      <c r="AF133" s="4">
        <v>4</v>
      </c>
      <c r="AG133" s="4">
        <v>4</v>
      </c>
      <c r="AH133" s="4">
        <v>6</v>
      </c>
      <c r="AI133" s="4">
        <v>6</v>
      </c>
      <c r="AJ133" s="4">
        <v>9</v>
      </c>
      <c r="AK133" s="4">
        <v>9</v>
      </c>
      <c r="AL133" s="4">
        <v>1</v>
      </c>
      <c r="AM133" s="4">
        <v>2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HYPERLINK("https://creighton-primo.hosted.exlibrisgroup.com/primo-explore/search?tab=default_tab&amp;search_scope=EVERYTHING&amp;vid=01CRU&amp;lang=en_US&amp;offset=0&amp;query=any,contains,991004652069702656","Catalog Record")</f>
        <v>Catalog Record</v>
      </c>
      <c r="AT133" s="6" t="str">
        <f>HYPERLINK("http://www.worldcat.org/oclc/4494309","WorldCat Record")</f>
        <v>WorldCat Record</v>
      </c>
      <c r="AU133" s="3" t="s">
        <v>1812</v>
      </c>
      <c r="AV133" s="3" t="s">
        <v>1813</v>
      </c>
      <c r="AW133" s="3" t="s">
        <v>1814</v>
      </c>
      <c r="AX133" s="3" t="s">
        <v>1814</v>
      </c>
      <c r="AY133" s="3" t="s">
        <v>1815</v>
      </c>
      <c r="AZ133" s="3" t="s">
        <v>74</v>
      </c>
      <c r="BB133" s="3" t="s">
        <v>1816</v>
      </c>
      <c r="BC133" s="3" t="s">
        <v>1817</v>
      </c>
      <c r="BD133" s="3" t="s">
        <v>1818</v>
      </c>
    </row>
    <row r="134" spans="1:56" ht="46.5" customHeight="1" x14ac:dyDescent="0.25">
      <c r="A134" s="7" t="s">
        <v>58</v>
      </c>
      <c r="B134" s="2" t="s">
        <v>1819</v>
      </c>
      <c r="C134" s="2" t="s">
        <v>1820</v>
      </c>
      <c r="D134" s="2" t="s">
        <v>1821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1822</v>
      </c>
      <c r="L134" s="2" t="s">
        <v>1823</v>
      </c>
      <c r="M134" s="3" t="s">
        <v>361</v>
      </c>
      <c r="O134" s="3" t="s">
        <v>64</v>
      </c>
      <c r="P134" s="3" t="s">
        <v>65</v>
      </c>
      <c r="R134" s="3" t="s">
        <v>66</v>
      </c>
      <c r="S134" s="4">
        <v>2</v>
      </c>
      <c r="T134" s="4">
        <v>2</v>
      </c>
      <c r="U134" s="5" t="s">
        <v>1824</v>
      </c>
      <c r="V134" s="5" t="s">
        <v>1824</v>
      </c>
      <c r="W134" s="5" t="s">
        <v>99</v>
      </c>
      <c r="X134" s="5" t="s">
        <v>99</v>
      </c>
      <c r="Y134" s="4">
        <v>389</v>
      </c>
      <c r="Z134" s="4">
        <v>373</v>
      </c>
      <c r="AA134" s="4">
        <v>500</v>
      </c>
      <c r="AB134" s="4">
        <v>2</v>
      </c>
      <c r="AC134" s="4">
        <v>4</v>
      </c>
      <c r="AD134" s="4">
        <v>18</v>
      </c>
      <c r="AE134" s="4">
        <v>25</v>
      </c>
      <c r="AF134" s="4">
        <v>9</v>
      </c>
      <c r="AG134" s="4">
        <v>10</v>
      </c>
      <c r="AH134" s="4">
        <v>3</v>
      </c>
      <c r="AI134" s="4">
        <v>4</v>
      </c>
      <c r="AJ134" s="4">
        <v>10</v>
      </c>
      <c r="AK134" s="4">
        <v>13</v>
      </c>
      <c r="AL134" s="4">
        <v>1</v>
      </c>
      <c r="AM134" s="4">
        <v>3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HYPERLINK("https://creighton-primo.hosted.exlibrisgroup.com/primo-explore/search?tab=default_tab&amp;search_scope=EVERYTHING&amp;vid=01CRU&amp;lang=en_US&amp;offset=0&amp;query=any,contains,991004034639702656","Catalog Record")</f>
        <v>Catalog Record</v>
      </c>
      <c r="AT134" s="6" t="str">
        <f>HYPERLINK("http://www.worldcat.org/oclc/2166544","WorldCat Record")</f>
        <v>WorldCat Record</v>
      </c>
      <c r="AU134" s="3" t="s">
        <v>1825</v>
      </c>
      <c r="AV134" s="3" t="s">
        <v>1826</v>
      </c>
      <c r="AW134" s="3" t="s">
        <v>1827</v>
      </c>
      <c r="AX134" s="3" t="s">
        <v>1827</v>
      </c>
      <c r="AY134" s="3" t="s">
        <v>1828</v>
      </c>
      <c r="AZ134" s="3" t="s">
        <v>74</v>
      </c>
      <c r="BB134" s="3" t="s">
        <v>1829</v>
      </c>
      <c r="BC134" s="3" t="s">
        <v>1830</v>
      </c>
      <c r="BD134" s="3" t="s">
        <v>1831</v>
      </c>
    </row>
    <row r="135" spans="1:56" ht="46.5" customHeight="1" x14ac:dyDescent="0.25">
      <c r="A135" s="7" t="s">
        <v>58</v>
      </c>
      <c r="B135" s="2" t="s">
        <v>1832</v>
      </c>
      <c r="C135" s="2" t="s">
        <v>1833</v>
      </c>
      <c r="D135" s="2" t="s">
        <v>1834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1835</v>
      </c>
      <c r="L135" s="2" t="s">
        <v>1836</v>
      </c>
      <c r="M135" s="3" t="s">
        <v>1076</v>
      </c>
      <c r="O135" s="3" t="s">
        <v>64</v>
      </c>
      <c r="P135" s="3" t="s">
        <v>458</v>
      </c>
      <c r="Q135" s="2" t="s">
        <v>1837</v>
      </c>
      <c r="R135" s="3" t="s">
        <v>66</v>
      </c>
      <c r="S135" s="4">
        <v>1</v>
      </c>
      <c r="T135" s="4">
        <v>1</v>
      </c>
      <c r="U135" s="5" t="s">
        <v>1785</v>
      </c>
      <c r="V135" s="5" t="s">
        <v>1785</v>
      </c>
      <c r="W135" s="5" t="s">
        <v>1785</v>
      </c>
      <c r="X135" s="5" t="s">
        <v>1785</v>
      </c>
      <c r="Y135" s="4">
        <v>168</v>
      </c>
      <c r="Z135" s="4">
        <v>125</v>
      </c>
      <c r="AA135" s="4">
        <v>143</v>
      </c>
      <c r="AB135" s="4">
        <v>3</v>
      </c>
      <c r="AC135" s="4">
        <v>3</v>
      </c>
      <c r="AD135" s="4">
        <v>7</v>
      </c>
      <c r="AE135" s="4">
        <v>8</v>
      </c>
      <c r="AF135" s="4">
        <v>1</v>
      </c>
      <c r="AG135" s="4">
        <v>2</v>
      </c>
      <c r="AH135" s="4">
        <v>3</v>
      </c>
      <c r="AI135" s="4">
        <v>4</v>
      </c>
      <c r="AJ135" s="4">
        <v>4</v>
      </c>
      <c r="AK135" s="4">
        <v>4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HYPERLINK("https://creighton-primo.hosted.exlibrisgroup.com/primo-explore/search?tab=default_tab&amp;search_scope=EVERYTHING&amp;vid=01CRU&amp;lang=en_US&amp;offset=0&amp;query=any,contains,991004941139702656","Catalog Record")</f>
        <v>Catalog Record</v>
      </c>
      <c r="AT135" s="6" t="str">
        <f>HYPERLINK("http://www.worldcat.org/oclc/56825638","WorldCat Record")</f>
        <v>WorldCat Record</v>
      </c>
      <c r="AU135" s="3" t="s">
        <v>1838</v>
      </c>
      <c r="AV135" s="3" t="s">
        <v>1839</v>
      </c>
      <c r="AW135" s="3" t="s">
        <v>1840</v>
      </c>
      <c r="AX135" s="3" t="s">
        <v>1840</v>
      </c>
      <c r="AY135" s="3" t="s">
        <v>1841</v>
      </c>
      <c r="AZ135" s="3" t="s">
        <v>74</v>
      </c>
      <c r="BB135" s="3" t="s">
        <v>1842</v>
      </c>
      <c r="BC135" s="3" t="s">
        <v>1843</v>
      </c>
      <c r="BD135" s="3" t="s">
        <v>1844</v>
      </c>
    </row>
    <row r="136" spans="1:56" ht="46.5" customHeight="1" x14ac:dyDescent="0.25">
      <c r="A136" s="7" t="s">
        <v>58</v>
      </c>
      <c r="B136" s="2" t="s">
        <v>1845</v>
      </c>
      <c r="C136" s="2" t="s">
        <v>1846</v>
      </c>
      <c r="D136" s="2" t="s">
        <v>1847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1848</v>
      </c>
      <c r="L136" s="2" t="s">
        <v>1849</v>
      </c>
      <c r="M136" s="3" t="s">
        <v>347</v>
      </c>
      <c r="O136" s="3" t="s">
        <v>64</v>
      </c>
      <c r="P136" s="3" t="s">
        <v>65</v>
      </c>
      <c r="R136" s="3" t="s">
        <v>66</v>
      </c>
      <c r="S136" s="4">
        <v>10</v>
      </c>
      <c r="T136" s="4">
        <v>10</v>
      </c>
      <c r="U136" s="5" t="s">
        <v>1850</v>
      </c>
      <c r="V136" s="5" t="s">
        <v>1850</v>
      </c>
      <c r="W136" s="5" t="s">
        <v>194</v>
      </c>
      <c r="X136" s="5" t="s">
        <v>194</v>
      </c>
      <c r="Y136" s="4">
        <v>748</v>
      </c>
      <c r="Z136" s="4">
        <v>682</v>
      </c>
      <c r="AA136" s="4">
        <v>697</v>
      </c>
      <c r="AB136" s="4">
        <v>6</v>
      </c>
      <c r="AC136" s="4">
        <v>6</v>
      </c>
      <c r="AD136" s="4">
        <v>33</v>
      </c>
      <c r="AE136" s="4">
        <v>33</v>
      </c>
      <c r="AF136" s="4">
        <v>13</v>
      </c>
      <c r="AG136" s="4">
        <v>13</v>
      </c>
      <c r="AH136" s="4">
        <v>7</v>
      </c>
      <c r="AI136" s="4">
        <v>7</v>
      </c>
      <c r="AJ136" s="4">
        <v>18</v>
      </c>
      <c r="AK136" s="4">
        <v>18</v>
      </c>
      <c r="AL136" s="4">
        <v>4</v>
      </c>
      <c r="AM136" s="4">
        <v>4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HYPERLINK("https://creighton-primo.hosted.exlibrisgroup.com/primo-explore/search?tab=default_tab&amp;search_scope=EVERYTHING&amp;vid=01CRU&amp;lang=en_US&amp;offset=0&amp;query=any,contains,991000195409702656","Catalog Record")</f>
        <v>Catalog Record</v>
      </c>
      <c r="AT136" s="6" t="str">
        <f>HYPERLINK("http://www.worldcat.org/oclc/9441018","WorldCat Record")</f>
        <v>WorldCat Record</v>
      </c>
      <c r="AU136" s="3" t="s">
        <v>1851</v>
      </c>
      <c r="AV136" s="3" t="s">
        <v>1852</v>
      </c>
      <c r="AW136" s="3" t="s">
        <v>1853</v>
      </c>
      <c r="AX136" s="3" t="s">
        <v>1853</v>
      </c>
      <c r="AY136" s="3" t="s">
        <v>1854</v>
      </c>
      <c r="AZ136" s="3" t="s">
        <v>74</v>
      </c>
      <c r="BB136" s="3" t="s">
        <v>1855</v>
      </c>
      <c r="BC136" s="3" t="s">
        <v>1856</v>
      </c>
      <c r="BD136" s="3" t="s">
        <v>1857</v>
      </c>
    </row>
    <row r="137" spans="1:56" ht="46.5" customHeight="1" x14ac:dyDescent="0.25">
      <c r="A137" s="7" t="s">
        <v>58</v>
      </c>
      <c r="B137" s="2" t="s">
        <v>1858</v>
      </c>
      <c r="C137" s="2" t="s">
        <v>1859</v>
      </c>
      <c r="D137" s="2" t="s">
        <v>1860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1861</v>
      </c>
      <c r="L137" s="2" t="s">
        <v>1862</v>
      </c>
      <c r="M137" s="3" t="s">
        <v>361</v>
      </c>
      <c r="O137" s="3" t="s">
        <v>64</v>
      </c>
      <c r="P137" s="3" t="s">
        <v>65</v>
      </c>
      <c r="R137" s="3" t="s">
        <v>66</v>
      </c>
      <c r="S137" s="4">
        <v>1</v>
      </c>
      <c r="T137" s="4">
        <v>1</v>
      </c>
      <c r="U137" s="5" t="s">
        <v>1863</v>
      </c>
      <c r="V137" s="5" t="s">
        <v>1863</v>
      </c>
      <c r="W137" s="5" t="s">
        <v>99</v>
      </c>
      <c r="X137" s="5" t="s">
        <v>99</v>
      </c>
      <c r="Y137" s="4">
        <v>418</v>
      </c>
      <c r="Z137" s="4">
        <v>380</v>
      </c>
      <c r="AA137" s="4">
        <v>436</v>
      </c>
      <c r="AB137" s="4">
        <v>3</v>
      </c>
      <c r="AC137" s="4">
        <v>5</v>
      </c>
      <c r="AD137" s="4">
        <v>23</v>
      </c>
      <c r="AE137" s="4">
        <v>25</v>
      </c>
      <c r="AF137" s="4">
        <v>11</v>
      </c>
      <c r="AG137" s="4">
        <v>11</v>
      </c>
      <c r="AH137" s="4">
        <v>3</v>
      </c>
      <c r="AI137" s="4">
        <v>3</v>
      </c>
      <c r="AJ137" s="4">
        <v>15</v>
      </c>
      <c r="AK137" s="4">
        <v>15</v>
      </c>
      <c r="AL137" s="4">
        <v>2</v>
      </c>
      <c r="AM137" s="4">
        <v>4</v>
      </c>
      <c r="AN137" s="4">
        <v>0</v>
      </c>
      <c r="AO137" s="4">
        <v>0</v>
      </c>
      <c r="AP137" s="3" t="s">
        <v>58</v>
      </c>
      <c r="AQ137" s="3" t="s">
        <v>69</v>
      </c>
      <c r="AR137" s="6" t="str">
        <f>HYPERLINK("http://catalog.hathitrust.org/Record/007886287","HathiTrust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HYPERLINK("https://creighton-primo.hosted.exlibrisgroup.com/primo-explore/search?tab=default_tab&amp;search_scope=EVERYTHING&amp;vid=01CRU&amp;lang=en_US&amp;offset=0&amp;query=any,contains,991003613519702656","Catalog Record")</f>
        <v>Catalog Record</v>
      </c>
      <c r="AT137" s="6" t="str">
        <f>HYPERLINK("http://www.worldcat.org/oclc/1195987","WorldCat Record")</f>
        <v>WorldCat Record</v>
      </c>
      <c r="AU137" s="3" t="s">
        <v>1864</v>
      </c>
      <c r="AV137" s="3" t="s">
        <v>1865</v>
      </c>
      <c r="AW137" s="3" t="s">
        <v>1866</v>
      </c>
      <c r="AX137" s="3" t="s">
        <v>1866</v>
      </c>
      <c r="AY137" s="3" t="s">
        <v>1867</v>
      </c>
      <c r="AZ137" s="3" t="s">
        <v>74</v>
      </c>
      <c r="BB137" s="3" t="s">
        <v>1868</v>
      </c>
      <c r="BC137" s="3" t="s">
        <v>1869</v>
      </c>
      <c r="BD137" s="3" t="s">
        <v>1870</v>
      </c>
    </row>
    <row r="138" spans="1:56" ht="46.5" customHeight="1" x14ac:dyDescent="0.25">
      <c r="A138" s="7" t="s">
        <v>58</v>
      </c>
      <c r="B138" s="2" t="s">
        <v>1871</v>
      </c>
      <c r="C138" s="2" t="s">
        <v>1872</v>
      </c>
      <c r="D138" s="2" t="s">
        <v>1873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1874</v>
      </c>
      <c r="L138" s="2" t="s">
        <v>1875</v>
      </c>
      <c r="M138" s="3" t="s">
        <v>1146</v>
      </c>
      <c r="O138" s="3" t="s">
        <v>64</v>
      </c>
      <c r="P138" s="3" t="s">
        <v>640</v>
      </c>
      <c r="R138" s="3" t="s">
        <v>66</v>
      </c>
      <c r="S138" s="4">
        <v>4</v>
      </c>
      <c r="T138" s="4">
        <v>4</v>
      </c>
      <c r="U138" s="5" t="s">
        <v>1876</v>
      </c>
      <c r="V138" s="5" t="s">
        <v>1876</v>
      </c>
      <c r="W138" s="5" t="s">
        <v>194</v>
      </c>
      <c r="X138" s="5" t="s">
        <v>194</v>
      </c>
      <c r="Y138" s="4">
        <v>544</v>
      </c>
      <c r="Z138" s="4">
        <v>470</v>
      </c>
      <c r="AA138" s="4">
        <v>477</v>
      </c>
      <c r="AB138" s="4">
        <v>3</v>
      </c>
      <c r="AC138" s="4">
        <v>3</v>
      </c>
      <c r="AD138" s="4">
        <v>19</v>
      </c>
      <c r="AE138" s="4">
        <v>19</v>
      </c>
      <c r="AF138" s="4">
        <v>7</v>
      </c>
      <c r="AG138" s="4">
        <v>7</v>
      </c>
      <c r="AH138" s="4">
        <v>6</v>
      </c>
      <c r="AI138" s="4">
        <v>6</v>
      </c>
      <c r="AJ138" s="4">
        <v>11</v>
      </c>
      <c r="AK138" s="4">
        <v>11</v>
      </c>
      <c r="AL138" s="4">
        <v>2</v>
      </c>
      <c r="AM138" s="4">
        <v>2</v>
      </c>
      <c r="AN138" s="4">
        <v>0</v>
      </c>
      <c r="AO138" s="4">
        <v>0</v>
      </c>
      <c r="AP138" s="3" t="s">
        <v>58</v>
      </c>
      <c r="AQ138" s="3" t="s">
        <v>69</v>
      </c>
      <c r="AR138" s="6" t="str">
        <f>HYPERLINK("http://catalog.hathitrust.org/Record/001309848","HathiTrust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HYPERLINK("https://creighton-primo.hosted.exlibrisgroup.com/primo-explore/search?tab=default_tab&amp;search_scope=EVERYTHING&amp;vid=01CRU&amp;lang=en_US&amp;offset=0&amp;query=any,contains,991003612099702656","Catalog Record")</f>
        <v>Catalog Record</v>
      </c>
      <c r="AT138" s="6" t="str">
        <f>HYPERLINK("http://www.worldcat.org/oclc/1194929","WorldCat Record")</f>
        <v>WorldCat Record</v>
      </c>
      <c r="AU138" s="3" t="s">
        <v>1877</v>
      </c>
      <c r="AV138" s="3" t="s">
        <v>1878</v>
      </c>
      <c r="AW138" s="3" t="s">
        <v>1879</v>
      </c>
      <c r="AX138" s="3" t="s">
        <v>1879</v>
      </c>
      <c r="AY138" s="3" t="s">
        <v>1880</v>
      </c>
      <c r="AZ138" s="3" t="s">
        <v>74</v>
      </c>
      <c r="BB138" s="3" t="s">
        <v>1881</v>
      </c>
      <c r="BC138" s="3" t="s">
        <v>1882</v>
      </c>
      <c r="BD138" s="3" t="s">
        <v>1883</v>
      </c>
    </row>
    <row r="139" spans="1:56" ht="46.5" customHeight="1" x14ac:dyDescent="0.25">
      <c r="A139" s="7" t="s">
        <v>58</v>
      </c>
      <c r="B139" s="2" t="s">
        <v>1884</v>
      </c>
      <c r="C139" s="2" t="s">
        <v>1885</v>
      </c>
      <c r="D139" s="2" t="s">
        <v>1886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1887</v>
      </c>
      <c r="L139" s="2" t="s">
        <v>1888</v>
      </c>
      <c r="M139" s="3" t="s">
        <v>952</v>
      </c>
      <c r="N139" s="2" t="s">
        <v>937</v>
      </c>
      <c r="O139" s="3" t="s">
        <v>64</v>
      </c>
      <c r="P139" s="3" t="s">
        <v>65</v>
      </c>
      <c r="R139" s="3" t="s">
        <v>66</v>
      </c>
      <c r="S139" s="4">
        <v>5</v>
      </c>
      <c r="T139" s="4">
        <v>5</v>
      </c>
      <c r="U139" s="5" t="s">
        <v>1889</v>
      </c>
      <c r="V139" s="5" t="s">
        <v>1889</v>
      </c>
      <c r="W139" s="5" t="s">
        <v>99</v>
      </c>
      <c r="X139" s="5" t="s">
        <v>99</v>
      </c>
      <c r="Y139" s="4">
        <v>1040</v>
      </c>
      <c r="Z139" s="4">
        <v>906</v>
      </c>
      <c r="AA139" s="4">
        <v>999</v>
      </c>
      <c r="AB139" s="4">
        <v>9</v>
      </c>
      <c r="AC139" s="4">
        <v>11</v>
      </c>
      <c r="AD139" s="4">
        <v>37</v>
      </c>
      <c r="AE139" s="4">
        <v>45</v>
      </c>
      <c r="AF139" s="4">
        <v>13</v>
      </c>
      <c r="AG139" s="4">
        <v>17</v>
      </c>
      <c r="AH139" s="4">
        <v>5</v>
      </c>
      <c r="AI139" s="4">
        <v>7</v>
      </c>
      <c r="AJ139" s="4">
        <v>19</v>
      </c>
      <c r="AK139" s="4">
        <v>20</v>
      </c>
      <c r="AL139" s="4">
        <v>7</v>
      </c>
      <c r="AM139" s="4">
        <v>9</v>
      </c>
      <c r="AN139" s="4">
        <v>1</v>
      </c>
      <c r="AO139" s="4">
        <v>1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HYPERLINK("https://creighton-primo.hosted.exlibrisgroup.com/primo-explore/search?tab=default_tab&amp;search_scope=EVERYTHING&amp;vid=01CRU&amp;lang=en_US&amp;offset=0&amp;query=any,contains,991005439249702656","Catalog Record")</f>
        <v>Catalog Record</v>
      </c>
      <c r="AT139" s="6" t="str">
        <f>HYPERLINK("http://www.worldcat.org/oclc/6435","WorldCat Record")</f>
        <v>WorldCat Record</v>
      </c>
      <c r="AU139" s="3" t="s">
        <v>1890</v>
      </c>
      <c r="AV139" s="3" t="s">
        <v>1891</v>
      </c>
      <c r="AW139" s="3" t="s">
        <v>1892</v>
      </c>
      <c r="AX139" s="3" t="s">
        <v>1892</v>
      </c>
      <c r="AY139" s="3" t="s">
        <v>1893</v>
      </c>
      <c r="AZ139" s="3" t="s">
        <v>74</v>
      </c>
      <c r="BC139" s="3" t="s">
        <v>1894</v>
      </c>
      <c r="BD139" s="3" t="s">
        <v>1895</v>
      </c>
    </row>
    <row r="140" spans="1:56" ht="46.5" customHeight="1" x14ac:dyDescent="0.25">
      <c r="A140" s="7" t="s">
        <v>58</v>
      </c>
      <c r="B140" s="2" t="s">
        <v>1896</v>
      </c>
      <c r="C140" s="2" t="s">
        <v>1897</v>
      </c>
      <c r="D140" s="2" t="s">
        <v>1898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1899</v>
      </c>
      <c r="L140" s="2" t="s">
        <v>1900</v>
      </c>
      <c r="M140" s="3" t="s">
        <v>222</v>
      </c>
      <c r="O140" s="3" t="s">
        <v>64</v>
      </c>
      <c r="P140" s="3" t="s">
        <v>251</v>
      </c>
      <c r="R140" s="3" t="s">
        <v>66</v>
      </c>
      <c r="S140" s="4">
        <v>2</v>
      </c>
      <c r="T140" s="4">
        <v>2</v>
      </c>
      <c r="U140" s="5" t="s">
        <v>1863</v>
      </c>
      <c r="V140" s="5" t="s">
        <v>1863</v>
      </c>
      <c r="W140" s="5" t="s">
        <v>1901</v>
      </c>
      <c r="X140" s="5" t="s">
        <v>1901</v>
      </c>
      <c r="Y140" s="4">
        <v>331</v>
      </c>
      <c r="Z140" s="4">
        <v>235</v>
      </c>
      <c r="AA140" s="4">
        <v>272</v>
      </c>
      <c r="AB140" s="4">
        <v>3</v>
      </c>
      <c r="AC140" s="4">
        <v>3</v>
      </c>
      <c r="AD140" s="4">
        <v>12</v>
      </c>
      <c r="AE140" s="4">
        <v>13</v>
      </c>
      <c r="AF140" s="4">
        <v>2</v>
      </c>
      <c r="AG140" s="4">
        <v>2</v>
      </c>
      <c r="AH140" s="4">
        <v>4</v>
      </c>
      <c r="AI140" s="4">
        <v>4</v>
      </c>
      <c r="AJ140" s="4">
        <v>7</v>
      </c>
      <c r="AK140" s="4">
        <v>8</v>
      </c>
      <c r="AL140" s="4">
        <v>2</v>
      </c>
      <c r="AM140" s="4">
        <v>2</v>
      </c>
      <c r="AN140" s="4">
        <v>0</v>
      </c>
      <c r="AO140" s="4">
        <v>0</v>
      </c>
      <c r="AP140" s="3" t="s">
        <v>58</v>
      </c>
      <c r="AQ140" s="3" t="s">
        <v>58</v>
      </c>
      <c r="AS140" s="6" t="str">
        <f>HYPERLINK("https://creighton-primo.hosted.exlibrisgroup.com/primo-explore/search?tab=default_tab&amp;search_scope=EVERYTHING&amp;vid=01CRU&amp;lang=en_US&amp;offset=0&amp;query=any,contains,991001263349702656","Catalog Record")</f>
        <v>Catalog Record</v>
      </c>
      <c r="AT140" s="6" t="str">
        <f>HYPERLINK("http://www.worldcat.org/oclc/17776485","WorldCat Record")</f>
        <v>WorldCat Record</v>
      </c>
      <c r="AU140" s="3" t="s">
        <v>1902</v>
      </c>
      <c r="AV140" s="3" t="s">
        <v>1903</v>
      </c>
      <c r="AW140" s="3" t="s">
        <v>1904</v>
      </c>
      <c r="AX140" s="3" t="s">
        <v>1904</v>
      </c>
      <c r="AY140" s="3" t="s">
        <v>1905</v>
      </c>
      <c r="AZ140" s="3" t="s">
        <v>74</v>
      </c>
      <c r="BB140" s="3" t="s">
        <v>1906</v>
      </c>
      <c r="BC140" s="3" t="s">
        <v>1907</v>
      </c>
      <c r="BD140" s="3" t="s">
        <v>1908</v>
      </c>
    </row>
    <row r="141" spans="1:56" ht="46.5" customHeight="1" x14ac:dyDescent="0.25">
      <c r="A141" s="7" t="s">
        <v>58</v>
      </c>
      <c r="B141" s="2" t="s">
        <v>1909</v>
      </c>
      <c r="C141" s="2" t="s">
        <v>1910</v>
      </c>
      <c r="D141" s="2" t="s">
        <v>1911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1912</v>
      </c>
      <c r="L141" s="2" t="s">
        <v>1913</v>
      </c>
      <c r="M141" s="3" t="s">
        <v>900</v>
      </c>
      <c r="O141" s="3" t="s">
        <v>64</v>
      </c>
      <c r="P141" s="3" t="s">
        <v>65</v>
      </c>
      <c r="R141" s="3" t="s">
        <v>66</v>
      </c>
      <c r="S141" s="4">
        <v>1</v>
      </c>
      <c r="T141" s="4">
        <v>1</v>
      </c>
      <c r="U141" s="5" t="s">
        <v>1582</v>
      </c>
      <c r="V141" s="5" t="s">
        <v>1582</v>
      </c>
      <c r="W141" s="5" t="s">
        <v>99</v>
      </c>
      <c r="X141" s="5" t="s">
        <v>99</v>
      </c>
      <c r="Y141" s="4">
        <v>388</v>
      </c>
      <c r="Z141" s="4">
        <v>348</v>
      </c>
      <c r="AA141" s="4">
        <v>351</v>
      </c>
      <c r="AB141" s="4">
        <v>5</v>
      </c>
      <c r="AC141" s="4">
        <v>5</v>
      </c>
      <c r="AD141" s="4">
        <v>18</v>
      </c>
      <c r="AE141" s="4">
        <v>18</v>
      </c>
      <c r="AF141" s="4">
        <v>8</v>
      </c>
      <c r="AG141" s="4">
        <v>8</v>
      </c>
      <c r="AH141" s="4">
        <v>3</v>
      </c>
      <c r="AI141" s="4">
        <v>3</v>
      </c>
      <c r="AJ141" s="4">
        <v>8</v>
      </c>
      <c r="AK141" s="4">
        <v>8</v>
      </c>
      <c r="AL141" s="4">
        <v>4</v>
      </c>
      <c r="AM141" s="4">
        <v>4</v>
      </c>
      <c r="AN141" s="4">
        <v>0</v>
      </c>
      <c r="AO141" s="4">
        <v>0</v>
      </c>
      <c r="AP141" s="3" t="s">
        <v>58</v>
      </c>
      <c r="AQ141" s="3" t="s">
        <v>69</v>
      </c>
      <c r="AR141" s="6" t="str">
        <f>HYPERLINK("http://catalog.hathitrust.org/Record/000960434","HathiTrust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HYPERLINK("https://creighton-primo.hosted.exlibrisgroup.com/primo-explore/search?tab=default_tab&amp;search_scope=EVERYTHING&amp;vid=01CRU&amp;lang=en_US&amp;offset=0&amp;query=any,contains,991002097099702656","Catalog Record")</f>
        <v>Catalog Record</v>
      </c>
      <c r="AT141" s="6" t="str">
        <f>HYPERLINK("http://www.worldcat.org/oclc/265912","WorldCat Record")</f>
        <v>WorldCat Record</v>
      </c>
      <c r="AU141" s="3" t="s">
        <v>1914</v>
      </c>
      <c r="AV141" s="3" t="s">
        <v>1915</v>
      </c>
      <c r="AW141" s="3" t="s">
        <v>1916</v>
      </c>
      <c r="AX141" s="3" t="s">
        <v>1916</v>
      </c>
      <c r="AY141" s="3" t="s">
        <v>1917</v>
      </c>
      <c r="AZ141" s="3" t="s">
        <v>74</v>
      </c>
      <c r="BC141" s="3" t="s">
        <v>1918</v>
      </c>
      <c r="BD141" s="3" t="s">
        <v>1919</v>
      </c>
    </row>
    <row r="142" spans="1:56" ht="46.5" customHeight="1" x14ac:dyDescent="0.25">
      <c r="A142" s="7" t="s">
        <v>58</v>
      </c>
      <c r="B142" s="2" t="s">
        <v>1920</v>
      </c>
      <c r="C142" s="2" t="s">
        <v>1921</v>
      </c>
      <c r="D142" s="2" t="s">
        <v>1922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1923</v>
      </c>
      <c r="L142" s="2" t="s">
        <v>1924</v>
      </c>
      <c r="M142" s="3" t="s">
        <v>1146</v>
      </c>
      <c r="O142" s="3" t="s">
        <v>64</v>
      </c>
      <c r="P142" s="3" t="s">
        <v>290</v>
      </c>
      <c r="R142" s="3" t="s">
        <v>66</v>
      </c>
      <c r="S142" s="4">
        <v>2</v>
      </c>
      <c r="T142" s="4">
        <v>2</v>
      </c>
      <c r="U142" s="5" t="s">
        <v>1925</v>
      </c>
      <c r="V142" s="5" t="s">
        <v>1925</v>
      </c>
      <c r="W142" s="5" t="s">
        <v>99</v>
      </c>
      <c r="X142" s="5" t="s">
        <v>99</v>
      </c>
      <c r="Y142" s="4">
        <v>110</v>
      </c>
      <c r="Z142" s="4">
        <v>95</v>
      </c>
      <c r="AA142" s="4">
        <v>436</v>
      </c>
      <c r="AB142" s="4">
        <v>1</v>
      </c>
      <c r="AC142" s="4">
        <v>3</v>
      </c>
      <c r="AD142" s="4">
        <v>3</v>
      </c>
      <c r="AE142" s="4">
        <v>18</v>
      </c>
      <c r="AF142" s="4">
        <v>1</v>
      </c>
      <c r="AG142" s="4">
        <v>7</v>
      </c>
      <c r="AH142" s="4">
        <v>2</v>
      </c>
      <c r="AI142" s="4">
        <v>5</v>
      </c>
      <c r="AJ142" s="4">
        <v>0</v>
      </c>
      <c r="AK142" s="4">
        <v>9</v>
      </c>
      <c r="AL142" s="4">
        <v>0</v>
      </c>
      <c r="AM142" s="4">
        <v>2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HYPERLINK("https://creighton-primo.hosted.exlibrisgroup.com/primo-explore/search?tab=default_tab&amp;search_scope=EVERYTHING&amp;vid=01CRU&amp;lang=en_US&amp;offset=0&amp;query=any,contains,991003224549702656","Catalog Record")</f>
        <v>Catalog Record</v>
      </c>
      <c r="AT142" s="6" t="str">
        <f>HYPERLINK("http://www.worldcat.org/oclc/749735","WorldCat Record")</f>
        <v>WorldCat Record</v>
      </c>
      <c r="AU142" s="3" t="s">
        <v>1926</v>
      </c>
      <c r="AV142" s="3" t="s">
        <v>1927</v>
      </c>
      <c r="AW142" s="3" t="s">
        <v>1928</v>
      </c>
      <c r="AX142" s="3" t="s">
        <v>1928</v>
      </c>
      <c r="AY142" s="3" t="s">
        <v>1929</v>
      </c>
      <c r="AZ142" s="3" t="s">
        <v>74</v>
      </c>
      <c r="BB142" s="3" t="s">
        <v>1930</v>
      </c>
      <c r="BC142" s="3" t="s">
        <v>1931</v>
      </c>
      <c r="BD142" s="3" t="s">
        <v>1932</v>
      </c>
    </row>
    <row r="143" spans="1:56" ht="46.5" customHeight="1" x14ac:dyDescent="0.25">
      <c r="A143" s="7" t="s">
        <v>58</v>
      </c>
      <c r="B143" s="2" t="s">
        <v>1933</v>
      </c>
      <c r="C143" s="2" t="s">
        <v>1934</v>
      </c>
      <c r="D143" s="2" t="s">
        <v>1935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1936</v>
      </c>
      <c r="L143" s="2" t="s">
        <v>1937</v>
      </c>
      <c r="M143" s="3" t="s">
        <v>1302</v>
      </c>
      <c r="O143" s="3" t="s">
        <v>64</v>
      </c>
      <c r="P143" s="3" t="s">
        <v>65</v>
      </c>
      <c r="R143" s="3" t="s">
        <v>66</v>
      </c>
      <c r="S143" s="4">
        <v>3</v>
      </c>
      <c r="T143" s="4">
        <v>3</v>
      </c>
      <c r="U143" s="5" t="s">
        <v>1938</v>
      </c>
      <c r="V143" s="5" t="s">
        <v>1938</v>
      </c>
      <c r="W143" s="5" t="s">
        <v>1939</v>
      </c>
      <c r="X143" s="5" t="s">
        <v>1939</v>
      </c>
      <c r="Y143" s="4">
        <v>1811</v>
      </c>
      <c r="Z143" s="4">
        <v>1638</v>
      </c>
      <c r="AA143" s="4">
        <v>1775</v>
      </c>
      <c r="AB143" s="4">
        <v>13</v>
      </c>
      <c r="AC143" s="4">
        <v>15</v>
      </c>
      <c r="AD143" s="4">
        <v>47</v>
      </c>
      <c r="AE143" s="4">
        <v>52</v>
      </c>
      <c r="AF143" s="4">
        <v>17</v>
      </c>
      <c r="AG143" s="4">
        <v>19</v>
      </c>
      <c r="AH143" s="4">
        <v>9</v>
      </c>
      <c r="AI143" s="4">
        <v>9</v>
      </c>
      <c r="AJ143" s="4">
        <v>22</v>
      </c>
      <c r="AK143" s="4">
        <v>24</v>
      </c>
      <c r="AL143" s="4">
        <v>7</v>
      </c>
      <c r="AM143" s="4">
        <v>9</v>
      </c>
      <c r="AN143" s="4">
        <v>3</v>
      </c>
      <c r="AO143" s="4">
        <v>3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HYPERLINK("https://creighton-primo.hosted.exlibrisgroup.com/primo-explore/search?tab=default_tab&amp;search_scope=EVERYTHING&amp;vid=01CRU&amp;lang=en_US&amp;offset=0&amp;query=any,contains,991001393149702656","Catalog Record")</f>
        <v>Catalog Record</v>
      </c>
      <c r="AT143" s="6" t="str">
        <f>HYPERLINK("http://www.worldcat.org/oclc/18779550","WorldCat Record")</f>
        <v>WorldCat Record</v>
      </c>
      <c r="AU143" s="3" t="s">
        <v>1940</v>
      </c>
      <c r="AV143" s="3" t="s">
        <v>1941</v>
      </c>
      <c r="AW143" s="3" t="s">
        <v>1942</v>
      </c>
      <c r="AX143" s="3" t="s">
        <v>1942</v>
      </c>
      <c r="AY143" s="3" t="s">
        <v>1943</v>
      </c>
      <c r="AZ143" s="3" t="s">
        <v>74</v>
      </c>
      <c r="BB143" s="3" t="s">
        <v>1944</v>
      </c>
      <c r="BC143" s="3" t="s">
        <v>1945</v>
      </c>
      <c r="BD143" s="3" t="s">
        <v>1946</v>
      </c>
    </row>
    <row r="144" spans="1:56" ht="46.5" customHeight="1" x14ac:dyDescent="0.25">
      <c r="A144" s="7" t="s">
        <v>58</v>
      </c>
      <c r="B144" s="2" t="s">
        <v>1947</v>
      </c>
      <c r="C144" s="2" t="s">
        <v>1948</v>
      </c>
      <c r="D144" s="2" t="s">
        <v>1949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1950</v>
      </c>
      <c r="L144" s="2" t="s">
        <v>1951</v>
      </c>
      <c r="M144" s="3" t="s">
        <v>1638</v>
      </c>
      <c r="O144" s="3" t="s">
        <v>64</v>
      </c>
      <c r="P144" s="3" t="s">
        <v>96</v>
      </c>
      <c r="R144" s="3" t="s">
        <v>66</v>
      </c>
      <c r="S144" s="4">
        <v>1</v>
      </c>
      <c r="T144" s="4">
        <v>1</v>
      </c>
      <c r="U144" s="5" t="s">
        <v>1811</v>
      </c>
      <c r="V144" s="5" t="s">
        <v>1811</v>
      </c>
      <c r="W144" s="5" t="s">
        <v>99</v>
      </c>
      <c r="X144" s="5" t="s">
        <v>99</v>
      </c>
      <c r="Y144" s="4">
        <v>531</v>
      </c>
      <c r="Z144" s="4">
        <v>450</v>
      </c>
      <c r="AA144" s="4">
        <v>469</v>
      </c>
      <c r="AB144" s="4">
        <v>4</v>
      </c>
      <c r="AC144" s="4">
        <v>4</v>
      </c>
      <c r="AD144" s="4">
        <v>18</v>
      </c>
      <c r="AE144" s="4">
        <v>19</v>
      </c>
      <c r="AF144" s="4">
        <v>6</v>
      </c>
      <c r="AG144" s="4">
        <v>6</v>
      </c>
      <c r="AH144" s="4">
        <v>4</v>
      </c>
      <c r="AI144" s="4">
        <v>5</v>
      </c>
      <c r="AJ144" s="4">
        <v>11</v>
      </c>
      <c r="AK144" s="4">
        <v>12</v>
      </c>
      <c r="AL144" s="4">
        <v>2</v>
      </c>
      <c r="AM144" s="4">
        <v>2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HYPERLINK("https://creighton-primo.hosted.exlibrisgroup.com/primo-explore/search?tab=default_tab&amp;search_scope=EVERYTHING&amp;vid=01CRU&amp;lang=en_US&amp;offset=0&amp;query=any,contains,991000868679702656","Catalog Record")</f>
        <v>Catalog Record</v>
      </c>
      <c r="AT144" s="6" t="str">
        <f>HYPERLINK("http://www.worldcat.org/oclc/150947","WorldCat Record")</f>
        <v>WorldCat Record</v>
      </c>
      <c r="AU144" s="3" t="s">
        <v>1952</v>
      </c>
      <c r="AV144" s="3" t="s">
        <v>1953</v>
      </c>
      <c r="AW144" s="3" t="s">
        <v>1954</v>
      </c>
      <c r="AX144" s="3" t="s">
        <v>1954</v>
      </c>
      <c r="AY144" s="3" t="s">
        <v>1955</v>
      </c>
      <c r="AZ144" s="3" t="s">
        <v>74</v>
      </c>
      <c r="BB144" s="3" t="s">
        <v>1956</v>
      </c>
      <c r="BC144" s="3" t="s">
        <v>1957</v>
      </c>
      <c r="BD144" s="3" t="s">
        <v>1958</v>
      </c>
    </row>
    <row r="145" spans="1:56" ht="46.5" customHeight="1" x14ac:dyDescent="0.25">
      <c r="A145" s="7" t="s">
        <v>58</v>
      </c>
      <c r="B145" s="2" t="s">
        <v>1959</v>
      </c>
      <c r="C145" s="2" t="s">
        <v>1960</v>
      </c>
      <c r="D145" s="2" t="s">
        <v>1961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1962</v>
      </c>
      <c r="L145" s="2" t="s">
        <v>1963</v>
      </c>
      <c r="M145" s="3" t="s">
        <v>1964</v>
      </c>
      <c r="O145" s="3" t="s">
        <v>64</v>
      </c>
      <c r="P145" s="3" t="s">
        <v>1965</v>
      </c>
      <c r="R145" s="3" t="s">
        <v>66</v>
      </c>
      <c r="S145" s="4">
        <v>1</v>
      </c>
      <c r="T145" s="4">
        <v>1</v>
      </c>
      <c r="U145" s="5" t="s">
        <v>1966</v>
      </c>
      <c r="V145" s="5" t="s">
        <v>1966</v>
      </c>
      <c r="W145" s="5" t="s">
        <v>1967</v>
      </c>
      <c r="X145" s="5" t="s">
        <v>1967</v>
      </c>
      <c r="Y145" s="4">
        <v>336</v>
      </c>
      <c r="Z145" s="4">
        <v>267</v>
      </c>
      <c r="AA145" s="4">
        <v>268</v>
      </c>
      <c r="AB145" s="4">
        <v>3</v>
      </c>
      <c r="AC145" s="4">
        <v>3</v>
      </c>
      <c r="AD145" s="4">
        <v>16</v>
      </c>
      <c r="AE145" s="4">
        <v>16</v>
      </c>
      <c r="AF145" s="4">
        <v>3</v>
      </c>
      <c r="AG145" s="4">
        <v>3</v>
      </c>
      <c r="AH145" s="4">
        <v>6</v>
      </c>
      <c r="AI145" s="4">
        <v>6</v>
      </c>
      <c r="AJ145" s="4">
        <v>9</v>
      </c>
      <c r="AK145" s="4">
        <v>9</v>
      </c>
      <c r="AL145" s="4">
        <v>2</v>
      </c>
      <c r="AM145" s="4">
        <v>2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HYPERLINK("https://creighton-primo.hosted.exlibrisgroup.com/primo-explore/search?tab=default_tab&amp;search_scope=EVERYTHING&amp;vid=01CRU&amp;lang=en_US&amp;offset=0&amp;query=any,contains,991002271129702656","Catalog Record")</f>
        <v>Catalog Record</v>
      </c>
      <c r="AT145" s="6" t="str">
        <f>HYPERLINK("http://www.worldcat.org/oclc/29477556","WorldCat Record")</f>
        <v>WorldCat Record</v>
      </c>
      <c r="AU145" s="3" t="s">
        <v>1968</v>
      </c>
      <c r="AV145" s="3" t="s">
        <v>1969</v>
      </c>
      <c r="AW145" s="3" t="s">
        <v>1970</v>
      </c>
      <c r="AX145" s="3" t="s">
        <v>1970</v>
      </c>
      <c r="AY145" s="3" t="s">
        <v>1971</v>
      </c>
      <c r="AZ145" s="3" t="s">
        <v>74</v>
      </c>
      <c r="BB145" s="3" t="s">
        <v>1972</v>
      </c>
      <c r="BC145" s="3" t="s">
        <v>1973</v>
      </c>
      <c r="BD145" s="3" t="s">
        <v>1974</v>
      </c>
    </row>
    <row r="146" spans="1:56" ht="46.5" customHeight="1" x14ac:dyDescent="0.25">
      <c r="A146" s="7" t="s">
        <v>58</v>
      </c>
      <c r="B146" s="2" t="s">
        <v>1975</v>
      </c>
      <c r="C146" s="2" t="s">
        <v>1976</v>
      </c>
      <c r="D146" s="2" t="s">
        <v>1977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1978</v>
      </c>
      <c r="L146" s="2" t="s">
        <v>1979</v>
      </c>
      <c r="M146" s="3" t="s">
        <v>1980</v>
      </c>
      <c r="N146" s="2" t="s">
        <v>1388</v>
      </c>
      <c r="O146" s="3" t="s">
        <v>64</v>
      </c>
      <c r="P146" s="3" t="s">
        <v>65</v>
      </c>
      <c r="R146" s="3" t="s">
        <v>66</v>
      </c>
      <c r="S146" s="4">
        <v>1</v>
      </c>
      <c r="T146" s="4">
        <v>1</v>
      </c>
      <c r="U146" s="5" t="s">
        <v>1981</v>
      </c>
      <c r="V146" s="5" t="s">
        <v>1981</v>
      </c>
      <c r="W146" s="5" t="s">
        <v>1981</v>
      </c>
      <c r="X146" s="5" t="s">
        <v>1981</v>
      </c>
      <c r="Y146" s="4">
        <v>549</v>
      </c>
      <c r="Z146" s="4">
        <v>486</v>
      </c>
      <c r="AA146" s="4">
        <v>495</v>
      </c>
      <c r="AB146" s="4">
        <v>2</v>
      </c>
      <c r="AC146" s="4">
        <v>2</v>
      </c>
      <c r="AD146" s="4">
        <v>18</v>
      </c>
      <c r="AE146" s="4">
        <v>18</v>
      </c>
      <c r="AF146" s="4">
        <v>6</v>
      </c>
      <c r="AG146" s="4">
        <v>6</v>
      </c>
      <c r="AH146" s="4">
        <v>5</v>
      </c>
      <c r="AI146" s="4">
        <v>5</v>
      </c>
      <c r="AJ146" s="4">
        <v>11</v>
      </c>
      <c r="AK146" s="4">
        <v>11</v>
      </c>
      <c r="AL146" s="4">
        <v>1</v>
      </c>
      <c r="AM146" s="4">
        <v>1</v>
      </c>
      <c r="AN146" s="4">
        <v>1</v>
      </c>
      <c r="AO146" s="4">
        <v>1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HYPERLINK("https://creighton-primo.hosted.exlibrisgroup.com/primo-explore/search?tab=default_tab&amp;search_scope=EVERYTHING&amp;vid=01CRU&amp;lang=en_US&amp;offset=0&amp;query=any,contains,991000373799702656","Catalog Record")</f>
        <v>Catalog Record</v>
      </c>
      <c r="AT146" s="6" t="str">
        <f>HYPERLINK("http://www.worldcat.org/oclc/286488842","WorldCat Record")</f>
        <v>WorldCat Record</v>
      </c>
      <c r="AU146" s="3" t="s">
        <v>1982</v>
      </c>
      <c r="AV146" s="3" t="s">
        <v>1983</v>
      </c>
      <c r="AW146" s="3" t="s">
        <v>1984</v>
      </c>
      <c r="AX146" s="3" t="s">
        <v>1984</v>
      </c>
      <c r="AY146" s="3" t="s">
        <v>1985</v>
      </c>
      <c r="AZ146" s="3" t="s">
        <v>74</v>
      </c>
      <c r="BB146" s="3" t="s">
        <v>1986</v>
      </c>
      <c r="BC146" s="3" t="s">
        <v>1987</v>
      </c>
      <c r="BD146" s="3" t="s">
        <v>1988</v>
      </c>
    </row>
    <row r="147" spans="1:56" ht="46.5" customHeight="1" x14ac:dyDescent="0.25">
      <c r="A147" s="7" t="s">
        <v>58</v>
      </c>
      <c r="B147" s="2" t="s">
        <v>1989</v>
      </c>
      <c r="C147" s="2" t="s">
        <v>1990</v>
      </c>
      <c r="D147" s="2" t="s">
        <v>1991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1992</v>
      </c>
      <c r="L147" s="2" t="s">
        <v>1993</v>
      </c>
      <c r="M147" s="3" t="s">
        <v>442</v>
      </c>
      <c r="O147" s="3" t="s">
        <v>64</v>
      </c>
      <c r="P147" s="3" t="s">
        <v>305</v>
      </c>
      <c r="R147" s="3" t="s">
        <v>66</v>
      </c>
      <c r="S147" s="4">
        <v>2</v>
      </c>
      <c r="T147" s="4">
        <v>2</v>
      </c>
      <c r="U147" s="5" t="s">
        <v>1994</v>
      </c>
      <c r="V147" s="5" t="s">
        <v>1994</v>
      </c>
      <c r="W147" s="5" t="s">
        <v>1995</v>
      </c>
      <c r="X147" s="5" t="s">
        <v>1995</v>
      </c>
      <c r="Y147" s="4">
        <v>1010</v>
      </c>
      <c r="Z147" s="4">
        <v>842</v>
      </c>
      <c r="AA147" s="4">
        <v>846</v>
      </c>
      <c r="AB147" s="4">
        <v>3</v>
      </c>
      <c r="AC147" s="4">
        <v>3</v>
      </c>
      <c r="AD147" s="4">
        <v>36</v>
      </c>
      <c r="AE147" s="4">
        <v>36</v>
      </c>
      <c r="AF147" s="4">
        <v>15</v>
      </c>
      <c r="AG147" s="4">
        <v>15</v>
      </c>
      <c r="AH147" s="4">
        <v>10</v>
      </c>
      <c r="AI147" s="4">
        <v>10</v>
      </c>
      <c r="AJ147" s="4">
        <v>20</v>
      </c>
      <c r="AK147" s="4">
        <v>20</v>
      </c>
      <c r="AL147" s="4">
        <v>2</v>
      </c>
      <c r="AM147" s="4">
        <v>2</v>
      </c>
      <c r="AN147" s="4">
        <v>1</v>
      </c>
      <c r="AO147" s="4">
        <v>1</v>
      </c>
      <c r="AP147" s="3" t="s">
        <v>58</v>
      </c>
      <c r="AQ147" s="3" t="s">
        <v>58</v>
      </c>
      <c r="AS147" s="6" t="str">
        <f>HYPERLINK("https://creighton-primo.hosted.exlibrisgroup.com/primo-explore/search?tab=default_tab&amp;search_scope=EVERYTHING&amp;vid=01CRU&amp;lang=en_US&amp;offset=0&amp;query=any,contains,991002969069702656","Catalog Record")</f>
        <v>Catalog Record</v>
      </c>
      <c r="AT147" s="6" t="str">
        <f>HYPERLINK("http://www.worldcat.org/oclc/39739764","WorldCat Record")</f>
        <v>WorldCat Record</v>
      </c>
      <c r="AU147" s="3" t="s">
        <v>1996</v>
      </c>
      <c r="AV147" s="3" t="s">
        <v>1997</v>
      </c>
      <c r="AW147" s="3" t="s">
        <v>1998</v>
      </c>
      <c r="AX147" s="3" t="s">
        <v>1998</v>
      </c>
      <c r="AY147" s="3" t="s">
        <v>1999</v>
      </c>
      <c r="AZ147" s="3" t="s">
        <v>74</v>
      </c>
      <c r="BB147" s="3" t="s">
        <v>2000</v>
      </c>
      <c r="BC147" s="3" t="s">
        <v>2001</v>
      </c>
      <c r="BD147" s="3" t="s">
        <v>2002</v>
      </c>
    </row>
    <row r="148" spans="1:56" ht="46.5" customHeight="1" x14ac:dyDescent="0.25">
      <c r="A148" s="7" t="s">
        <v>58</v>
      </c>
      <c r="B148" s="2" t="s">
        <v>2003</v>
      </c>
      <c r="C148" s="2" t="s">
        <v>2004</v>
      </c>
      <c r="D148" s="2" t="s">
        <v>2005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2006</v>
      </c>
      <c r="L148" s="2" t="s">
        <v>1481</v>
      </c>
      <c r="M148" s="3" t="s">
        <v>487</v>
      </c>
      <c r="O148" s="3" t="s">
        <v>64</v>
      </c>
      <c r="P148" s="3" t="s">
        <v>129</v>
      </c>
      <c r="R148" s="3" t="s">
        <v>66</v>
      </c>
      <c r="S148" s="4">
        <v>7</v>
      </c>
      <c r="T148" s="4">
        <v>7</v>
      </c>
      <c r="U148" s="5" t="s">
        <v>2007</v>
      </c>
      <c r="V148" s="5" t="s">
        <v>2007</v>
      </c>
      <c r="W148" s="5" t="s">
        <v>2008</v>
      </c>
      <c r="X148" s="5" t="s">
        <v>2008</v>
      </c>
      <c r="Y148" s="4">
        <v>328</v>
      </c>
      <c r="Z148" s="4">
        <v>268</v>
      </c>
      <c r="AA148" s="4">
        <v>297</v>
      </c>
      <c r="AB148" s="4">
        <v>3</v>
      </c>
      <c r="AC148" s="4">
        <v>3</v>
      </c>
      <c r="AD148" s="4">
        <v>12</v>
      </c>
      <c r="AE148" s="4">
        <v>12</v>
      </c>
      <c r="AF148" s="4">
        <v>3</v>
      </c>
      <c r="AG148" s="4">
        <v>3</v>
      </c>
      <c r="AH148" s="4">
        <v>4</v>
      </c>
      <c r="AI148" s="4">
        <v>4</v>
      </c>
      <c r="AJ148" s="4">
        <v>7</v>
      </c>
      <c r="AK148" s="4">
        <v>7</v>
      </c>
      <c r="AL148" s="4">
        <v>2</v>
      </c>
      <c r="AM148" s="4">
        <v>2</v>
      </c>
      <c r="AN148" s="4">
        <v>0</v>
      </c>
      <c r="AO148" s="4">
        <v>0</v>
      </c>
      <c r="AP148" s="3" t="s">
        <v>58</v>
      </c>
      <c r="AQ148" s="3" t="s">
        <v>58</v>
      </c>
      <c r="AS148" s="6" t="str">
        <f>HYPERLINK("https://creighton-primo.hosted.exlibrisgroup.com/primo-explore/search?tab=default_tab&amp;search_scope=EVERYTHING&amp;vid=01CRU&amp;lang=en_US&amp;offset=0&amp;query=any,contains,991002101079702656","Catalog Record")</f>
        <v>Catalog Record</v>
      </c>
      <c r="AT148" s="6" t="str">
        <f>HYPERLINK("http://www.worldcat.org/oclc/26973673","WorldCat Record")</f>
        <v>WorldCat Record</v>
      </c>
      <c r="AU148" s="3" t="s">
        <v>2009</v>
      </c>
      <c r="AV148" s="3" t="s">
        <v>2010</v>
      </c>
      <c r="AW148" s="3" t="s">
        <v>2011</v>
      </c>
      <c r="AX148" s="3" t="s">
        <v>2011</v>
      </c>
      <c r="AY148" s="3" t="s">
        <v>2012</v>
      </c>
      <c r="AZ148" s="3" t="s">
        <v>74</v>
      </c>
      <c r="BB148" s="3" t="s">
        <v>2013</v>
      </c>
      <c r="BC148" s="3" t="s">
        <v>2014</v>
      </c>
      <c r="BD148" s="3" t="s">
        <v>2015</v>
      </c>
    </row>
    <row r="149" spans="1:56" ht="46.5" customHeight="1" x14ac:dyDescent="0.25">
      <c r="A149" s="7" t="s">
        <v>58</v>
      </c>
      <c r="B149" s="2" t="s">
        <v>2016</v>
      </c>
      <c r="C149" s="2" t="s">
        <v>2017</v>
      </c>
      <c r="D149" s="2" t="s">
        <v>2018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2019</v>
      </c>
      <c r="L149" s="2" t="s">
        <v>2020</v>
      </c>
      <c r="M149" s="3" t="s">
        <v>145</v>
      </c>
      <c r="O149" s="3" t="s">
        <v>64</v>
      </c>
      <c r="P149" s="3" t="s">
        <v>65</v>
      </c>
      <c r="R149" s="3" t="s">
        <v>66</v>
      </c>
      <c r="S149" s="4">
        <v>2</v>
      </c>
      <c r="T149" s="4">
        <v>2</v>
      </c>
      <c r="U149" s="5" t="s">
        <v>2021</v>
      </c>
      <c r="V149" s="5" t="s">
        <v>2021</v>
      </c>
      <c r="W149" s="5" t="s">
        <v>99</v>
      </c>
      <c r="X149" s="5" t="s">
        <v>99</v>
      </c>
      <c r="Y149" s="4">
        <v>379</v>
      </c>
      <c r="Z149" s="4">
        <v>356</v>
      </c>
      <c r="AA149" s="4">
        <v>447</v>
      </c>
      <c r="AB149" s="4">
        <v>4</v>
      </c>
      <c r="AC149" s="4">
        <v>4</v>
      </c>
      <c r="AD149" s="4">
        <v>9</v>
      </c>
      <c r="AE149" s="4">
        <v>13</v>
      </c>
      <c r="AF149" s="4">
        <v>3</v>
      </c>
      <c r="AG149" s="4">
        <v>4</v>
      </c>
      <c r="AH149" s="4">
        <v>0</v>
      </c>
      <c r="AI149" s="4">
        <v>2</v>
      </c>
      <c r="AJ149" s="4">
        <v>4</v>
      </c>
      <c r="AK149" s="4">
        <v>7</v>
      </c>
      <c r="AL149" s="4">
        <v>3</v>
      </c>
      <c r="AM149" s="4">
        <v>3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HYPERLINK("https://creighton-primo.hosted.exlibrisgroup.com/primo-explore/search?tab=default_tab&amp;search_scope=EVERYTHING&amp;vid=01CRU&amp;lang=en_US&amp;offset=0&amp;query=any,contains,991003031889702656","Catalog Record")</f>
        <v>Catalog Record</v>
      </c>
      <c r="AT149" s="6" t="str">
        <f>HYPERLINK("http://www.worldcat.org/oclc/594870","WorldCat Record")</f>
        <v>WorldCat Record</v>
      </c>
      <c r="AU149" s="3" t="s">
        <v>2022</v>
      </c>
      <c r="AV149" s="3" t="s">
        <v>2023</v>
      </c>
      <c r="AW149" s="3" t="s">
        <v>2024</v>
      </c>
      <c r="AX149" s="3" t="s">
        <v>2024</v>
      </c>
      <c r="AY149" s="3" t="s">
        <v>2025</v>
      </c>
      <c r="AZ149" s="3" t="s">
        <v>74</v>
      </c>
      <c r="BB149" s="3" t="s">
        <v>2026</v>
      </c>
      <c r="BC149" s="3" t="s">
        <v>2027</v>
      </c>
      <c r="BD149" s="3" t="s">
        <v>2028</v>
      </c>
    </row>
    <row r="150" spans="1:56" ht="46.5" customHeight="1" x14ac:dyDescent="0.25">
      <c r="A150" s="7" t="s">
        <v>58</v>
      </c>
      <c r="B150" s="2" t="s">
        <v>2029</v>
      </c>
      <c r="C150" s="2" t="s">
        <v>2030</v>
      </c>
      <c r="D150" s="2" t="s">
        <v>2031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2032</v>
      </c>
      <c r="L150" s="2" t="s">
        <v>2033</v>
      </c>
      <c r="M150" s="3" t="s">
        <v>277</v>
      </c>
      <c r="N150" s="2" t="s">
        <v>2034</v>
      </c>
      <c r="O150" s="3" t="s">
        <v>64</v>
      </c>
      <c r="P150" s="3" t="s">
        <v>65</v>
      </c>
      <c r="Q150" s="2" t="s">
        <v>2035</v>
      </c>
      <c r="R150" s="3" t="s">
        <v>66</v>
      </c>
      <c r="S150" s="4">
        <v>1</v>
      </c>
      <c r="T150" s="4">
        <v>1</v>
      </c>
      <c r="U150" s="5" t="s">
        <v>887</v>
      </c>
      <c r="V150" s="5" t="s">
        <v>887</v>
      </c>
      <c r="W150" s="5" t="s">
        <v>888</v>
      </c>
      <c r="X150" s="5" t="s">
        <v>888</v>
      </c>
      <c r="Y150" s="4">
        <v>516</v>
      </c>
      <c r="Z150" s="4">
        <v>434</v>
      </c>
      <c r="AA150" s="4">
        <v>451</v>
      </c>
      <c r="AB150" s="4">
        <v>6</v>
      </c>
      <c r="AC150" s="4">
        <v>6</v>
      </c>
      <c r="AD150" s="4">
        <v>17</v>
      </c>
      <c r="AE150" s="4">
        <v>17</v>
      </c>
      <c r="AF150" s="4">
        <v>5</v>
      </c>
      <c r="AG150" s="4">
        <v>5</v>
      </c>
      <c r="AH150" s="4">
        <v>4</v>
      </c>
      <c r="AI150" s="4">
        <v>4</v>
      </c>
      <c r="AJ150" s="4">
        <v>8</v>
      </c>
      <c r="AK150" s="4">
        <v>8</v>
      </c>
      <c r="AL150" s="4">
        <v>4</v>
      </c>
      <c r="AM150" s="4">
        <v>4</v>
      </c>
      <c r="AN150" s="4">
        <v>0</v>
      </c>
      <c r="AO150" s="4">
        <v>0</v>
      </c>
      <c r="AP150" s="3" t="s">
        <v>58</v>
      </c>
      <c r="AQ150" s="3" t="s">
        <v>69</v>
      </c>
      <c r="AR150" s="6" t="str">
        <f>HYPERLINK("http://catalog.hathitrust.org/Record/001136543","HathiTrust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HYPERLINK("https://creighton-primo.hosted.exlibrisgroup.com/primo-explore/search?tab=default_tab&amp;search_scope=EVERYTHING&amp;vid=01CRU&amp;lang=en_US&amp;offset=0&amp;query=any,contains,991003591619702656","Catalog Record")</f>
        <v>Catalog Record</v>
      </c>
      <c r="AT150" s="6" t="str">
        <f>HYPERLINK("http://www.worldcat.org/oclc/266544","WorldCat Record")</f>
        <v>WorldCat Record</v>
      </c>
      <c r="AU150" s="3" t="s">
        <v>2036</v>
      </c>
      <c r="AV150" s="3" t="s">
        <v>2037</v>
      </c>
      <c r="AW150" s="3" t="s">
        <v>2038</v>
      </c>
      <c r="AX150" s="3" t="s">
        <v>2038</v>
      </c>
      <c r="AY150" s="3" t="s">
        <v>2039</v>
      </c>
      <c r="AZ150" s="3" t="s">
        <v>74</v>
      </c>
      <c r="BC150" s="3" t="s">
        <v>2040</v>
      </c>
      <c r="BD150" s="3" t="s">
        <v>2041</v>
      </c>
    </row>
    <row r="151" spans="1:56" ht="46.5" customHeight="1" x14ac:dyDescent="0.25">
      <c r="A151" s="7" t="s">
        <v>58</v>
      </c>
      <c r="B151" s="2" t="s">
        <v>2042</v>
      </c>
      <c r="C151" s="2" t="s">
        <v>2043</v>
      </c>
      <c r="D151" s="2" t="s">
        <v>2044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2045</v>
      </c>
      <c r="L151" s="2" t="s">
        <v>2046</v>
      </c>
      <c r="M151" s="3" t="s">
        <v>63</v>
      </c>
      <c r="O151" s="3" t="s">
        <v>64</v>
      </c>
      <c r="P151" s="3" t="s">
        <v>65</v>
      </c>
      <c r="Q151" s="2" t="s">
        <v>2047</v>
      </c>
      <c r="R151" s="3" t="s">
        <v>66</v>
      </c>
      <c r="S151" s="4">
        <v>1</v>
      </c>
      <c r="T151" s="4">
        <v>1</v>
      </c>
      <c r="U151" s="5" t="s">
        <v>888</v>
      </c>
      <c r="V151" s="5" t="s">
        <v>888</v>
      </c>
      <c r="W151" s="5" t="s">
        <v>115</v>
      </c>
      <c r="X151" s="5" t="s">
        <v>115</v>
      </c>
      <c r="Y151" s="4">
        <v>1156</v>
      </c>
      <c r="Z151" s="4">
        <v>1047</v>
      </c>
      <c r="AA151" s="4">
        <v>1163</v>
      </c>
      <c r="AB151" s="4">
        <v>10</v>
      </c>
      <c r="AC151" s="4">
        <v>10</v>
      </c>
      <c r="AD151" s="4">
        <v>44</v>
      </c>
      <c r="AE151" s="4">
        <v>44</v>
      </c>
      <c r="AF151" s="4">
        <v>19</v>
      </c>
      <c r="AG151" s="4">
        <v>19</v>
      </c>
      <c r="AH151" s="4">
        <v>4</v>
      </c>
      <c r="AI151" s="4">
        <v>4</v>
      </c>
      <c r="AJ151" s="4">
        <v>18</v>
      </c>
      <c r="AK151" s="4">
        <v>18</v>
      </c>
      <c r="AL151" s="4">
        <v>9</v>
      </c>
      <c r="AM151" s="4">
        <v>9</v>
      </c>
      <c r="AN151" s="4">
        <v>1</v>
      </c>
      <c r="AO151" s="4">
        <v>1</v>
      </c>
      <c r="AP151" s="3" t="s">
        <v>69</v>
      </c>
      <c r="AQ151" s="3" t="s">
        <v>58</v>
      </c>
      <c r="AR151" s="6" t="str">
        <f>HYPERLINK("http://catalog.hathitrust.org/Record/001745916","HathiTrust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HYPERLINK("https://creighton-primo.hosted.exlibrisgroup.com/primo-explore/search?tab=default_tab&amp;search_scope=EVERYTHING&amp;vid=01CRU&amp;lang=en_US&amp;offset=0&amp;query=any,contains,991003583749702656","Catalog Record")</f>
        <v>Catalog Record</v>
      </c>
      <c r="AT151" s="6" t="str">
        <f>HYPERLINK("http://www.worldcat.org/oclc/253628","WorldCat Record")</f>
        <v>WorldCat Record</v>
      </c>
      <c r="AU151" s="3" t="s">
        <v>2048</v>
      </c>
      <c r="AV151" s="3" t="s">
        <v>2049</v>
      </c>
      <c r="AW151" s="3" t="s">
        <v>2050</v>
      </c>
      <c r="AX151" s="3" t="s">
        <v>2050</v>
      </c>
      <c r="AY151" s="3" t="s">
        <v>2051</v>
      </c>
      <c r="AZ151" s="3" t="s">
        <v>74</v>
      </c>
      <c r="BC151" s="3" t="s">
        <v>2052</v>
      </c>
      <c r="BD151" s="3" t="s">
        <v>2053</v>
      </c>
    </row>
    <row r="152" spans="1:56" ht="46.5" customHeight="1" x14ac:dyDescent="0.25">
      <c r="A152" s="7" t="s">
        <v>58</v>
      </c>
      <c r="B152" s="2" t="s">
        <v>2054</v>
      </c>
      <c r="C152" s="2" t="s">
        <v>2055</v>
      </c>
      <c r="D152" s="2" t="s">
        <v>2056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2057</v>
      </c>
      <c r="L152" s="2" t="s">
        <v>2058</v>
      </c>
      <c r="M152" s="3" t="s">
        <v>2059</v>
      </c>
      <c r="N152" s="2" t="s">
        <v>937</v>
      </c>
      <c r="O152" s="3" t="s">
        <v>64</v>
      </c>
      <c r="P152" s="3" t="s">
        <v>65</v>
      </c>
      <c r="R152" s="3" t="s">
        <v>66</v>
      </c>
      <c r="S152" s="4">
        <v>2</v>
      </c>
      <c r="T152" s="4">
        <v>2</v>
      </c>
      <c r="U152" s="5" t="s">
        <v>2060</v>
      </c>
      <c r="V152" s="5" t="s">
        <v>2060</v>
      </c>
      <c r="W152" s="5" t="s">
        <v>99</v>
      </c>
      <c r="X152" s="5" t="s">
        <v>99</v>
      </c>
      <c r="Y152" s="4">
        <v>1295</v>
      </c>
      <c r="Z152" s="4">
        <v>1189</v>
      </c>
      <c r="AA152" s="4">
        <v>1264</v>
      </c>
      <c r="AB152" s="4">
        <v>10</v>
      </c>
      <c r="AC152" s="4">
        <v>12</v>
      </c>
      <c r="AD152" s="4">
        <v>45</v>
      </c>
      <c r="AE152" s="4">
        <v>47</v>
      </c>
      <c r="AF152" s="4">
        <v>16</v>
      </c>
      <c r="AG152" s="4">
        <v>16</v>
      </c>
      <c r="AH152" s="4">
        <v>8</v>
      </c>
      <c r="AI152" s="4">
        <v>8</v>
      </c>
      <c r="AJ152" s="4">
        <v>21</v>
      </c>
      <c r="AK152" s="4">
        <v>21</v>
      </c>
      <c r="AL152" s="4">
        <v>9</v>
      </c>
      <c r="AM152" s="4">
        <v>11</v>
      </c>
      <c r="AN152" s="4">
        <v>1</v>
      </c>
      <c r="AO152" s="4">
        <v>1</v>
      </c>
      <c r="AP152" s="3" t="s">
        <v>58</v>
      </c>
      <c r="AQ152" s="3" t="s">
        <v>69</v>
      </c>
      <c r="AR152" s="6" t="str">
        <f>HYPERLINK("http://catalog.hathitrust.org/Record/001136565","HathiTrust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HYPERLINK("https://creighton-primo.hosted.exlibrisgroup.com/primo-explore/search?tab=default_tab&amp;search_scope=EVERYTHING&amp;vid=01CRU&amp;lang=en_US&amp;offset=0&amp;query=any,contains,991002096849702656","Catalog Record")</f>
        <v>Catalog Record</v>
      </c>
      <c r="AT152" s="6" t="str">
        <f>HYPERLINK("http://www.worldcat.org/oclc/265870","WorldCat Record")</f>
        <v>WorldCat Record</v>
      </c>
      <c r="AU152" s="3" t="s">
        <v>2061</v>
      </c>
      <c r="AV152" s="3" t="s">
        <v>2062</v>
      </c>
      <c r="AW152" s="3" t="s">
        <v>2063</v>
      </c>
      <c r="AX152" s="3" t="s">
        <v>2063</v>
      </c>
      <c r="AY152" s="3" t="s">
        <v>2064</v>
      </c>
      <c r="AZ152" s="3" t="s">
        <v>74</v>
      </c>
      <c r="BC152" s="3" t="s">
        <v>2065</v>
      </c>
      <c r="BD152" s="3" t="s">
        <v>2066</v>
      </c>
    </row>
    <row r="153" spans="1:56" ht="46.5" customHeight="1" x14ac:dyDescent="0.25">
      <c r="A153" s="7" t="s">
        <v>58</v>
      </c>
      <c r="B153" s="2" t="s">
        <v>2067</v>
      </c>
      <c r="C153" s="2" t="s">
        <v>2068</v>
      </c>
      <c r="D153" s="2" t="s">
        <v>2069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2070</v>
      </c>
      <c r="L153" s="2" t="s">
        <v>2071</v>
      </c>
      <c r="M153" s="3" t="s">
        <v>1216</v>
      </c>
      <c r="O153" s="3" t="s">
        <v>64</v>
      </c>
      <c r="P153" s="3" t="s">
        <v>191</v>
      </c>
      <c r="R153" s="3" t="s">
        <v>66</v>
      </c>
      <c r="S153" s="4">
        <v>2</v>
      </c>
      <c r="T153" s="4">
        <v>2</v>
      </c>
      <c r="U153" s="5" t="s">
        <v>2072</v>
      </c>
      <c r="V153" s="5" t="s">
        <v>2072</v>
      </c>
      <c r="W153" s="5" t="s">
        <v>2073</v>
      </c>
      <c r="X153" s="5" t="s">
        <v>2073</v>
      </c>
      <c r="Y153" s="4">
        <v>342</v>
      </c>
      <c r="Z153" s="4">
        <v>238</v>
      </c>
      <c r="AA153" s="4">
        <v>247</v>
      </c>
      <c r="AB153" s="4">
        <v>2</v>
      </c>
      <c r="AC153" s="4">
        <v>2</v>
      </c>
      <c r="AD153" s="4">
        <v>16</v>
      </c>
      <c r="AE153" s="4">
        <v>16</v>
      </c>
      <c r="AF153" s="4">
        <v>4</v>
      </c>
      <c r="AG153" s="4">
        <v>4</v>
      </c>
      <c r="AH153" s="4">
        <v>5</v>
      </c>
      <c r="AI153" s="4">
        <v>5</v>
      </c>
      <c r="AJ153" s="4">
        <v>12</v>
      </c>
      <c r="AK153" s="4">
        <v>12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58</v>
      </c>
      <c r="AS153" s="6" t="str">
        <f>HYPERLINK("https://creighton-primo.hosted.exlibrisgroup.com/primo-explore/search?tab=default_tab&amp;search_scope=EVERYTHING&amp;vid=01CRU&amp;lang=en_US&amp;offset=0&amp;query=any,contains,991002754039702656","Catalog Record")</f>
        <v>Catalog Record</v>
      </c>
      <c r="AT153" s="6" t="str">
        <f>HYPERLINK("http://www.worldcat.org/oclc/36130728","WorldCat Record")</f>
        <v>WorldCat Record</v>
      </c>
      <c r="AU153" s="3" t="s">
        <v>2074</v>
      </c>
      <c r="AV153" s="3" t="s">
        <v>2075</v>
      </c>
      <c r="AW153" s="3" t="s">
        <v>2076</v>
      </c>
      <c r="AX153" s="3" t="s">
        <v>2076</v>
      </c>
      <c r="AY153" s="3" t="s">
        <v>2077</v>
      </c>
      <c r="AZ153" s="3" t="s">
        <v>74</v>
      </c>
      <c r="BB153" s="3" t="s">
        <v>2078</v>
      </c>
      <c r="BC153" s="3" t="s">
        <v>2079</v>
      </c>
      <c r="BD153" s="3" t="s">
        <v>2080</v>
      </c>
    </row>
    <row r="154" spans="1:56" ht="46.5" customHeight="1" x14ac:dyDescent="0.25">
      <c r="A154" s="7" t="s">
        <v>58</v>
      </c>
      <c r="B154" s="2" t="s">
        <v>2081</v>
      </c>
      <c r="C154" s="2" t="s">
        <v>2082</v>
      </c>
      <c r="D154" s="2" t="s">
        <v>2083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2084</v>
      </c>
      <c r="L154" s="2" t="s">
        <v>2085</v>
      </c>
      <c r="M154" s="3" t="s">
        <v>1689</v>
      </c>
      <c r="O154" s="3" t="s">
        <v>64</v>
      </c>
      <c r="P154" s="3" t="s">
        <v>290</v>
      </c>
      <c r="Q154" s="2" t="s">
        <v>2086</v>
      </c>
      <c r="R154" s="3" t="s">
        <v>66</v>
      </c>
      <c r="S154" s="4">
        <v>1</v>
      </c>
      <c r="T154" s="4">
        <v>1</v>
      </c>
      <c r="U154" s="5" t="s">
        <v>2087</v>
      </c>
      <c r="V154" s="5" t="s">
        <v>2087</v>
      </c>
      <c r="W154" s="5" t="s">
        <v>2087</v>
      </c>
      <c r="X154" s="5" t="s">
        <v>2087</v>
      </c>
      <c r="Y154" s="4">
        <v>164</v>
      </c>
      <c r="Z154" s="4">
        <v>128</v>
      </c>
      <c r="AA154" s="4">
        <v>677</v>
      </c>
      <c r="AB154" s="4">
        <v>3</v>
      </c>
      <c r="AC154" s="4">
        <v>18</v>
      </c>
      <c r="AD154" s="4">
        <v>5</v>
      </c>
      <c r="AE154" s="4">
        <v>20</v>
      </c>
      <c r="AF154" s="4">
        <v>1</v>
      </c>
      <c r="AG154" s="4">
        <v>7</v>
      </c>
      <c r="AH154" s="4">
        <v>2</v>
      </c>
      <c r="AI154" s="4">
        <v>3</v>
      </c>
      <c r="AJ154" s="4">
        <v>3</v>
      </c>
      <c r="AK154" s="4">
        <v>5</v>
      </c>
      <c r="AL154" s="4">
        <v>2</v>
      </c>
      <c r="AM154" s="4">
        <v>10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HYPERLINK("https://creighton-primo.hosted.exlibrisgroup.com/primo-explore/search?tab=default_tab&amp;search_scope=EVERYTHING&amp;vid=01CRU&amp;lang=en_US&amp;offset=0&amp;query=any,contains,991004241669702656","Catalog Record")</f>
        <v>Catalog Record</v>
      </c>
      <c r="AT154" s="6" t="str">
        <f>HYPERLINK("http://www.worldcat.org/oclc/49383962","WorldCat Record")</f>
        <v>WorldCat Record</v>
      </c>
      <c r="AU154" s="3" t="s">
        <v>2088</v>
      </c>
      <c r="AV154" s="3" t="s">
        <v>2089</v>
      </c>
      <c r="AW154" s="3" t="s">
        <v>2090</v>
      </c>
      <c r="AX154" s="3" t="s">
        <v>2090</v>
      </c>
      <c r="AY154" s="3" t="s">
        <v>2091</v>
      </c>
      <c r="AZ154" s="3" t="s">
        <v>74</v>
      </c>
      <c r="BB154" s="3" t="s">
        <v>2092</v>
      </c>
      <c r="BC154" s="3" t="s">
        <v>2093</v>
      </c>
      <c r="BD154" s="3" t="s">
        <v>2094</v>
      </c>
    </row>
    <row r="155" spans="1:56" ht="46.5" customHeight="1" x14ac:dyDescent="0.25">
      <c r="A155" s="7" t="s">
        <v>58</v>
      </c>
      <c r="B155" s="2" t="s">
        <v>2095</v>
      </c>
      <c r="C155" s="2" t="s">
        <v>2096</v>
      </c>
      <c r="D155" s="2" t="s">
        <v>2097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L155" s="2" t="s">
        <v>2098</v>
      </c>
      <c r="M155" s="3" t="s">
        <v>614</v>
      </c>
      <c r="O155" s="3" t="s">
        <v>64</v>
      </c>
      <c r="P155" s="3" t="s">
        <v>65</v>
      </c>
      <c r="R155" s="3" t="s">
        <v>66</v>
      </c>
      <c r="S155" s="4">
        <v>1</v>
      </c>
      <c r="T155" s="4">
        <v>1</v>
      </c>
      <c r="U155" s="5" t="s">
        <v>2099</v>
      </c>
      <c r="V155" s="5" t="s">
        <v>2099</v>
      </c>
      <c r="W155" s="5" t="s">
        <v>981</v>
      </c>
      <c r="X155" s="5" t="s">
        <v>981</v>
      </c>
      <c r="Y155" s="4">
        <v>295</v>
      </c>
      <c r="Z155" s="4">
        <v>270</v>
      </c>
      <c r="AA155" s="4">
        <v>346</v>
      </c>
      <c r="AB155" s="4">
        <v>3</v>
      </c>
      <c r="AC155" s="4">
        <v>4</v>
      </c>
      <c r="AD155" s="4">
        <v>17</v>
      </c>
      <c r="AE155" s="4">
        <v>18</v>
      </c>
      <c r="AF155" s="4">
        <v>5</v>
      </c>
      <c r="AG155" s="4">
        <v>5</v>
      </c>
      <c r="AH155" s="4">
        <v>7</v>
      </c>
      <c r="AI155" s="4">
        <v>7</v>
      </c>
      <c r="AJ155" s="4">
        <v>8</v>
      </c>
      <c r="AK155" s="4">
        <v>8</v>
      </c>
      <c r="AL155" s="4">
        <v>2</v>
      </c>
      <c r="AM155" s="4">
        <v>3</v>
      </c>
      <c r="AN155" s="4">
        <v>1</v>
      </c>
      <c r="AO155" s="4">
        <v>1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HYPERLINK("https://creighton-primo.hosted.exlibrisgroup.com/primo-explore/search?tab=default_tab&amp;search_scope=EVERYTHING&amp;vid=01CRU&amp;lang=en_US&amp;offset=0&amp;query=any,contains,991000543079702656","Catalog Record")</f>
        <v>Catalog Record</v>
      </c>
      <c r="AT155" s="6" t="str">
        <f>HYPERLINK("http://www.worldcat.org/oclc/11497867","WorldCat Record")</f>
        <v>WorldCat Record</v>
      </c>
      <c r="AU155" s="3" t="s">
        <v>2100</v>
      </c>
      <c r="AV155" s="3" t="s">
        <v>2101</v>
      </c>
      <c r="AW155" s="3" t="s">
        <v>2102</v>
      </c>
      <c r="AX155" s="3" t="s">
        <v>2102</v>
      </c>
      <c r="AY155" s="3" t="s">
        <v>2103</v>
      </c>
      <c r="AZ155" s="3" t="s">
        <v>74</v>
      </c>
      <c r="BB155" s="3" t="s">
        <v>2104</v>
      </c>
      <c r="BC155" s="3" t="s">
        <v>2105</v>
      </c>
      <c r="BD155" s="3" t="s">
        <v>2106</v>
      </c>
    </row>
    <row r="156" spans="1:56" ht="46.5" customHeight="1" x14ac:dyDescent="0.25">
      <c r="A156" s="7" t="s">
        <v>58</v>
      </c>
      <c r="B156" s="2" t="s">
        <v>2107</v>
      </c>
      <c r="C156" s="2" t="s">
        <v>2108</v>
      </c>
      <c r="D156" s="2" t="s">
        <v>2109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L156" s="2" t="s">
        <v>2110</v>
      </c>
      <c r="M156" s="3" t="s">
        <v>1187</v>
      </c>
      <c r="N156" s="2" t="s">
        <v>1388</v>
      </c>
      <c r="O156" s="3" t="s">
        <v>64</v>
      </c>
      <c r="P156" s="3" t="s">
        <v>65</v>
      </c>
      <c r="R156" s="3" t="s">
        <v>66</v>
      </c>
      <c r="S156" s="4">
        <v>9</v>
      </c>
      <c r="T156" s="4">
        <v>9</v>
      </c>
      <c r="U156" s="5" t="s">
        <v>2111</v>
      </c>
      <c r="V156" s="5" t="s">
        <v>2111</v>
      </c>
      <c r="W156" s="5" t="s">
        <v>2112</v>
      </c>
      <c r="X156" s="5" t="s">
        <v>2112</v>
      </c>
      <c r="Y156" s="4">
        <v>591</v>
      </c>
      <c r="Z156" s="4">
        <v>508</v>
      </c>
      <c r="AA156" s="4">
        <v>789</v>
      </c>
      <c r="AB156" s="4">
        <v>3</v>
      </c>
      <c r="AC156" s="4">
        <v>6</v>
      </c>
      <c r="AD156" s="4">
        <v>19</v>
      </c>
      <c r="AE156" s="4">
        <v>35</v>
      </c>
      <c r="AF156" s="4">
        <v>8</v>
      </c>
      <c r="AG156" s="4">
        <v>17</v>
      </c>
      <c r="AH156" s="4">
        <v>5</v>
      </c>
      <c r="AI156" s="4">
        <v>7</v>
      </c>
      <c r="AJ156" s="4">
        <v>10</v>
      </c>
      <c r="AK156" s="4">
        <v>16</v>
      </c>
      <c r="AL156" s="4">
        <v>2</v>
      </c>
      <c r="AM156" s="4">
        <v>5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HYPERLINK("https://creighton-primo.hosted.exlibrisgroup.com/primo-explore/search?tab=default_tab&amp;search_scope=EVERYTHING&amp;vid=01CRU&amp;lang=en_US&amp;offset=0&amp;query=any,contains,991001649599702656","Catalog Record")</f>
        <v>Catalog Record</v>
      </c>
      <c r="AT156" s="6" t="str">
        <f>HYPERLINK("http://www.worldcat.org/oclc/21079175","WorldCat Record")</f>
        <v>WorldCat Record</v>
      </c>
      <c r="AU156" s="3" t="s">
        <v>2113</v>
      </c>
      <c r="AV156" s="3" t="s">
        <v>2114</v>
      </c>
      <c r="AW156" s="3" t="s">
        <v>2115</v>
      </c>
      <c r="AX156" s="3" t="s">
        <v>2115</v>
      </c>
      <c r="AY156" s="3" t="s">
        <v>2116</v>
      </c>
      <c r="AZ156" s="3" t="s">
        <v>74</v>
      </c>
      <c r="BB156" s="3" t="s">
        <v>2117</v>
      </c>
      <c r="BC156" s="3" t="s">
        <v>2118</v>
      </c>
      <c r="BD156" s="3" t="s">
        <v>2119</v>
      </c>
    </row>
    <row r="157" spans="1:56" ht="46.5" customHeight="1" x14ac:dyDescent="0.25">
      <c r="A157" s="7" t="s">
        <v>58</v>
      </c>
      <c r="B157" s="2" t="s">
        <v>2120</v>
      </c>
      <c r="C157" s="2" t="s">
        <v>2121</v>
      </c>
      <c r="D157" s="2" t="s">
        <v>2122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2123</v>
      </c>
      <c r="L157" s="2" t="s">
        <v>2124</v>
      </c>
      <c r="M157" s="3" t="s">
        <v>145</v>
      </c>
      <c r="O157" s="3" t="s">
        <v>64</v>
      </c>
      <c r="P157" s="3" t="s">
        <v>65</v>
      </c>
      <c r="R157" s="3" t="s">
        <v>66</v>
      </c>
      <c r="S157" s="4">
        <v>4</v>
      </c>
      <c r="T157" s="4">
        <v>4</v>
      </c>
      <c r="U157" s="5" t="s">
        <v>2125</v>
      </c>
      <c r="V157" s="5" t="s">
        <v>2125</v>
      </c>
      <c r="W157" s="5" t="s">
        <v>99</v>
      </c>
      <c r="X157" s="5" t="s">
        <v>99</v>
      </c>
      <c r="Y157" s="4">
        <v>383</v>
      </c>
      <c r="Z157" s="4">
        <v>321</v>
      </c>
      <c r="AA157" s="4">
        <v>331</v>
      </c>
      <c r="AB157" s="4">
        <v>3</v>
      </c>
      <c r="AC157" s="4">
        <v>3</v>
      </c>
      <c r="AD157" s="4">
        <v>9</v>
      </c>
      <c r="AE157" s="4">
        <v>9</v>
      </c>
      <c r="AF157" s="4">
        <v>4</v>
      </c>
      <c r="AG157" s="4">
        <v>4</v>
      </c>
      <c r="AH157" s="4">
        <v>2</v>
      </c>
      <c r="AI157" s="4">
        <v>2</v>
      </c>
      <c r="AJ157" s="4">
        <v>5</v>
      </c>
      <c r="AK157" s="4">
        <v>5</v>
      </c>
      <c r="AL157" s="4">
        <v>1</v>
      </c>
      <c r="AM157" s="4">
        <v>1</v>
      </c>
      <c r="AN157" s="4">
        <v>0</v>
      </c>
      <c r="AO157" s="4">
        <v>0</v>
      </c>
      <c r="AP157" s="3" t="s">
        <v>58</v>
      </c>
      <c r="AQ157" s="3" t="s">
        <v>69</v>
      </c>
      <c r="AR157" s="6" t="str">
        <f>HYPERLINK("http://catalog.hathitrust.org/Record/001136614","HathiTrust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HYPERLINK("https://creighton-primo.hosted.exlibrisgroup.com/primo-explore/search?tab=default_tab&amp;search_scope=EVERYTHING&amp;vid=01CRU&amp;lang=en_US&amp;offset=0&amp;query=any,contains,991003061949702656","Catalog Record")</f>
        <v>Catalog Record</v>
      </c>
      <c r="AT157" s="6" t="str">
        <f>HYPERLINK("http://www.worldcat.org/oclc/618825","WorldCat Record")</f>
        <v>WorldCat Record</v>
      </c>
      <c r="AU157" s="3" t="s">
        <v>2126</v>
      </c>
      <c r="AV157" s="3" t="s">
        <v>2127</v>
      </c>
      <c r="AW157" s="3" t="s">
        <v>2128</v>
      </c>
      <c r="AX157" s="3" t="s">
        <v>2128</v>
      </c>
      <c r="AY157" s="3" t="s">
        <v>2129</v>
      </c>
      <c r="AZ157" s="3" t="s">
        <v>74</v>
      </c>
      <c r="BB157" s="3" t="s">
        <v>2130</v>
      </c>
      <c r="BC157" s="3" t="s">
        <v>2131</v>
      </c>
      <c r="BD157" s="3" t="s">
        <v>2132</v>
      </c>
    </row>
    <row r="158" spans="1:56" ht="46.5" customHeight="1" x14ac:dyDescent="0.25">
      <c r="A158" s="7" t="s">
        <v>58</v>
      </c>
      <c r="B158" s="2" t="s">
        <v>2133</v>
      </c>
      <c r="C158" s="2" t="s">
        <v>2134</v>
      </c>
      <c r="D158" s="2" t="s">
        <v>2135</v>
      </c>
      <c r="F158" s="3" t="s">
        <v>58</v>
      </c>
      <c r="G158" s="3" t="s">
        <v>59</v>
      </c>
      <c r="H158" s="3" t="s">
        <v>58</v>
      </c>
      <c r="I158" s="3" t="s">
        <v>69</v>
      </c>
      <c r="J158" s="3" t="s">
        <v>60</v>
      </c>
      <c r="K158" s="2" t="s">
        <v>2136</v>
      </c>
      <c r="L158" s="2" t="s">
        <v>2137</v>
      </c>
      <c r="M158" s="3" t="s">
        <v>1187</v>
      </c>
      <c r="O158" s="3" t="s">
        <v>64</v>
      </c>
      <c r="P158" s="3" t="s">
        <v>65</v>
      </c>
      <c r="R158" s="3" t="s">
        <v>66</v>
      </c>
      <c r="S158" s="4">
        <v>6</v>
      </c>
      <c r="T158" s="4">
        <v>6</v>
      </c>
      <c r="U158" s="5" t="s">
        <v>2125</v>
      </c>
      <c r="V158" s="5" t="s">
        <v>2125</v>
      </c>
      <c r="W158" s="5" t="s">
        <v>2138</v>
      </c>
      <c r="X158" s="5" t="s">
        <v>2138</v>
      </c>
      <c r="Y158" s="4">
        <v>109</v>
      </c>
      <c r="Z158" s="4">
        <v>100</v>
      </c>
      <c r="AA158" s="4">
        <v>1869</v>
      </c>
      <c r="AB158" s="4">
        <v>1</v>
      </c>
      <c r="AC158" s="4">
        <v>11</v>
      </c>
      <c r="AD158" s="4">
        <v>4</v>
      </c>
      <c r="AE158" s="4">
        <v>61</v>
      </c>
      <c r="AF158" s="4">
        <v>2</v>
      </c>
      <c r="AG158" s="4">
        <v>26</v>
      </c>
      <c r="AH158" s="4">
        <v>1</v>
      </c>
      <c r="AI158" s="4">
        <v>11</v>
      </c>
      <c r="AJ158" s="4">
        <v>1</v>
      </c>
      <c r="AK158" s="4">
        <v>27</v>
      </c>
      <c r="AL158" s="4">
        <v>0</v>
      </c>
      <c r="AM158" s="4">
        <v>9</v>
      </c>
      <c r="AN158" s="4">
        <v>1</v>
      </c>
      <c r="AO158" s="4">
        <v>1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HYPERLINK("https://creighton-primo.hosted.exlibrisgroup.com/primo-explore/search?tab=default_tab&amp;search_scope=EVERYTHING&amp;vid=01CRU&amp;lang=en_US&amp;offset=0&amp;query=any,contains,991001724549702656","Catalog Record")</f>
        <v>Catalog Record</v>
      </c>
      <c r="AT158" s="6" t="str">
        <f>HYPERLINK("http://www.worldcat.org/oclc/21874227","WorldCat Record")</f>
        <v>WorldCat Record</v>
      </c>
      <c r="AU158" s="3" t="s">
        <v>2139</v>
      </c>
      <c r="AV158" s="3" t="s">
        <v>2140</v>
      </c>
      <c r="AW158" s="3" t="s">
        <v>2141</v>
      </c>
      <c r="AX158" s="3" t="s">
        <v>2141</v>
      </c>
      <c r="AY158" s="3" t="s">
        <v>2142</v>
      </c>
      <c r="AZ158" s="3" t="s">
        <v>74</v>
      </c>
      <c r="BB158" s="3" t="s">
        <v>2143</v>
      </c>
      <c r="BC158" s="3" t="s">
        <v>2144</v>
      </c>
      <c r="BD158" s="3" t="s">
        <v>2145</v>
      </c>
    </row>
    <row r="159" spans="1:56" ht="46.5" customHeight="1" x14ac:dyDescent="0.25">
      <c r="A159" s="7" t="s">
        <v>58</v>
      </c>
      <c r="B159" s="2" t="s">
        <v>2146</v>
      </c>
      <c r="C159" s="2" t="s">
        <v>2147</v>
      </c>
      <c r="D159" s="2" t="s">
        <v>2148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427</v>
      </c>
      <c r="L159" s="2" t="s">
        <v>2149</v>
      </c>
      <c r="M159" s="3" t="s">
        <v>1146</v>
      </c>
      <c r="O159" s="3" t="s">
        <v>64</v>
      </c>
      <c r="P159" s="3" t="s">
        <v>65</v>
      </c>
      <c r="R159" s="3" t="s">
        <v>66</v>
      </c>
      <c r="S159" s="4">
        <v>5</v>
      </c>
      <c r="T159" s="4">
        <v>5</v>
      </c>
      <c r="U159" s="5" t="s">
        <v>2150</v>
      </c>
      <c r="V159" s="5" t="s">
        <v>2150</v>
      </c>
      <c r="W159" s="5" t="s">
        <v>99</v>
      </c>
      <c r="X159" s="5" t="s">
        <v>99</v>
      </c>
      <c r="Y159" s="4">
        <v>727</v>
      </c>
      <c r="Z159" s="4">
        <v>629</v>
      </c>
      <c r="AA159" s="4">
        <v>691</v>
      </c>
      <c r="AB159" s="4">
        <v>5</v>
      </c>
      <c r="AC159" s="4">
        <v>5</v>
      </c>
      <c r="AD159" s="4">
        <v>21</v>
      </c>
      <c r="AE159" s="4">
        <v>27</v>
      </c>
      <c r="AF159" s="4">
        <v>6</v>
      </c>
      <c r="AG159" s="4">
        <v>8</v>
      </c>
      <c r="AH159" s="4">
        <v>4</v>
      </c>
      <c r="AI159" s="4">
        <v>6</v>
      </c>
      <c r="AJ159" s="4">
        <v>10</v>
      </c>
      <c r="AK159" s="4">
        <v>15</v>
      </c>
      <c r="AL159" s="4">
        <v>4</v>
      </c>
      <c r="AM159" s="4">
        <v>4</v>
      </c>
      <c r="AN159" s="4">
        <v>1</v>
      </c>
      <c r="AO159" s="4">
        <v>1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HYPERLINK("https://creighton-primo.hosted.exlibrisgroup.com/primo-explore/search?tab=default_tab&amp;search_scope=EVERYTHING&amp;vid=01CRU&amp;lang=en_US&amp;offset=0&amp;query=any,contains,991003037849702656","Catalog Record")</f>
        <v>Catalog Record</v>
      </c>
      <c r="AT159" s="6" t="str">
        <f>HYPERLINK("http://www.worldcat.org/oclc/600220","WorldCat Record")</f>
        <v>WorldCat Record</v>
      </c>
      <c r="AU159" s="3" t="s">
        <v>2151</v>
      </c>
      <c r="AV159" s="3" t="s">
        <v>2152</v>
      </c>
      <c r="AW159" s="3" t="s">
        <v>2153</v>
      </c>
      <c r="AX159" s="3" t="s">
        <v>2153</v>
      </c>
      <c r="AY159" s="3" t="s">
        <v>2154</v>
      </c>
      <c r="AZ159" s="3" t="s">
        <v>74</v>
      </c>
      <c r="BB159" s="3" t="s">
        <v>2155</v>
      </c>
      <c r="BC159" s="3" t="s">
        <v>2156</v>
      </c>
      <c r="BD159" s="3" t="s">
        <v>2157</v>
      </c>
    </row>
    <row r="160" spans="1:56" ht="46.5" customHeight="1" x14ac:dyDescent="0.25">
      <c r="A160" s="7" t="s">
        <v>58</v>
      </c>
      <c r="B160" s="2" t="s">
        <v>2158</v>
      </c>
      <c r="C160" s="2" t="s">
        <v>2159</v>
      </c>
      <c r="D160" s="2" t="s">
        <v>2160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L160" s="2" t="s">
        <v>2161</v>
      </c>
      <c r="M160" s="3" t="s">
        <v>401</v>
      </c>
      <c r="O160" s="3" t="s">
        <v>64</v>
      </c>
      <c r="P160" s="3" t="s">
        <v>65</v>
      </c>
      <c r="R160" s="3" t="s">
        <v>66</v>
      </c>
      <c r="S160" s="4">
        <v>20</v>
      </c>
      <c r="T160" s="4">
        <v>20</v>
      </c>
      <c r="U160" s="5" t="s">
        <v>2162</v>
      </c>
      <c r="V160" s="5" t="s">
        <v>2162</v>
      </c>
      <c r="W160" s="5" t="s">
        <v>2163</v>
      </c>
      <c r="X160" s="5" t="s">
        <v>2163</v>
      </c>
      <c r="Y160" s="4">
        <v>142</v>
      </c>
      <c r="Z160" s="4">
        <v>123</v>
      </c>
      <c r="AA160" s="4">
        <v>124</v>
      </c>
      <c r="AB160" s="4">
        <v>1</v>
      </c>
      <c r="AC160" s="4">
        <v>1</v>
      </c>
      <c r="AD160" s="4">
        <v>3</v>
      </c>
      <c r="AE160" s="4">
        <v>3</v>
      </c>
      <c r="AF160" s="4">
        <v>0</v>
      </c>
      <c r="AG160" s="4">
        <v>0</v>
      </c>
      <c r="AH160" s="4">
        <v>1</v>
      </c>
      <c r="AI160" s="4">
        <v>1</v>
      </c>
      <c r="AJ160" s="4">
        <v>2</v>
      </c>
      <c r="AK160" s="4">
        <v>2</v>
      </c>
      <c r="AL160" s="4">
        <v>0</v>
      </c>
      <c r="AM160" s="4">
        <v>0</v>
      </c>
      <c r="AN160" s="4">
        <v>0</v>
      </c>
      <c r="AO160" s="4">
        <v>0</v>
      </c>
      <c r="AP160" s="3" t="s">
        <v>58</v>
      </c>
      <c r="AQ160" s="3" t="s">
        <v>69</v>
      </c>
      <c r="AR160" s="6" t="str">
        <f>HYPERLINK("http://catalog.hathitrust.org/Record/008307816","HathiTrust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HYPERLINK("https://creighton-primo.hosted.exlibrisgroup.com/primo-explore/search?tab=default_tab&amp;search_scope=EVERYTHING&amp;vid=01CRU&amp;lang=en_US&amp;offset=0&amp;query=any,contains,991001913079702656","Catalog Record")</f>
        <v>Catalog Record</v>
      </c>
      <c r="AT160" s="6" t="str">
        <f>HYPERLINK("http://www.worldcat.org/oclc/24164241","WorldCat Record")</f>
        <v>WorldCat Record</v>
      </c>
      <c r="AU160" s="3" t="s">
        <v>2164</v>
      </c>
      <c r="AV160" s="3" t="s">
        <v>2165</v>
      </c>
      <c r="AW160" s="3" t="s">
        <v>2166</v>
      </c>
      <c r="AX160" s="3" t="s">
        <v>2166</v>
      </c>
      <c r="AY160" s="3" t="s">
        <v>2167</v>
      </c>
      <c r="AZ160" s="3" t="s">
        <v>74</v>
      </c>
      <c r="BB160" s="3" t="s">
        <v>2168</v>
      </c>
      <c r="BC160" s="3" t="s">
        <v>2169</v>
      </c>
      <c r="BD160" s="3" t="s">
        <v>2170</v>
      </c>
    </row>
    <row r="161" spans="1:56" ht="46.5" customHeight="1" x14ac:dyDescent="0.25">
      <c r="A161" s="7" t="s">
        <v>58</v>
      </c>
      <c r="B161" s="2" t="s">
        <v>2171</v>
      </c>
      <c r="C161" s="2" t="s">
        <v>2172</v>
      </c>
      <c r="D161" s="2" t="s">
        <v>2173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L161" s="2" t="s">
        <v>2174</v>
      </c>
      <c r="M161" s="3" t="s">
        <v>361</v>
      </c>
      <c r="O161" s="3" t="s">
        <v>64</v>
      </c>
      <c r="P161" s="3" t="s">
        <v>65</v>
      </c>
      <c r="R161" s="3" t="s">
        <v>66</v>
      </c>
      <c r="S161" s="4">
        <v>1</v>
      </c>
      <c r="T161" s="4">
        <v>1</v>
      </c>
      <c r="U161" s="5" t="s">
        <v>1863</v>
      </c>
      <c r="V161" s="5" t="s">
        <v>1863</v>
      </c>
      <c r="W161" s="5" t="s">
        <v>148</v>
      </c>
      <c r="X161" s="5" t="s">
        <v>148</v>
      </c>
      <c r="Y161" s="4">
        <v>256</v>
      </c>
      <c r="Z161" s="4">
        <v>238</v>
      </c>
      <c r="AA161" s="4">
        <v>408</v>
      </c>
      <c r="AB161" s="4">
        <v>3</v>
      </c>
      <c r="AC161" s="4">
        <v>4</v>
      </c>
      <c r="AD161" s="4">
        <v>9</v>
      </c>
      <c r="AE161" s="4">
        <v>21</v>
      </c>
      <c r="AF161" s="4">
        <v>2</v>
      </c>
      <c r="AG161" s="4">
        <v>7</v>
      </c>
      <c r="AH161" s="4">
        <v>1</v>
      </c>
      <c r="AI161" s="4">
        <v>3</v>
      </c>
      <c r="AJ161" s="4">
        <v>6</v>
      </c>
      <c r="AK161" s="4">
        <v>13</v>
      </c>
      <c r="AL161" s="4">
        <v>2</v>
      </c>
      <c r="AM161" s="4">
        <v>3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HYPERLINK("https://creighton-primo.hosted.exlibrisgroup.com/primo-explore/search?tab=default_tab&amp;search_scope=EVERYTHING&amp;vid=01CRU&amp;lang=en_US&amp;offset=0&amp;query=any,contains,991004014529702656","Catalog Record")</f>
        <v>Catalog Record</v>
      </c>
      <c r="AT161" s="6" t="str">
        <f>HYPERLINK("http://www.worldcat.org/oclc/2103346","WorldCat Record")</f>
        <v>WorldCat Record</v>
      </c>
      <c r="AU161" s="3" t="s">
        <v>2175</v>
      </c>
      <c r="AV161" s="3" t="s">
        <v>2176</v>
      </c>
      <c r="AW161" s="3" t="s">
        <v>2177</v>
      </c>
      <c r="AX161" s="3" t="s">
        <v>2177</v>
      </c>
      <c r="AY161" s="3" t="s">
        <v>2178</v>
      </c>
      <c r="AZ161" s="3" t="s">
        <v>74</v>
      </c>
      <c r="BB161" s="3" t="s">
        <v>2179</v>
      </c>
      <c r="BC161" s="3" t="s">
        <v>2180</v>
      </c>
      <c r="BD161" s="3" t="s">
        <v>2181</v>
      </c>
    </row>
    <row r="162" spans="1:56" ht="46.5" customHeight="1" x14ac:dyDescent="0.25">
      <c r="A162" s="7" t="s">
        <v>58</v>
      </c>
      <c r="B162" s="2" t="s">
        <v>2182</v>
      </c>
      <c r="C162" s="2" t="s">
        <v>2183</v>
      </c>
      <c r="D162" s="2" t="s">
        <v>2184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L162" s="2" t="s">
        <v>2185</v>
      </c>
      <c r="M162" s="3" t="s">
        <v>1689</v>
      </c>
      <c r="O162" s="3" t="s">
        <v>64</v>
      </c>
      <c r="P162" s="3" t="s">
        <v>65</v>
      </c>
      <c r="R162" s="3" t="s">
        <v>66</v>
      </c>
      <c r="S162" s="4">
        <v>1</v>
      </c>
      <c r="T162" s="4">
        <v>1</v>
      </c>
      <c r="U162" s="5" t="s">
        <v>2186</v>
      </c>
      <c r="V162" s="5" t="s">
        <v>2186</v>
      </c>
      <c r="W162" s="5" t="s">
        <v>2186</v>
      </c>
      <c r="X162" s="5" t="s">
        <v>2186</v>
      </c>
      <c r="Y162" s="4">
        <v>109</v>
      </c>
      <c r="Z162" s="4">
        <v>83</v>
      </c>
      <c r="AA162" s="4">
        <v>84</v>
      </c>
      <c r="AB162" s="4">
        <v>2</v>
      </c>
      <c r="AC162" s="4">
        <v>2</v>
      </c>
      <c r="AD162" s="4">
        <v>10</v>
      </c>
      <c r="AE162" s="4">
        <v>10</v>
      </c>
      <c r="AF162" s="4">
        <v>5</v>
      </c>
      <c r="AG162" s="4">
        <v>5</v>
      </c>
      <c r="AH162" s="4">
        <v>3</v>
      </c>
      <c r="AI162" s="4">
        <v>3</v>
      </c>
      <c r="AJ162" s="4">
        <v>3</v>
      </c>
      <c r="AK162" s="4">
        <v>3</v>
      </c>
      <c r="AL162" s="4">
        <v>1</v>
      </c>
      <c r="AM162" s="4">
        <v>1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HYPERLINK("https://creighton-primo.hosted.exlibrisgroup.com/primo-explore/search?tab=default_tab&amp;search_scope=EVERYTHING&amp;vid=01CRU&amp;lang=en_US&amp;offset=0&amp;query=any,contains,991004673219702656","Catalog Record")</f>
        <v>Catalog Record</v>
      </c>
      <c r="AT162" s="6" t="str">
        <f>HYPERLINK("http://www.worldcat.org/oclc/50774311","WorldCat Record")</f>
        <v>WorldCat Record</v>
      </c>
      <c r="AU162" s="3" t="s">
        <v>2187</v>
      </c>
      <c r="AV162" s="3" t="s">
        <v>2188</v>
      </c>
      <c r="AW162" s="3" t="s">
        <v>2189</v>
      </c>
      <c r="AX162" s="3" t="s">
        <v>2189</v>
      </c>
      <c r="AY162" s="3" t="s">
        <v>2190</v>
      </c>
      <c r="AZ162" s="3" t="s">
        <v>74</v>
      </c>
      <c r="BB162" s="3" t="s">
        <v>2191</v>
      </c>
      <c r="BC162" s="3" t="s">
        <v>2192</v>
      </c>
      <c r="BD162" s="3" t="s">
        <v>2193</v>
      </c>
    </row>
    <row r="163" spans="1:56" ht="46.5" customHeight="1" x14ac:dyDescent="0.25">
      <c r="A163" s="7" t="s">
        <v>58</v>
      </c>
      <c r="B163" s="2" t="s">
        <v>2194</v>
      </c>
      <c r="C163" s="2" t="s">
        <v>2195</v>
      </c>
      <c r="D163" s="2" t="s">
        <v>2196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2197</v>
      </c>
      <c r="L163" s="2" t="s">
        <v>2198</v>
      </c>
      <c r="M163" s="3" t="s">
        <v>457</v>
      </c>
      <c r="O163" s="3" t="s">
        <v>64</v>
      </c>
      <c r="P163" s="3" t="s">
        <v>65</v>
      </c>
      <c r="Q163" s="2" t="s">
        <v>2199</v>
      </c>
      <c r="R163" s="3" t="s">
        <v>66</v>
      </c>
      <c r="S163" s="4">
        <v>6</v>
      </c>
      <c r="T163" s="4">
        <v>6</v>
      </c>
      <c r="U163" s="5" t="s">
        <v>2200</v>
      </c>
      <c r="V163" s="5" t="s">
        <v>2200</v>
      </c>
      <c r="W163" s="5" t="s">
        <v>2201</v>
      </c>
      <c r="X163" s="5" t="s">
        <v>2201</v>
      </c>
      <c r="Y163" s="4">
        <v>447</v>
      </c>
      <c r="Z163" s="4">
        <v>370</v>
      </c>
      <c r="AA163" s="4">
        <v>371</v>
      </c>
      <c r="AB163" s="4">
        <v>3</v>
      </c>
      <c r="AC163" s="4">
        <v>3</v>
      </c>
      <c r="AD163" s="4">
        <v>21</v>
      </c>
      <c r="AE163" s="4">
        <v>21</v>
      </c>
      <c r="AF163" s="4">
        <v>8</v>
      </c>
      <c r="AG163" s="4">
        <v>8</v>
      </c>
      <c r="AH163" s="4">
        <v>6</v>
      </c>
      <c r="AI163" s="4">
        <v>6</v>
      </c>
      <c r="AJ163" s="4">
        <v>10</v>
      </c>
      <c r="AK163" s="4">
        <v>10</v>
      </c>
      <c r="AL163" s="4">
        <v>2</v>
      </c>
      <c r="AM163" s="4">
        <v>2</v>
      </c>
      <c r="AN163" s="4">
        <v>1</v>
      </c>
      <c r="AO163" s="4">
        <v>1</v>
      </c>
      <c r="AP163" s="3" t="s">
        <v>58</v>
      </c>
      <c r="AQ163" s="3" t="s">
        <v>58</v>
      </c>
      <c r="AS163" s="6" t="str">
        <f>HYPERLINK("https://creighton-primo.hosted.exlibrisgroup.com/primo-explore/search?tab=default_tab&amp;search_scope=EVERYTHING&amp;vid=01CRU&amp;lang=en_US&amp;offset=0&amp;query=any,contains,991002380329702656","Catalog Record")</f>
        <v>Catalog Record</v>
      </c>
      <c r="AT163" s="6" t="str">
        <f>HYPERLINK("http://www.worldcat.org/oclc/30919426","WorldCat Record")</f>
        <v>WorldCat Record</v>
      </c>
      <c r="AU163" s="3" t="s">
        <v>2202</v>
      </c>
      <c r="AV163" s="3" t="s">
        <v>2203</v>
      </c>
      <c r="AW163" s="3" t="s">
        <v>2204</v>
      </c>
      <c r="AX163" s="3" t="s">
        <v>2204</v>
      </c>
      <c r="AY163" s="3" t="s">
        <v>2205</v>
      </c>
      <c r="AZ163" s="3" t="s">
        <v>74</v>
      </c>
      <c r="BB163" s="3" t="s">
        <v>2206</v>
      </c>
      <c r="BC163" s="3" t="s">
        <v>2207</v>
      </c>
      <c r="BD163" s="3" t="s">
        <v>2208</v>
      </c>
    </row>
    <row r="164" spans="1:56" ht="46.5" customHeight="1" x14ac:dyDescent="0.25">
      <c r="A164" s="7" t="s">
        <v>58</v>
      </c>
      <c r="B164" s="2" t="s">
        <v>2209</v>
      </c>
      <c r="C164" s="2" t="s">
        <v>2210</v>
      </c>
      <c r="D164" s="2" t="s">
        <v>2211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L164" s="2" t="s">
        <v>2212</v>
      </c>
      <c r="M164" s="3" t="s">
        <v>487</v>
      </c>
      <c r="O164" s="3" t="s">
        <v>64</v>
      </c>
      <c r="P164" s="3" t="s">
        <v>251</v>
      </c>
      <c r="R164" s="3" t="s">
        <v>66</v>
      </c>
      <c r="S164" s="4">
        <v>7</v>
      </c>
      <c r="T164" s="4">
        <v>7</v>
      </c>
      <c r="U164" s="5" t="s">
        <v>2213</v>
      </c>
      <c r="V164" s="5" t="s">
        <v>2213</v>
      </c>
      <c r="W164" s="5" t="s">
        <v>2214</v>
      </c>
      <c r="X164" s="5" t="s">
        <v>2214</v>
      </c>
      <c r="Y164" s="4">
        <v>134</v>
      </c>
      <c r="Z164" s="4">
        <v>102</v>
      </c>
      <c r="AA164" s="4">
        <v>102</v>
      </c>
      <c r="AB164" s="4">
        <v>1</v>
      </c>
      <c r="AC164" s="4">
        <v>1</v>
      </c>
      <c r="AD164" s="4">
        <v>5</v>
      </c>
      <c r="AE164" s="4">
        <v>5</v>
      </c>
      <c r="AF164" s="4">
        <v>1</v>
      </c>
      <c r="AG164" s="4">
        <v>1</v>
      </c>
      <c r="AH164" s="4">
        <v>1</v>
      </c>
      <c r="AI164" s="4">
        <v>1</v>
      </c>
      <c r="AJ164" s="4">
        <v>4</v>
      </c>
      <c r="AK164" s="4">
        <v>4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HYPERLINK("https://creighton-primo.hosted.exlibrisgroup.com/primo-explore/search?tab=default_tab&amp;search_scope=EVERYTHING&amp;vid=01CRU&amp;lang=en_US&amp;offset=0&amp;query=any,contains,991002164889702656","Catalog Record")</f>
        <v>Catalog Record</v>
      </c>
      <c r="AT164" s="6" t="str">
        <f>HYPERLINK("http://www.worldcat.org/oclc/27894686","WorldCat Record")</f>
        <v>WorldCat Record</v>
      </c>
      <c r="AU164" s="3" t="s">
        <v>2215</v>
      </c>
      <c r="AV164" s="3" t="s">
        <v>2216</v>
      </c>
      <c r="AW164" s="3" t="s">
        <v>2217</v>
      </c>
      <c r="AX164" s="3" t="s">
        <v>2217</v>
      </c>
      <c r="AY164" s="3" t="s">
        <v>2218</v>
      </c>
      <c r="AZ164" s="3" t="s">
        <v>74</v>
      </c>
      <c r="BB164" s="3" t="s">
        <v>2219</v>
      </c>
      <c r="BC164" s="3" t="s">
        <v>2220</v>
      </c>
      <c r="BD164" s="3" t="s">
        <v>2221</v>
      </c>
    </row>
    <row r="165" spans="1:56" ht="46.5" customHeight="1" x14ac:dyDescent="0.25">
      <c r="A165" s="7" t="s">
        <v>58</v>
      </c>
      <c r="B165" s="2" t="s">
        <v>2222</v>
      </c>
      <c r="C165" s="2" t="s">
        <v>2223</v>
      </c>
      <c r="D165" s="2" t="s">
        <v>2224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L165" s="2" t="s">
        <v>127</v>
      </c>
      <c r="M165" s="3" t="s">
        <v>128</v>
      </c>
      <c r="O165" s="3" t="s">
        <v>64</v>
      </c>
      <c r="P165" s="3" t="s">
        <v>129</v>
      </c>
      <c r="R165" s="3" t="s">
        <v>66</v>
      </c>
      <c r="S165" s="4">
        <v>6</v>
      </c>
      <c r="T165" s="4">
        <v>6</v>
      </c>
      <c r="U165" s="5" t="s">
        <v>2225</v>
      </c>
      <c r="V165" s="5" t="s">
        <v>2225</v>
      </c>
      <c r="W165" s="5" t="s">
        <v>2226</v>
      </c>
      <c r="X165" s="5" t="s">
        <v>2226</v>
      </c>
      <c r="Y165" s="4">
        <v>190</v>
      </c>
      <c r="Z165" s="4">
        <v>147</v>
      </c>
      <c r="AA165" s="4">
        <v>165</v>
      </c>
      <c r="AB165" s="4">
        <v>3</v>
      </c>
      <c r="AC165" s="4">
        <v>3</v>
      </c>
      <c r="AD165" s="4">
        <v>9</v>
      </c>
      <c r="AE165" s="4">
        <v>9</v>
      </c>
      <c r="AF165" s="4">
        <v>1</v>
      </c>
      <c r="AG165" s="4">
        <v>1</v>
      </c>
      <c r="AH165" s="4">
        <v>4</v>
      </c>
      <c r="AI165" s="4">
        <v>4</v>
      </c>
      <c r="AJ165" s="4">
        <v>4</v>
      </c>
      <c r="AK165" s="4">
        <v>4</v>
      </c>
      <c r="AL165" s="4">
        <v>2</v>
      </c>
      <c r="AM165" s="4">
        <v>2</v>
      </c>
      <c r="AN165" s="4">
        <v>0</v>
      </c>
      <c r="AO165" s="4">
        <v>0</v>
      </c>
      <c r="AP165" s="3" t="s">
        <v>58</v>
      </c>
      <c r="AQ165" s="3" t="s">
        <v>69</v>
      </c>
      <c r="AR165" s="6" t="str">
        <f>HYPERLINK("http://catalog.hathitrust.org/Record/002588364","HathiTrust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HYPERLINK("https://creighton-primo.hosted.exlibrisgroup.com/primo-explore/search?tab=default_tab&amp;search_scope=EVERYTHING&amp;vid=01CRU&amp;lang=en_US&amp;offset=0&amp;query=any,contains,991002060349702656","Catalog Record")</f>
        <v>Catalog Record</v>
      </c>
      <c r="AT165" s="6" t="str">
        <f>HYPERLINK("http://www.worldcat.org/oclc/26363647","WorldCat Record")</f>
        <v>WorldCat Record</v>
      </c>
      <c r="AU165" s="3" t="s">
        <v>2227</v>
      </c>
      <c r="AV165" s="3" t="s">
        <v>2228</v>
      </c>
      <c r="AW165" s="3" t="s">
        <v>2229</v>
      </c>
      <c r="AX165" s="3" t="s">
        <v>2229</v>
      </c>
      <c r="AY165" s="3" t="s">
        <v>2230</v>
      </c>
      <c r="AZ165" s="3" t="s">
        <v>74</v>
      </c>
      <c r="BB165" s="3" t="s">
        <v>2231</v>
      </c>
      <c r="BC165" s="3" t="s">
        <v>2232</v>
      </c>
      <c r="BD165" s="3" t="s">
        <v>2233</v>
      </c>
    </row>
    <row r="166" spans="1:56" ht="46.5" customHeight="1" x14ac:dyDescent="0.25">
      <c r="A166" s="7" t="s">
        <v>58</v>
      </c>
      <c r="B166" s="2" t="s">
        <v>2234</v>
      </c>
      <c r="C166" s="2" t="s">
        <v>2235</v>
      </c>
      <c r="D166" s="2" t="s">
        <v>2236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2237</v>
      </c>
      <c r="L166" s="2" t="s">
        <v>2238</v>
      </c>
      <c r="M166" s="3" t="s">
        <v>1216</v>
      </c>
      <c r="O166" s="3" t="s">
        <v>64</v>
      </c>
      <c r="P166" s="3" t="s">
        <v>1272</v>
      </c>
      <c r="R166" s="3" t="s">
        <v>66</v>
      </c>
      <c r="S166" s="4">
        <v>7</v>
      </c>
      <c r="T166" s="4">
        <v>7</v>
      </c>
      <c r="U166" s="5" t="s">
        <v>2239</v>
      </c>
      <c r="V166" s="5" t="s">
        <v>2239</v>
      </c>
      <c r="W166" s="5" t="s">
        <v>2240</v>
      </c>
      <c r="X166" s="5" t="s">
        <v>2240</v>
      </c>
      <c r="Y166" s="4">
        <v>288</v>
      </c>
      <c r="Z166" s="4">
        <v>245</v>
      </c>
      <c r="AA166" s="4">
        <v>264</v>
      </c>
      <c r="AB166" s="4">
        <v>3</v>
      </c>
      <c r="AC166" s="4">
        <v>3</v>
      </c>
      <c r="AD166" s="4">
        <v>13</v>
      </c>
      <c r="AE166" s="4">
        <v>15</v>
      </c>
      <c r="AF166" s="4">
        <v>3</v>
      </c>
      <c r="AG166" s="4">
        <v>3</v>
      </c>
      <c r="AH166" s="4">
        <v>3</v>
      </c>
      <c r="AI166" s="4">
        <v>5</v>
      </c>
      <c r="AJ166" s="4">
        <v>7</v>
      </c>
      <c r="AK166" s="4">
        <v>9</v>
      </c>
      <c r="AL166" s="4">
        <v>2</v>
      </c>
      <c r="AM166" s="4">
        <v>2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HYPERLINK("https://creighton-primo.hosted.exlibrisgroup.com/primo-explore/search?tab=default_tab&amp;search_scope=EVERYTHING&amp;vid=01CRU&amp;lang=en_US&amp;offset=0&amp;query=any,contains,991002744729702656","Catalog Record")</f>
        <v>Catalog Record</v>
      </c>
      <c r="AT166" s="6" t="str">
        <f>HYPERLINK("http://www.worldcat.org/oclc/36023951","WorldCat Record")</f>
        <v>WorldCat Record</v>
      </c>
      <c r="AU166" s="3" t="s">
        <v>2241</v>
      </c>
      <c r="AV166" s="3" t="s">
        <v>2242</v>
      </c>
      <c r="AW166" s="3" t="s">
        <v>2243</v>
      </c>
      <c r="AX166" s="3" t="s">
        <v>2243</v>
      </c>
      <c r="AY166" s="3" t="s">
        <v>2244</v>
      </c>
      <c r="AZ166" s="3" t="s">
        <v>74</v>
      </c>
      <c r="BB166" s="3" t="s">
        <v>2245</v>
      </c>
      <c r="BC166" s="3" t="s">
        <v>2246</v>
      </c>
      <c r="BD166" s="3" t="s">
        <v>2247</v>
      </c>
    </row>
    <row r="167" spans="1:56" ht="46.5" customHeight="1" x14ac:dyDescent="0.25">
      <c r="A167" s="7" t="s">
        <v>58</v>
      </c>
      <c r="B167" s="2" t="s">
        <v>2248</v>
      </c>
      <c r="C167" s="2" t="s">
        <v>2249</v>
      </c>
      <c r="D167" s="2" t="s">
        <v>2250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2251</v>
      </c>
      <c r="L167" s="2" t="s">
        <v>2252</v>
      </c>
      <c r="M167" s="3" t="s">
        <v>2253</v>
      </c>
      <c r="O167" s="3" t="s">
        <v>64</v>
      </c>
      <c r="P167" s="3" t="s">
        <v>191</v>
      </c>
      <c r="R167" s="3" t="s">
        <v>66</v>
      </c>
      <c r="S167" s="4">
        <v>1</v>
      </c>
      <c r="T167" s="4">
        <v>1</v>
      </c>
      <c r="U167" s="5" t="s">
        <v>2254</v>
      </c>
      <c r="V167" s="5" t="s">
        <v>2254</v>
      </c>
      <c r="W167" s="5" t="s">
        <v>2254</v>
      </c>
      <c r="X167" s="5" t="s">
        <v>2254</v>
      </c>
      <c r="Y167" s="4">
        <v>228</v>
      </c>
      <c r="Z167" s="4">
        <v>154</v>
      </c>
      <c r="AA167" s="4">
        <v>399</v>
      </c>
      <c r="AB167" s="4">
        <v>1</v>
      </c>
      <c r="AC167" s="4">
        <v>11</v>
      </c>
      <c r="AD167" s="4">
        <v>8</v>
      </c>
      <c r="AE167" s="4">
        <v>17</v>
      </c>
      <c r="AF167" s="4">
        <v>3</v>
      </c>
      <c r="AG167" s="4">
        <v>4</v>
      </c>
      <c r="AH167" s="4">
        <v>3</v>
      </c>
      <c r="AI167" s="4">
        <v>3</v>
      </c>
      <c r="AJ167" s="4">
        <v>7</v>
      </c>
      <c r="AK167" s="4">
        <v>7</v>
      </c>
      <c r="AL167" s="4">
        <v>0</v>
      </c>
      <c r="AM167" s="4">
        <v>8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HYPERLINK("https://creighton-primo.hosted.exlibrisgroup.com/primo-explore/search?tab=default_tab&amp;search_scope=EVERYTHING&amp;vid=01CRU&amp;lang=en_US&amp;offset=0&amp;query=any,contains,991005030159702656","Catalog Record")</f>
        <v>Catalog Record</v>
      </c>
      <c r="AT167" s="6" t="str">
        <f>HYPERLINK("http://www.worldcat.org/oclc/64453305","WorldCat Record")</f>
        <v>WorldCat Record</v>
      </c>
      <c r="AU167" s="3" t="s">
        <v>2255</v>
      </c>
      <c r="AV167" s="3" t="s">
        <v>2256</v>
      </c>
      <c r="AW167" s="3" t="s">
        <v>2257</v>
      </c>
      <c r="AX167" s="3" t="s">
        <v>2257</v>
      </c>
      <c r="AY167" s="3" t="s">
        <v>2258</v>
      </c>
      <c r="AZ167" s="3" t="s">
        <v>74</v>
      </c>
      <c r="BB167" s="3" t="s">
        <v>2259</v>
      </c>
      <c r="BC167" s="3" t="s">
        <v>2260</v>
      </c>
      <c r="BD167" s="3" t="s">
        <v>2261</v>
      </c>
    </row>
    <row r="168" spans="1:56" ht="46.5" customHeight="1" x14ac:dyDescent="0.25">
      <c r="A168" s="7" t="s">
        <v>58</v>
      </c>
      <c r="B168" s="2" t="s">
        <v>2262</v>
      </c>
      <c r="C168" s="2" t="s">
        <v>2263</v>
      </c>
      <c r="D168" s="2" t="s">
        <v>2264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L168" s="2" t="s">
        <v>2265</v>
      </c>
      <c r="M168" s="3" t="s">
        <v>442</v>
      </c>
      <c r="O168" s="3" t="s">
        <v>64</v>
      </c>
      <c r="P168" s="3" t="s">
        <v>191</v>
      </c>
      <c r="Q168" s="2" t="s">
        <v>2266</v>
      </c>
      <c r="R168" s="3" t="s">
        <v>66</v>
      </c>
      <c r="S168" s="4">
        <v>2</v>
      </c>
      <c r="T168" s="4">
        <v>2</v>
      </c>
      <c r="U168" s="5" t="s">
        <v>2267</v>
      </c>
      <c r="V168" s="5" t="s">
        <v>2267</v>
      </c>
      <c r="W168" s="5" t="s">
        <v>2268</v>
      </c>
      <c r="X168" s="5" t="s">
        <v>2268</v>
      </c>
      <c r="Y168" s="4">
        <v>187</v>
      </c>
      <c r="Z168" s="4">
        <v>129</v>
      </c>
      <c r="AA168" s="4">
        <v>133</v>
      </c>
      <c r="AB168" s="4">
        <v>2</v>
      </c>
      <c r="AC168" s="4">
        <v>2</v>
      </c>
      <c r="AD168" s="4">
        <v>7</v>
      </c>
      <c r="AE168" s="4">
        <v>7</v>
      </c>
      <c r="AF168" s="4">
        <v>1</v>
      </c>
      <c r="AG168" s="4">
        <v>1</v>
      </c>
      <c r="AH168" s="4">
        <v>3</v>
      </c>
      <c r="AI168" s="4">
        <v>3</v>
      </c>
      <c r="AJ168" s="4">
        <v>4</v>
      </c>
      <c r="AK168" s="4">
        <v>4</v>
      </c>
      <c r="AL168" s="4">
        <v>1</v>
      </c>
      <c r="AM168" s="4">
        <v>1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HYPERLINK("https://creighton-primo.hosted.exlibrisgroup.com/primo-explore/search?tab=default_tab&amp;search_scope=EVERYTHING&amp;vid=01CRU&amp;lang=en_US&amp;offset=0&amp;query=any,contains,991003248489702656","Catalog Record")</f>
        <v>Catalog Record</v>
      </c>
      <c r="AT168" s="6" t="str">
        <f>HYPERLINK("http://www.worldcat.org/oclc/41224147","WorldCat Record")</f>
        <v>WorldCat Record</v>
      </c>
      <c r="AU168" s="3" t="s">
        <v>2269</v>
      </c>
      <c r="AV168" s="3" t="s">
        <v>2270</v>
      </c>
      <c r="AW168" s="3" t="s">
        <v>2271</v>
      </c>
      <c r="AX168" s="3" t="s">
        <v>2271</v>
      </c>
      <c r="AY168" s="3" t="s">
        <v>2272</v>
      </c>
      <c r="AZ168" s="3" t="s">
        <v>74</v>
      </c>
      <c r="BB168" s="3" t="s">
        <v>2273</v>
      </c>
      <c r="BC168" s="3" t="s">
        <v>2274</v>
      </c>
      <c r="BD168" s="3" t="s">
        <v>2275</v>
      </c>
    </row>
    <row r="169" spans="1:56" ht="46.5" customHeight="1" x14ac:dyDescent="0.25">
      <c r="A169" s="7" t="s">
        <v>58</v>
      </c>
      <c r="B169" s="2" t="s">
        <v>2276</v>
      </c>
      <c r="C169" s="2" t="s">
        <v>2277</v>
      </c>
      <c r="D169" s="2" t="s">
        <v>2278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L169" s="2" t="s">
        <v>2279</v>
      </c>
      <c r="M169" s="3" t="s">
        <v>691</v>
      </c>
      <c r="O169" s="3" t="s">
        <v>64</v>
      </c>
      <c r="P169" s="3" t="s">
        <v>191</v>
      </c>
      <c r="R169" s="3" t="s">
        <v>66</v>
      </c>
      <c r="S169" s="4">
        <v>4</v>
      </c>
      <c r="T169" s="4">
        <v>4</v>
      </c>
      <c r="U169" s="5" t="s">
        <v>147</v>
      </c>
      <c r="V169" s="5" t="s">
        <v>147</v>
      </c>
      <c r="W169" s="5" t="s">
        <v>2280</v>
      </c>
      <c r="X169" s="5" t="s">
        <v>2280</v>
      </c>
      <c r="Y169" s="4">
        <v>142</v>
      </c>
      <c r="Z169" s="4">
        <v>97</v>
      </c>
      <c r="AA169" s="4">
        <v>125</v>
      </c>
      <c r="AB169" s="4">
        <v>2</v>
      </c>
      <c r="AC169" s="4">
        <v>2</v>
      </c>
      <c r="AD169" s="4">
        <v>5</v>
      </c>
      <c r="AE169" s="4">
        <v>5</v>
      </c>
      <c r="AF169" s="4">
        <v>1</v>
      </c>
      <c r="AG169" s="4">
        <v>1</v>
      </c>
      <c r="AH169" s="4">
        <v>2</v>
      </c>
      <c r="AI169" s="4">
        <v>2</v>
      </c>
      <c r="AJ169" s="4">
        <v>3</v>
      </c>
      <c r="AK169" s="4">
        <v>3</v>
      </c>
      <c r="AL169" s="4">
        <v>1</v>
      </c>
      <c r="AM169" s="4">
        <v>1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HYPERLINK("https://creighton-primo.hosted.exlibrisgroup.com/primo-explore/search?tab=default_tab&amp;search_scope=EVERYTHING&amp;vid=01CRU&amp;lang=en_US&amp;offset=0&amp;query=any,contains,991004131469702656","Catalog Record")</f>
        <v>Catalog Record</v>
      </c>
      <c r="AT169" s="6" t="str">
        <f>HYPERLINK("http://www.worldcat.org/oclc/49681557","WorldCat Record")</f>
        <v>WorldCat Record</v>
      </c>
      <c r="AU169" s="3" t="s">
        <v>2281</v>
      </c>
      <c r="AV169" s="3" t="s">
        <v>2282</v>
      </c>
      <c r="AW169" s="3" t="s">
        <v>2283</v>
      </c>
      <c r="AX169" s="3" t="s">
        <v>2283</v>
      </c>
      <c r="AY169" s="3" t="s">
        <v>2284</v>
      </c>
      <c r="AZ169" s="3" t="s">
        <v>74</v>
      </c>
      <c r="BB169" s="3" t="s">
        <v>2285</v>
      </c>
      <c r="BC169" s="3" t="s">
        <v>2286</v>
      </c>
      <c r="BD169" s="3" t="s">
        <v>2287</v>
      </c>
    </row>
    <row r="170" spans="1:56" ht="46.5" customHeight="1" x14ac:dyDescent="0.25">
      <c r="A170" s="7" t="s">
        <v>58</v>
      </c>
      <c r="B170" s="2" t="s">
        <v>2288</v>
      </c>
      <c r="C170" s="2" t="s">
        <v>2289</v>
      </c>
      <c r="D170" s="2" t="s">
        <v>2290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2291</v>
      </c>
      <c r="L170" s="2" t="s">
        <v>2292</v>
      </c>
      <c r="M170" s="3" t="s">
        <v>222</v>
      </c>
      <c r="N170" s="2" t="s">
        <v>1388</v>
      </c>
      <c r="O170" s="3" t="s">
        <v>64</v>
      </c>
      <c r="P170" s="3" t="s">
        <v>65</v>
      </c>
      <c r="Q170" s="2" t="s">
        <v>2293</v>
      </c>
      <c r="R170" s="3" t="s">
        <v>66</v>
      </c>
      <c r="S170" s="4">
        <v>5</v>
      </c>
      <c r="T170" s="4">
        <v>5</v>
      </c>
      <c r="U170" s="5" t="s">
        <v>2294</v>
      </c>
      <c r="V170" s="5" t="s">
        <v>2294</v>
      </c>
      <c r="W170" s="5" t="s">
        <v>2295</v>
      </c>
      <c r="X170" s="5" t="s">
        <v>2295</v>
      </c>
      <c r="Y170" s="4">
        <v>313</v>
      </c>
      <c r="Z170" s="4">
        <v>241</v>
      </c>
      <c r="AA170" s="4">
        <v>243</v>
      </c>
      <c r="AB170" s="4">
        <v>2</v>
      </c>
      <c r="AC170" s="4">
        <v>2</v>
      </c>
      <c r="AD170" s="4">
        <v>10</v>
      </c>
      <c r="AE170" s="4">
        <v>10</v>
      </c>
      <c r="AF170" s="4">
        <v>2</v>
      </c>
      <c r="AG170" s="4">
        <v>2</v>
      </c>
      <c r="AH170" s="4">
        <v>3</v>
      </c>
      <c r="AI170" s="4">
        <v>3</v>
      </c>
      <c r="AJ170" s="4">
        <v>8</v>
      </c>
      <c r="AK170" s="4">
        <v>8</v>
      </c>
      <c r="AL170" s="4">
        <v>1</v>
      </c>
      <c r="AM170" s="4">
        <v>1</v>
      </c>
      <c r="AN170" s="4">
        <v>0</v>
      </c>
      <c r="AO170" s="4">
        <v>0</v>
      </c>
      <c r="AP170" s="3" t="s">
        <v>58</v>
      </c>
      <c r="AQ170" s="3" t="s">
        <v>69</v>
      </c>
      <c r="AR170" s="6" t="str">
        <f>HYPERLINK("http://catalog.hathitrust.org/Record/001097132","HathiTrust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HYPERLINK("https://creighton-primo.hosted.exlibrisgroup.com/primo-explore/search?tab=default_tab&amp;search_scope=EVERYTHING&amp;vid=01CRU&amp;lang=en_US&amp;offset=0&amp;query=any,contains,991001262259702656","Catalog Record")</f>
        <v>Catalog Record</v>
      </c>
      <c r="AT170" s="6" t="str">
        <f>HYPERLINK("http://www.worldcat.org/oclc/17774278","WorldCat Record")</f>
        <v>WorldCat Record</v>
      </c>
      <c r="AU170" s="3" t="s">
        <v>2296</v>
      </c>
      <c r="AV170" s="3" t="s">
        <v>2297</v>
      </c>
      <c r="AW170" s="3" t="s">
        <v>2298</v>
      </c>
      <c r="AX170" s="3" t="s">
        <v>2298</v>
      </c>
      <c r="AY170" s="3" t="s">
        <v>2299</v>
      </c>
      <c r="AZ170" s="3" t="s">
        <v>74</v>
      </c>
      <c r="BB170" s="3" t="s">
        <v>2300</v>
      </c>
      <c r="BC170" s="3" t="s">
        <v>2301</v>
      </c>
      <c r="BD170" s="3" t="s">
        <v>2302</v>
      </c>
    </row>
    <row r="171" spans="1:56" ht="46.5" customHeight="1" x14ac:dyDescent="0.25">
      <c r="A171" s="7" t="s">
        <v>58</v>
      </c>
      <c r="B171" s="2" t="s">
        <v>2303</v>
      </c>
      <c r="C171" s="2" t="s">
        <v>2304</v>
      </c>
      <c r="D171" s="2" t="s">
        <v>2305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2306</v>
      </c>
      <c r="L171" s="2" t="s">
        <v>2307</v>
      </c>
      <c r="M171" s="3" t="s">
        <v>1964</v>
      </c>
      <c r="O171" s="3" t="s">
        <v>64</v>
      </c>
      <c r="P171" s="3" t="s">
        <v>129</v>
      </c>
      <c r="R171" s="3" t="s">
        <v>66</v>
      </c>
      <c r="S171" s="4">
        <v>11</v>
      </c>
      <c r="T171" s="4">
        <v>11</v>
      </c>
      <c r="U171" s="5" t="s">
        <v>2308</v>
      </c>
      <c r="V171" s="5" t="s">
        <v>2308</v>
      </c>
      <c r="W171" s="5" t="s">
        <v>2309</v>
      </c>
      <c r="X171" s="5" t="s">
        <v>2309</v>
      </c>
      <c r="Y171" s="4">
        <v>323</v>
      </c>
      <c r="Z171" s="4">
        <v>247</v>
      </c>
      <c r="AA171" s="4">
        <v>252</v>
      </c>
      <c r="AB171" s="4">
        <v>3</v>
      </c>
      <c r="AC171" s="4">
        <v>3</v>
      </c>
      <c r="AD171" s="4">
        <v>15</v>
      </c>
      <c r="AE171" s="4">
        <v>15</v>
      </c>
      <c r="AF171" s="4">
        <v>5</v>
      </c>
      <c r="AG171" s="4">
        <v>5</v>
      </c>
      <c r="AH171" s="4">
        <v>6</v>
      </c>
      <c r="AI171" s="4">
        <v>6</v>
      </c>
      <c r="AJ171" s="4">
        <v>6</v>
      </c>
      <c r="AK171" s="4">
        <v>6</v>
      </c>
      <c r="AL171" s="4">
        <v>2</v>
      </c>
      <c r="AM171" s="4">
        <v>2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HYPERLINK("https://creighton-primo.hosted.exlibrisgroup.com/primo-explore/search?tab=default_tab&amp;search_scope=EVERYTHING&amp;vid=01CRU&amp;lang=en_US&amp;offset=0&amp;query=any,contains,991002324289702656","Catalog Record")</f>
        <v>Catalog Record</v>
      </c>
      <c r="AT171" s="6" t="str">
        <f>HYPERLINK("http://www.worldcat.org/oclc/30154631","WorldCat Record")</f>
        <v>WorldCat Record</v>
      </c>
      <c r="AU171" s="3" t="s">
        <v>2310</v>
      </c>
      <c r="AV171" s="3" t="s">
        <v>2311</v>
      </c>
      <c r="AW171" s="3" t="s">
        <v>2312</v>
      </c>
      <c r="AX171" s="3" t="s">
        <v>2312</v>
      </c>
      <c r="AY171" s="3" t="s">
        <v>2313</v>
      </c>
      <c r="AZ171" s="3" t="s">
        <v>74</v>
      </c>
      <c r="BB171" s="3" t="s">
        <v>2314</v>
      </c>
      <c r="BC171" s="3" t="s">
        <v>2315</v>
      </c>
      <c r="BD171" s="3" t="s">
        <v>2316</v>
      </c>
    </row>
    <row r="172" spans="1:56" ht="46.5" customHeight="1" x14ac:dyDescent="0.25">
      <c r="A172" s="7" t="s">
        <v>58</v>
      </c>
      <c r="B172" s="2" t="s">
        <v>2317</v>
      </c>
      <c r="C172" s="2" t="s">
        <v>2318</v>
      </c>
      <c r="D172" s="2" t="s">
        <v>2319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2320</v>
      </c>
      <c r="M172" s="3" t="s">
        <v>979</v>
      </c>
      <c r="N172" s="2" t="s">
        <v>2321</v>
      </c>
      <c r="O172" s="3" t="s">
        <v>64</v>
      </c>
      <c r="P172" s="3" t="s">
        <v>2322</v>
      </c>
      <c r="R172" s="3" t="s">
        <v>66</v>
      </c>
      <c r="S172" s="4">
        <v>8</v>
      </c>
      <c r="T172" s="4">
        <v>8</v>
      </c>
      <c r="U172" s="5" t="s">
        <v>2308</v>
      </c>
      <c r="V172" s="5" t="s">
        <v>2308</v>
      </c>
      <c r="W172" s="5" t="s">
        <v>981</v>
      </c>
      <c r="X172" s="5" t="s">
        <v>981</v>
      </c>
      <c r="Y172" s="4">
        <v>27</v>
      </c>
      <c r="Z172" s="4">
        <v>23</v>
      </c>
      <c r="AA172" s="4">
        <v>340</v>
      </c>
      <c r="AB172" s="4">
        <v>1</v>
      </c>
      <c r="AC172" s="4">
        <v>3</v>
      </c>
      <c r="AD172" s="4">
        <v>1</v>
      </c>
      <c r="AE172" s="4">
        <v>15</v>
      </c>
      <c r="AF172" s="4">
        <v>0</v>
      </c>
      <c r="AG172" s="4">
        <v>8</v>
      </c>
      <c r="AH172" s="4">
        <v>0</v>
      </c>
      <c r="AI172" s="4">
        <v>4</v>
      </c>
      <c r="AJ172" s="4">
        <v>1</v>
      </c>
      <c r="AK172" s="4">
        <v>5</v>
      </c>
      <c r="AL172" s="4">
        <v>0</v>
      </c>
      <c r="AM172" s="4">
        <v>2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HYPERLINK("https://creighton-primo.hosted.exlibrisgroup.com/primo-explore/search?tab=default_tab&amp;search_scope=EVERYTHING&amp;vid=01CRU&amp;lang=en_US&amp;offset=0&amp;query=any,contains,991005215509702656","Catalog Record")</f>
        <v>Catalog Record</v>
      </c>
      <c r="AT172" s="6" t="str">
        <f>HYPERLINK("http://www.worldcat.org/oclc/8188532","WorldCat Record")</f>
        <v>WorldCat Record</v>
      </c>
      <c r="AU172" s="3" t="s">
        <v>2323</v>
      </c>
      <c r="AV172" s="3" t="s">
        <v>2324</v>
      </c>
      <c r="AW172" s="3" t="s">
        <v>2325</v>
      </c>
      <c r="AX172" s="3" t="s">
        <v>2325</v>
      </c>
      <c r="AY172" s="3" t="s">
        <v>2326</v>
      </c>
      <c r="AZ172" s="3" t="s">
        <v>74</v>
      </c>
      <c r="BC172" s="3" t="s">
        <v>2327</v>
      </c>
      <c r="BD172" s="3" t="s">
        <v>2328</v>
      </c>
    </row>
    <row r="173" spans="1:56" ht="46.5" customHeight="1" x14ac:dyDescent="0.25">
      <c r="A173" s="7" t="s">
        <v>58</v>
      </c>
      <c r="B173" s="2" t="s">
        <v>2329</v>
      </c>
      <c r="C173" s="2" t="s">
        <v>2330</v>
      </c>
      <c r="D173" s="2" t="s">
        <v>2331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2332</v>
      </c>
      <c r="L173" s="2" t="s">
        <v>2333</v>
      </c>
      <c r="M173" s="3" t="s">
        <v>979</v>
      </c>
      <c r="O173" s="3" t="s">
        <v>64</v>
      </c>
      <c r="P173" s="3" t="s">
        <v>65</v>
      </c>
      <c r="Q173" s="2" t="s">
        <v>2334</v>
      </c>
      <c r="R173" s="3" t="s">
        <v>66</v>
      </c>
      <c r="S173" s="4">
        <v>10</v>
      </c>
      <c r="T173" s="4">
        <v>10</v>
      </c>
      <c r="U173" s="5" t="s">
        <v>2335</v>
      </c>
      <c r="V173" s="5" t="s">
        <v>2335</v>
      </c>
      <c r="W173" s="5" t="s">
        <v>2336</v>
      </c>
      <c r="X173" s="5" t="s">
        <v>2336</v>
      </c>
      <c r="Y173" s="4">
        <v>379</v>
      </c>
      <c r="Z173" s="4">
        <v>251</v>
      </c>
      <c r="AA173" s="4">
        <v>292</v>
      </c>
      <c r="AB173" s="4">
        <v>3</v>
      </c>
      <c r="AC173" s="4">
        <v>3</v>
      </c>
      <c r="AD173" s="4">
        <v>10</v>
      </c>
      <c r="AE173" s="4">
        <v>13</v>
      </c>
      <c r="AF173" s="4">
        <v>1</v>
      </c>
      <c r="AG173" s="4">
        <v>3</v>
      </c>
      <c r="AH173" s="4">
        <v>2</v>
      </c>
      <c r="AI173" s="4">
        <v>4</v>
      </c>
      <c r="AJ173" s="4">
        <v>7</v>
      </c>
      <c r="AK173" s="4">
        <v>7</v>
      </c>
      <c r="AL173" s="4">
        <v>2</v>
      </c>
      <c r="AM173" s="4">
        <v>2</v>
      </c>
      <c r="AN173" s="4">
        <v>0</v>
      </c>
      <c r="AO173" s="4">
        <v>0</v>
      </c>
      <c r="AP173" s="3" t="s">
        <v>58</v>
      </c>
      <c r="AQ173" s="3" t="s">
        <v>69</v>
      </c>
      <c r="AR173" s="6" t="str">
        <f>HYPERLINK("http://catalog.hathitrust.org/Record/000143011","HathiTrust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HYPERLINK("https://creighton-primo.hosted.exlibrisgroup.com/primo-explore/search?tab=default_tab&amp;search_scope=EVERYTHING&amp;vid=01CRU&amp;lang=en_US&amp;offset=0&amp;query=any,contains,991005104899702656","Catalog Record")</f>
        <v>Catalog Record</v>
      </c>
      <c r="AT173" s="6" t="str">
        <f>HYPERLINK("http://www.worldcat.org/oclc/7328124","WorldCat Record")</f>
        <v>WorldCat Record</v>
      </c>
      <c r="AU173" s="3" t="s">
        <v>2337</v>
      </c>
      <c r="AV173" s="3" t="s">
        <v>2338</v>
      </c>
      <c r="AW173" s="3" t="s">
        <v>2339</v>
      </c>
      <c r="AX173" s="3" t="s">
        <v>2339</v>
      </c>
      <c r="AY173" s="3" t="s">
        <v>2340</v>
      </c>
      <c r="AZ173" s="3" t="s">
        <v>74</v>
      </c>
      <c r="BB173" s="3" t="s">
        <v>2341</v>
      </c>
      <c r="BC173" s="3" t="s">
        <v>2342</v>
      </c>
      <c r="BD173" s="3" t="s">
        <v>2343</v>
      </c>
    </row>
    <row r="174" spans="1:56" ht="46.5" customHeight="1" x14ac:dyDescent="0.25">
      <c r="A174" s="7" t="s">
        <v>58</v>
      </c>
      <c r="B174" s="2" t="s">
        <v>2344</v>
      </c>
      <c r="C174" s="2" t="s">
        <v>2345</v>
      </c>
      <c r="D174" s="2" t="s">
        <v>2346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2347</v>
      </c>
      <c r="L174" s="2" t="s">
        <v>2348</v>
      </c>
      <c r="M174" s="3" t="s">
        <v>1623</v>
      </c>
      <c r="O174" s="3" t="s">
        <v>64</v>
      </c>
      <c r="P174" s="3" t="s">
        <v>562</v>
      </c>
      <c r="R174" s="3" t="s">
        <v>66</v>
      </c>
      <c r="S174" s="4">
        <v>2</v>
      </c>
      <c r="T174" s="4">
        <v>2</v>
      </c>
      <c r="U174" s="5" t="s">
        <v>2349</v>
      </c>
      <c r="V174" s="5" t="s">
        <v>2349</v>
      </c>
      <c r="W174" s="5" t="s">
        <v>2350</v>
      </c>
      <c r="X174" s="5" t="s">
        <v>2350</v>
      </c>
      <c r="Y174" s="4">
        <v>378</v>
      </c>
      <c r="Z174" s="4">
        <v>311</v>
      </c>
      <c r="AA174" s="4">
        <v>1176</v>
      </c>
      <c r="AB174" s="4">
        <v>2</v>
      </c>
      <c r="AC174" s="4">
        <v>5</v>
      </c>
      <c r="AD174" s="4">
        <v>13</v>
      </c>
      <c r="AE174" s="4">
        <v>28</v>
      </c>
      <c r="AF174" s="4">
        <v>3</v>
      </c>
      <c r="AG174" s="4">
        <v>13</v>
      </c>
      <c r="AH174" s="4">
        <v>5</v>
      </c>
      <c r="AI174" s="4">
        <v>7</v>
      </c>
      <c r="AJ174" s="4">
        <v>7</v>
      </c>
      <c r="AK174" s="4">
        <v>12</v>
      </c>
      <c r="AL174" s="4">
        <v>1</v>
      </c>
      <c r="AM174" s="4">
        <v>4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HYPERLINK("https://creighton-primo.hosted.exlibrisgroup.com/primo-explore/search?tab=default_tab&amp;search_scope=EVERYTHING&amp;vid=01CRU&amp;lang=en_US&amp;offset=0&amp;query=any,contains,991002884069702656","Catalog Record")</f>
        <v>Catalog Record</v>
      </c>
      <c r="AT174" s="6" t="str">
        <f>HYPERLINK("http://www.worldcat.org/oclc/38010513","WorldCat Record")</f>
        <v>WorldCat Record</v>
      </c>
      <c r="AU174" s="3" t="s">
        <v>2351</v>
      </c>
      <c r="AV174" s="3" t="s">
        <v>2352</v>
      </c>
      <c r="AW174" s="3" t="s">
        <v>2353</v>
      </c>
      <c r="AX174" s="3" t="s">
        <v>2353</v>
      </c>
      <c r="AY174" s="3" t="s">
        <v>2354</v>
      </c>
      <c r="AZ174" s="3" t="s">
        <v>74</v>
      </c>
      <c r="BB174" s="3" t="s">
        <v>2355</v>
      </c>
      <c r="BC174" s="3" t="s">
        <v>2356</v>
      </c>
      <c r="BD174" s="3" t="s">
        <v>2357</v>
      </c>
    </row>
    <row r="175" spans="1:56" ht="46.5" customHeight="1" x14ac:dyDescent="0.25">
      <c r="A175" s="7" t="s">
        <v>58</v>
      </c>
      <c r="B175" s="2" t="s">
        <v>2358</v>
      </c>
      <c r="C175" s="2" t="s">
        <v>2359</v>
      </c>
      <c r="D175" s="2" t="s">
        <v>2360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2361</v>
      </c>
      <c r="L175" s="2" t="s">
        <v>2362</v>
      </c>
      <c r="M175" s="3" t="s">
        <v>175</v>
      </c>
      <c r="O175" s="3" t="s">
        <v>64</v>
      </c>
      <c r="P175" s="3" t="s">
        <v>191</v>
      </c>
      <c r="R175" s="3" t="s">
        <v>66</v>
      </c>
      <c r="S175" s="4">
        <v>5</v>
      </c>
      <c r="T175" s="4">
        <v>5</v>
      </c>
      <c r="U175" s="5" t="s">
        <v>2308</v>
      </c>
      <c r="V175" s="5" t="s">
        <v>2308</v>
      </c>
      <c r="W175" s="5" t="s">
        <v>859</v>
      </c>
      <c r="X175" s="5" t="s">
        <v>859</v>
      </c>
      <c r="Y175" s="4">
        <v>513</v>
      </c>
      <c r="Z175" s="4">
        <v>348</v>
      </c>
      <c r="AA175" s="4">
        <v>360</v>
      </c>
      <c r="AB175" s="4">
        <v>3</v>
      </c>
      <c r="AC175" s="4">
        <v>3</v>
      </c>
      <c r="AD175" s="4">
        <v>18</v>
      </c>
      <c r="AE175" s="4">
        <v>18</v>
      </c>
      <c r="AF175" s="4">
        <v>3</v>
      </c>
      <c r="AG175" s="4">
        <v>3</v>
      </c>
      <c r="AH175" s="4">
        <v>5</v>
      </c>
      <c r="AI175" s="4">
        <v>5</v>
      </c>
      <c r="AJ175" s="4">
        <v>12</v>
      </c>
      <c r="AK175" s="4">
        <v>12</v>
      </c>
      <c r="AL175" s="4">
        <v>2</v>
      </c>
      <c r="AM175" s="4">
        <v>2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HYPERLINK("https://creighton-primo.hosted.exlibrisgroup.com/primo-explore/search?tab=default_tab&amp;search_scope=EVERYTHING&amp;vid=01CRU&amp;lang=en_US&amp;offset=0&amp;query=any,contains,991003850189702656","Catalog Record")</f>
        <v>Catalog Record</v>
      </c>
      <c r="AT175" s="6" t="str">
        <f>HYPERLINK("http://www.worldcat.org/oclc/1637894","WorldCat Record")</f>
        <v>WorldCat Record</v>
      </c>
      <c r="AU175" s="3" t="s">
        <v>2363</v>
      </c>
      <c r="AV175" s="3" t="s">
        <v>2364</v>
      </c>
      <c r="AW175" s="3" t="s">
        <v>2365</v>
      </c>
      <c r="AX175" s="3" t="s">
        <v>2365</v>
      </c>
      <c r="AY175" s="3" t="s">
        <v>2366</v>
      </c>
      <c r="AZ175" s="3" t="s">
        <v>74</v>
      </c>
      <c r="BB175" s="3" t="s">
        <v>2367</v>
      </c>
      <c r="BC175" s="3" t="s">
        <v>2368</v>
      </c>
      <c r="BD175" s="3" t="s">
        <v>2369</v>
      </c>
    </row>
    <row r="176" spans="1:56" ht="46.5" customHeight="1" x14ac:dyDescent="0.25">
      <c r="A176" s="7" t="s">
        <v>58</v>
      </c>
      <c r="B176" s="2" t="s">
        <v>2370</v>
      </c>
      <c r="C176" s="2" t="s">
        <v>2371</v>
      </c>
      <c r="D176" s="2" t="s">
        <v>2372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2373</v>
      </c>
      <c r="L176" s="2" t="s">
        <v>2374</v>
      </c>
      <c r="M176" s="3" t="s">
        <v>222</v>
      </c>
      <c r="O176" s="3" t="s">
        <v>64</v>
      </c>
      <c r="P176" s="3" t="s">
        <v>65</v>
      </c>
      <c r="R176" s="3" t="s">
        <v>66</v>
      </c>
      <c r="S176" s="4">
        <v>3</v>
      </c>
      <c r="T176" s="4">
        <v>3</v>
      </c>
      <c r="U176" s="5" t="s">
        <v>2375</v>
      </c>
      <c r="V176" s="5" t="s">
        <v>2375</v>
      </c>
      <c r="W176" s="5" t="s">
        <v>1758</v>
      </c>
      <c r="X176" s="5" t="s">
        <v>1758</v>
      </c>
      <c r="Y176" s="4">
        <v>598</v>
      </c>
      <c r="Z176" s="4">
        <v>500</v>
      </c>
      <c r="AA176" s="4">
        <v>527</v>
      </c>
      <c r="AB176" s="4">
        <v>3</v>
      </c>
      <c r="AC176" s="4">
        <v>3</v>
      </c>
      <c r="AD176" s="4">
        <v>39</v>
      </c>
      <c r="AE176" s="4">
        <v>39</v>
      </c>
      <c r="AF176" s="4">
        <v>16</v>
      </c>
      <c r="AG176" s="4">
        <v>16</v>
      </c>
      <c r="AH176" s="4">
        <v>9</v>
      </c>
      <c r="AI176" s="4">
        <v>9</v>
      </c>
      <c r="AJ176" s="4">
        <v>25</v>
      </c>
      <c r="AK176" s="4">
        <v>25</v>
      </c>
      <c r="AL176" s="4">
        <v>2</v>
      </c>
      <c r="AM176" s="4">
        <v>2</v>
      </c>
      <c r="AN176" s="4">
        <v>0</v>
      </c>
      <c r="AO176" s="4">
        <v>0</v>
      </c>
      <c r="AP176" s="3" t="s">
        <v>58</v>
      </c>
      <c r="AQ176" s="3" t="s">
        <v>69</v>
      </c>
      <c r="AR176" s="6" t="str">
        <f>HYPERLINK("http://catalog.hathitrust.org/Record/000910256","HathiTrust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HYPERLINK("https://creighton-primo.hosted.exlibrisgroup.com/primo-explore/search?tab=default_tab&amp;search_scope=EVERYTHING&amp;vid=01CRU&amp;lang=en_US&amp;offset=0&amp;query=any,contains,991001065139702656","Catalog Record")</f>
        <v>Catalog Record</v>
      </c>
      <c r="AT176" s="6" t="str">
        <f>HYPERLINK("http://www.worldcat.org/oclc/15792834","WorldCat Record")</f>
        <v>WorldCat Record</v>
      </c>
      <c r="AU176" s="3" t="s">
        <v>2376</v>
      </c>
      <c r="AV176" s="3" t="s">
        <v>2377</v>
      </c>
      <c r="AW176" s="3" t="s">
        <v>2378</v>
      </c>
      <c r="AX176" s="3" t="s">
        <v>2378</v>
      </c>
      <c r="AY176" s="3" t="s">
        <v>2379</v>
      </c>
      <c r="AZ176" s="3" t="s">
        <v>74</v>
      </c>
      <c r="BB176" s="3" t="s">
        <v>2380</v>
      </c>
      <c r="BC176" s="3" t="s">
        <v>2381</v>
      </c>
      <c r="BD176" s="3" t="s">
        <v>2382</v>
      </c>
    </row>
    <row r="177" spans="1:56" ht="46.5" customHeight="1" x14ac:dyDescent="0.25">
      <c r="A177" s="7" t="s">
        <v>58</v>
      </c>
      <c r="B177" s="2" t="s">
        <v>2383</v>
      </c>
      <c r="C177" s="2" t="s">
        <v>2384</v>
      </c>
      <c r="D177" s="2" t="s">
        <v>2385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2386</v>
      </c>
      <c r="L177" s="2" t="s">
        <v>2387</v>
      </c>
      <c r="M177" s="3" t="s">
        <v>1187</v>
      </c>
      <c r="O177" s="3" t="s">
        <v>64</v>
      </c>
      <c r="P177" s="3" t="s">
        <v>65</v>
      </c>
      <c r="R177" s="3" t="s">
        <v>66</v>
      </c>
      <c r="S177" s="4">
        <v>5</v>
      </c>
      <c r="T177" s="4">
        <v>5</v>
      </c>
      <c r="U177" s="5" t="s">
        <v>2388</v>
      </c>
      <c r="V177" s="5" t="s">
        <v>2388</v>
      </c>
      <c r="W177" s="5" t="s">
        <v>2389</v>
      </c>
      <c r="X177" s="5" t="s">
        <v>2389</v>
      </c>
      <c r="Y177" s="4">
        <v>370</v>
      </c>
      <c r="Z177" s="4">
        <v>299</v>
      </c>
      <c r="AA177" s="4">
        <v>327</v>
      </c>
      <c r="AB177" s="4">
        <v>2</v>
      </c>
      <c r="AC177" s="4">
        <v>2</v>
      </c>
      <c r="AD177" s="4">
        <v>31</v>
      </c>
      <c r="AE177" s="4">
        <v>33</v>
      </c>
      <c r="AF177" s="4">
        <v>11</v>
      </c>
      <c r="AG177" s="4">
        <v>13</v>
      </c>
      <c r="AH177" s="4">
        <v>8</v>
      </c>
      <c r="AI177" s="4">
        <v>8</v>
      </c>
      <c r="AJ177" s="4">
        <v>19</v>
      </c>
      <c r="AK177" s="4">
        <v>20</v>
      </c>
      <c r="AL177" s="4">
        <v>1</v>
      </c>
      <c r="AM177" s="4">
        <v>1</v>
      </c>
      <c r="AN177" s="4">
        <v>1</v>
      </c>
      <c r="AO177" s="4">
        <v>1</v>
      </c>
      <c r="AP177" s="3" t="s">
        <v>58</v>
      </c>
      <c r="AQ177" s="3" t="s">
        <v>69</v>
      </c>
      <c r="AR177" s="6" t="str">
        <f>HYPERLINK("http://catalog.hathitrust.org/Record/002171889","HathiTrust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HYPERLINK("https://creighton-primo.hosted.exlibrisgroup.com/primo-explore/search?tab=default_tab&amp;search_scope=EVERYTHING&amp;vid=01CRU&amp;lang=en_US&amp;offset=0&amp;query=any,contains,991001647849702656","Catalog Record")</f>
        <v>Catalog Record</v>
      </c>
      <c r="AT177" s="6" t="str">
        <f>HYPERLINK("http://www.worldcat.org/oclc/21077201","WorldCat Record")</f>
        <v>WorldCat Record</v>
      </c>
      <c r="AU177" s="3" t="s">
        <v>2390</v>
      </c>
      <c r="AV177" s="3" t="s">
        <v>2391</v>
      </c>
      <c r="AW177" s="3" t="s">
        <v>2392</v>
      </c>
      <c r="AX177" s="3" t="s">
        <v>2392</v>
      </c>
      <c r="AY177" s="3" t="s">
        <v>2393</v>
      </c>
      <c r="AZ177" s="3" t="s">
        <v>74</v>
      </c>
      <c r="BB177" s="3" t="s">
        <v>2394</v>
      </c>
      <c r="BC177" s="3" t="s">
        <v>2395</v>
      </c>
      <c r="BD177" s="3" t="s">
        <v>2396</v>
      </c>
    </row>
    <row r="178" spans="1:56" ht="46.5" customHeight="1" x14ac:dyDescent="0.25">
      <c r="A178" s="7" t="s">
        <v>58</v>
      </c>
      <c r="B178" s="2" t="s">
        <v>2397</v>
      </c>
      <c r="C178" s="2" t="s">
        <v>2398</v>
      </c>
      <c r="D178" s="2" t="s">
        <v>2399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2400</v>
      </c>
      <c r="L178" s="2" t="s">
        <v>2401</v>
      </c>
      <c r="M178" s="3" t="s">
        <v>1104</v>
      </c>
      <c r="O178" s="3" t="s">
        <v>64</v>
      </c>
      <c r="P178" s="3" t="s">
        <v>96</v>
      </c>
      <c r="Q178" s="2" t="s">
        <v>2402</v>
      </c>
      <c r="R178" s="3" t="s">
        <v>66</v>
      </c>
      <c r="S178" s="4">
        <v>3</v>
      </c>
      <c r="T178" s="4">
        <v>3</v>
      </c>
      <c r="U178" s="5" t="s">
        <v>1246</v>
      </c>
      <c r="V178" s="5" t="s">
        <v>1246</v>
      </c>
      <c r="W178" s="5" t="s">
        <v>2403</v>
      </c>
      <c r="X178" s="5" t="s">
        <v>2403</v>
      </c>
      <c r="Y178" s="4">
        <v>292</v>
      </c>
      <c r="Z178" s="4">
        <v>244</v>
      </c>
      <c r="AA178" s="4">
        <v>603</v>
      </c>
      <c r="AB178" s="4">
        <v>3</v>
      </c>
      <c r="AC178" s="4">
        <v>6</v>
      </c>
      <c r="AD178" s="4">
        <v>16</v>
      </c>
      <c r="AE178" s="4">
        <v>32</v>
      </c>
      <c r="AF178" s="4">
        <v>3</v>
      </c>
      <c r="AG178" s="4">
        <v>11</v>
      </c>
      <c r="AH178" s="4">
        <v>6</v>
      </c>
      <c r="AI178" s="4">
        <v>8</v>
      </c>
      <c r="AJ178" s="4">
        <v>9</v>
      </c>
      <c r="AK178" s="4">
        <v>13</v>
      </c>
      <c r="AL178" s="4">
        <v>2</v>
      </c>
      <c r="AM178" s="4">
        <v>5</v>
      </c>
      <c r="AN178" s="4">
        <v>0</v>
      </c>
      <c r="AO178" s="4">
        <v>1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HYPERLINK("https://creighton-primo.hosted.exlibrisgroup.com/primo-explore/search?tab=default_tab&amp;search_scope=EVERYTHING&amp;vid=01CRU&amp;lang=en_US&amp;offset=0&amp;query=any,contains,991003887349702656","Catalog Record")</f>
        <v>Catalog Record</v>
      </c>
      <c r="AT178" s="6" t="str">
        <f>HYPERLINK("http://www.worldcat.org/oclc/46937547","WorldCat Record")</f>
        <v>WorldCat Record</v>
      </c>
      <c r="AU178" s="3" t="s">
        <v>2404</v>
      </c>
      <c r="AV178" s="3" t="s">
        <v>2405</v>
      </c>
      <c r="AW178" s="3" t="s">
        <v>2406</v>
      </c>
      <c r="AX178" s="3" t="s">
        <v>2406</v>
      </c>
      <c r="AY178" s="3" t="s">
        <v>2407</v>
      </c>
      <c r="AZ178" s="3" t="s">
        <v>74</v>
      </c>
      <c r="BB178" s="3" t="s">
        <v>2408</v>
      </c>
      <c r="BC178" s="3" t="s">
        <v>2409</v>
      </c>
      <c r="BD178" s="3" t="s">
        <v>2410</v>
      </c>
    </row>
    <row r="179" spans="1:56" ht="46.5" customHeight="1" x14ac:dyDescent="0.25">
      <c r="A179" s="7" t="s">
        <v>58</v>
      </c>
      <c r="B179" s="2" t="s">
        <v>2411</v>
      </c>
      <c r="C179" s="2" t="s">
        <v>2412</v>
      </c>
      <c r="D179" s="2" t="s">
        <v>2413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2414</v>
      </c>
      <c r="L179" s="2" t="s">
        <v>2415</v>
      </c>
      <c r="M179" s="3" t="s">
        <v>614</v>
      </c>
      <c r="O179" s="3" t="s">
        <v>64</v>
      </c>
      <c r="P179" s="3" t="s">
        <v>65</v>
      </c>
      <c r="R179" s="3" t="s">
        <v>66</v>
      </c>
      <c r="S179" s="4">
        <v>1</v>
      </c>
      <c r="T179" s="4">
        <v>1</v>
      </c>
      <c r="U179" s="5" t="s">
        <v>2416</v>
      </c>
      <c r="V179" s="5" t="s">
        <v>2416</v>
      </c>
      <c r="W179" s="5" t="s">
        <v>981</v>
      </c>
      <c r="X179" s="5" t="s">
        <v>981</v>
      </c>
      <c r="Y179" s="4">
        <v>387</v>
      </c>
      <c r="Z179" s="4">
        <v>279</v>
      </c>
      <c r="AA179" s="4">
        <v>313</v>
      </c>
      <c r="AB179" s="4">
        <v>3</v>
      </c>
      <c r="AC179" s="4">
        <v>3</v>
      </c>
      <c r="AD179" s="4">
        <v>10</v>
      </c>
      <c r="AE179" s="4">
        <v>10</v>
      </c>
      <c r="AF179" s="4">
        <v>2</v>
      </c>
      <c r="AG179" s="4">
        <v>2</v>
      </c>
      <c r="AH179" s="4">
        <v>3</v>
      </c>
      <c r="AI179" s="4">
        <v>3</v>
      </c>
      <c r="AJ179" s="4">
        <v>6</v>
      </c>
      <c r="AK179" s="4">
        <v>6</v>
      </c>
      <c r="AL179" s="4">
        <v>2</v>
      </c>
      <c r="AM179" s="4">
        <v>2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>HYPERLINK("https://creighton-primo.hosted.exlibrisgroup.com/primo-explore/search?tab=default_tab&amp;search_scope=EVERYTHING&amp;vid=01CRU&amp;lang=en_US&amp;offset=0&amp;query=any,contains,991000591109702656","Catalog Record")</f>
        <v>Catalog Record</v>
      </c>
      <c r="AT179" s="6" t="str">
        <f>HYPERLINK("http://www.worldcat.org/oclc/11785224","WorldCat Record")</f>
        <v>WorldCat Record</v>
      </c>
      <c r="AU179" s="3" t="s">
        <v>2417</v>
      </c>
      <c r="AV179" s="3" t="s">
        <v>2418</v>
      </c>
      <c r="AW179" s="3" t="s">
        <v>2419</v>
      </c>
      <c r="AX179" s="3" t="s">
        <v>2419</v>
      </c>
      <c r="AY179" s="3" t="s">
        <v>2420</v>
      </c>
      <c r="AZ179" s="3" t="s">
        <v>74</v>
      </c>
      <c r="BB179" s="3" t="s">
        <v>2421</v>
      </c>
      <c r="BC179" s="3" t="s">
        <v>2422</v>
      </c>
      <c r="BD179" s="3" t="s">
        <v>2423</v>
      </c>
    </row>
    <row r="180" spans="1:56" ht="46.5" customHeight="1" x14ac:dyDescent="0.25">
      <c r="A180" s="7" t="s">
        <v>58</v>
      </c>
      <c r="B180" s="2" t="s">
        <v>2424</v>
      </c>
      <c r="C180" s="2" t="s">
        <v>2425</v>
      </c>
      <c r="D180" s="2" t="s">
        <v>2426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2427</v>
      </c>
      <c r="L180" s="2" t="s">
        <v>2428</v>
      </c>
      <c r="M180" s="3" t="s">
        <v>189</v>
      </c>
      <c r="O180" s="3" t="s">
        <v>64</v>
      </c>
      <c r="P180" s="3" t="s">
        <v>191</v>
      </c>
      <c r="R180" s="3" t="s">
        <v>66</v>
      </c>
      <c r="S180" s="4">
        <v>7</v>
      </c>
      <c r="T180" s="4">
        <v>7</v>
      </c>
      <c r="U180" s="5" t="s">
        <v>2429</v>
      </c>
      <c r="V180" s="5" t="s">
        <v>2429</v>
      </c>
      <c r="W180" s="5" t="s">
        <v>981</v>
      </c>
      <c r="X180" s="5" t="s">
        <v>981</v>
      </c>
      <c r="Y180" s="4">
        <v>128</v>
      </c>
      <c r="Z180" s="4">
        <v>108</v>
      </c>
      <c r="AA180" s="4">
        <v>117</v>
      </c>
      <c r="AB180" s="4">
        <v>3</v>
      </c>
      <c r="AC180" s="4">
        <v>3</v>
      </c>
      <c r="AD180" s="4">
        <v>6</v>
      </c>
      <c r="AE180" s="4">
        <v>6</v>
      </c>
      <c r="AF180" s="4">
        <v>3</v>
      </c>
      <c r="AG180" s="4">
        <v>3</v>
      </c>
      <c r="AH180" s="4">
        <v>1</v>
      </c>
      <c r="AI180" s="4">
        <v>1</v>
      </c>
      <c r="AJ180" s="4">
        <v>3</v>
      </c>
      <c r="AK180" s="4">
        <v>3</v>
      </c>
      <c r="AL180" s="4">
        <v>2</v>
      </c>
      <c r="AM180" s="4">
        <v>2</v>
      </c>
      <c r="AN180" s="4">
        <v>0</v>
      </c>
      <c r="AO180" s="4">
        <v>0</v>
      </c>
      <c r="AP180" s="3" t="s">
        <v>58</v>
      </c>
      <c r="AQ180" s="3" t="s">
        <v>69</v>
      </c>
      <c r="AR180" s="6" t="str">
        <f>HYPERLINK("http://catalog.hathitrust.org/Record/008307884","HathiTrust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HYPERLINK("https://creighton-primo.hosted.exlibrisgroup.com/primo-explore/search?tab=default_tab&amp;search_scope=EVERYTHING&amp;vid=01CRU&amp;lang=en_US&amp;offset=0&amp;query=any,contains,991000906019702656","Catalog Record")</f>
        <v>Catalog Record</v>
      </c>
      <c r="AT180" s="6" t="str">
        <f>HYPERLINK("http://www.worldcat.org/oclc/14098400","WorldCat Record")</f>
        <v>WorldCat Record</v>
      </c>
      <c r="AU180" s="3" t="s">
        <v>2430</v>
      </c>
      <c r="AV180" s="3" t="s">
        <v>2431</v>
      </c>
      <c r="AW180" s="3" t="s">
        <v>2432</v>
      </c>
      <c r="AX180" s="3" t="s">
        <v>2432</v>
      </c>
      <c r="AY180" s="3" t="s">
        <v>2433</v>
      </c>
      <c r="AZ180" s="3" t="s">
        <v>74</v>
      </c>
      <c r="BB180" s="3" t="s">
        <v>2434</v>
      </c>
      <c r="BC180" s="3" t="s">
        <v>2435</v>
      </c>
      <c r="BD180" s="3" t="s">
        <v>2436</v>
      </c>
    </row>
    <row r="181" spans="1:56" ht="46.5" customHeight="1" x14ac:dyDescent="0.25">
      <c r="A181" s="7" t="s">
        <v>58</v>
      </c>
      <c r="B181" s="2" t="s">
        <v>2437</v>
      </c>
      <c r="C181" s="2" t="s">
        <v>2438</v>
      </c>
      <c r="D181" s="2" t="s">
        <v>2439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2440</v>
      </c>
      <c r="L181" s="2" t="s">
        <v>2441</v>
      </c>
      <c r="M181" s="3" t="s">
        <v>747</v>
      </c>
      <c r="O181" s="3" t="s">
        <v>64</v>
      </c>
      <c r="P181" s="3" t="s">
        <v>251</v>
      </c>
      <c r="R181" s="3" t="s">
        <v>66</v>
      </c>
      <c r="S181" s="4">
        <v>5</v>
      </c>
      <c r="T181" s="4">
        <v>5</v>
      </c>
      <c r="U181" s="5" t="s">
        <v>2442</v>
      </c>
      <c r="V181" s="5" t="s">
        <v>2442</v>
      </c>
      <c r="W181" s="5" t="s">
        <v>981</v>
      </c>
      <c r="X181" s="5" t="s">
        <v>981</v>
      </c>
      <c r="Y181" s="4">
        <v>240</v>
      </c>
      <c r="Z181" s="4">
        <v>149</v>
      </c>
      <c r="AA181" s="4">
        <v>158</v>
      </c>
      <c r="AB181" s="4">
        <v>3</v>
      </c>
      <c r="AC181" s="4">
        <v>3</v>
      </c>
      <c r="AD181" s="4">
        <v>10</v>
      </c>
      <c r="AE181" s="4">
        <v>11</v>
      </c>
      <c r="AF181" s="4">
        <v>3</v>
      </c>
      <c r="AG181" s="4">
        <v>3</v>
      </c>
      <c r="AH181" s="4">
        <v>3</v>
      </c>
      <c r="AI181" s="4">
        <v>4</v>
      </c>
      <c r="AJ181" s="4">
        <v>5</v>
      </c>
      <c r="AK181" s="4">
        <v>6</v>
      </c>
      <c r="AL181" s="4">
        <v>2</v>
      </c>
      <c r="AM181" s="4">
        <v>2</v>
      </c>
      <c r="AN181" s="4">
        <v>0</v>
      </c>
      <c r="AO181" s="4">
        <v>0</v>
      </c>
      <c r="AP181" s="3" t="s">
        <v>58</v>
      </c>
      <c r="AQ181" s="3" t="s">
        <v>69</v>
      </c>
      <c r="AR181" s="6" t="str">
        <f>HYPERLINK("http://catalog.hathitrust.org/Record/000138301","HathiTrust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HYPERLINK("https://creighton-primo.hosted.exlibrisgroup.com/primo-explore/search?tab=default_tab&amp;search_scope=EVERYTHING&amp;vid=01CRU&amp;lang=en_US&amp;offset=0&amp;query=any,contains,991004761649702656","Catalog Record")</f>
        <v>Catalog Record</v>
      </c>
      <c r="AT181" s="6" t="str">
        <f>HYPERLINK("http://www.worldcat.org/oclc/5007211","WorldCat Record")</f>
        <v>WorldCat Record</v>
      </c>
      <c r="AU181" s="3" t="s">
        <v>2443</v>
      </c>
      <c r="AV181" s="3" t="s">
        <v>2444</v>
      </c>
      <c r="AW181" s="3" t="s">
        <v>2445</v>
      </c>
      <c r="AX181" s="3" t="s">
        <v>2445</v>
      </c>
      <c r="AY181" s="3" t="s">
        <v>2446</v>
      </c>
      <c r="AZ181" s="3" t="s">
        <v>74</v>
      </c>
      <c r="BB181" s="3" t="s">
        <v>2447</v>
      </c>
      <c r="BC181" s="3" t="s">
        <v>2448</v>
      </c>
      <c r="BD181" s="3" t="s">
        <v>2449</v>
      </c>
    </row>
    <row r="182" spans="1:56" ht="46.5" customHeight="1" x14ac:dyDescent="0.25">
      <c r="A182" s="7" t="s">
        <v>58</v>
      </c>
      <c r="B182" s="2" t="s">
        <v>2450</v>
      </c>
      <c r="C182" s="2" t="s">
        <v>2451</v>
      </c>
      <c r="D182" s="2" t="s">
        <v>2452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2453</v>
      </c>
      <c r="L182" s="2" t="s">
        <v>1594</v>
      </c>
      <c r="M182" s="3" t="s">
        <v>161</v>
      </c>
      <c r="O182" s="3" t="s">
        <v>64</v>
      </c>
      <c r="P182" s="3" t="s">
        <v>191</v>
      </c>
      <c r="R182" s="3" t="s">
        <v>66</v>
      </c>
      <c r="S182" s="4">
        <v>2</v>
      </c>
      <c r="T182" s="4">
        <v>2</v>
      </c>
      <c r="U182" s="5" t="s">
        <v>2442</v>
      </c>
      <c r="V182" s="5" t="s">
        <v>2442</v>
      </c>
      <c r="W182" s="5" t="s">
        <v>981</v>
      </c>
      <c r="X182" s="5" t="s">
        <v>981</v>
      </c>
      <c r="Y182" s="4">
        <v>534</v>
      </c>
      <c r="Z182" s="4">
        <v>350</v>
      </c>
      <c r="AA182" s="4">
        <v>377</v>
      </c>
      <c r="AB182" s="4">
        <v>3</v>
      </c>
      <c r="AC182" s="4">
        <v>4</v>
      </c>
      <c r="AD182" s="4">
        <v>16</v>
      </c>
      <c r="AE182" s="4">
        <v>18</v>
      </c>
      <c r="AF182" s="4">
        <v>5</v>
      </c>
      <c r="AG182" s="4">
        <v>6</v>
      </c>
      <c r="AH182" s="4">
        <v>5</v>
      </c>
      <c r="AI182" s="4">
        <v>6</v>
      </c>
      <c r="AJ182" s="4">
        <v>9</v>
      </c>
      <c r="AK182" s="4">
        <v>9</v>
      </c>
      <c r="AL182" s="4">
        <v>2</v>
      </c>
      <c r="AM182" s="4">
        <v>2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HYPERLINK("https://creighton-primo.hosted.exlibrisgroup.com/primo-explore/search?tab=default_tab&amp;search_scope=EVERYTHING&amp;vid=01CRU&amp;lang=en_US&amp;offset=0&amp;query=any,contains,991000253359702656","Catalog Record")</f>
        <v>Catalog Record</v>
      </c>
      <c r="AT182" s="6" t="str">
        <f>HYPERLINK("http://www.worldcat.org/oclc/9761737","WorldCat Record")</f>
        <v>WorldCat Record</v>
      </c>
      <c r="AU182" s="3" t="s">
        <v>2454</v>
      </c>
      <c r="AV182" s="3" t="s">
        <v>2455</v>
      </c>
      <c r="AW182" s="3" t="s">
        <v>2456</v>
      </c>
      <c r="AX182" s="3" t="s">
        <v>2456</v>
      </c>
      <c r="AY182" s="3" t="s">
        <v>2457</v>
      </c>
      <c r="AZ182" s="3" t="s">
        <v>74</v>
      </c>
      <c r="BB182" s="3" t="s">
        <v>2458</v>
      </c>
      <c r="BC182" s="3" t="s">
        <v>2459</v>
      </c>
      <c r="BD182" s="3" t="s">
        <v>2460</v>
      </c>
    </row>
    <row r="183" spans="1:56" ht="46.5" customHeight="1" x14ac:dyDescent="0.25">
      <c r="A183" s="7" t="s">
        <v>58</v>
      </c>
      <c r="B183" s="2" t="s">
        <v>2461</v>
      </c>
      <c r="C183" s="2" t="s">
        <v>2462</v>
      </c>
      <c r="D183" s="2" t="s">
        <v>2463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2464</v>
      </c>
      <c r="L183" s="2" t="s">
        <v>2465</v>
      </c>
      <c r="M183" s="3" t="s">
        <v>1104</v>
      </c>
      <c r="O183" s="3" t="s">
        <v>64</v>
      </c>
      <c r="P183" s="3" t="s">
        <v>305</v>
      </c>
      <c r="R183" s="3" t="s">
        <v>66</v>
      </c>
      <c r="S183" s="4">
        <v>2</v>
      </c>
      <c r="T183" s="4">
        <v>2</v>
      </c>
      <c r="U183" s="5" t="s">
        <v>2466</v>
      </c>
      <c r="V183" s="5" t="s">
        <v>2466</v>
      </c>
      <c r="W183" s="5" t="s">
        <v>2467</v>
      </c>
      <c r="X183" s="5" t="s">
        <v>2467</v>
      </c>
      <c r="Y183" s="4">
        <v>283</v>
      </c>
      <c r="Z183" s="4">
        <v>228</v>
      </c>
      <c r="AA183" s="4">
        <v>228</v>
      </c>
      <c r="AB183" s="4">
        <v>3</v>
      </c>
      <c r="AC183" s="4">
        <v>3</v>
      </c>
      <c r="AD183" s="4">
        <v>12</v>
      </c>
      <c r="AE183" s="4">
        <v>12</v>
      </c>
      <c r="AF183" s="4">
        <v>3</v>
      </c>
      <c r="AG183" s="4">
        <v>3</v>
      </c>
      <c r="AH183" s="4">
        <v>4</v>
      </c>
      <c r="AI183" s="4">
        <v>4</v>
      </c>
      <c r="AJ183" s="4">
        <v>6</v>
      </c>
      <c r="AK183" s="4">
        <v>6</v>
      </c>
      <c r="AL183" s="4">
        <v>2</v>
      </c>
      <c r="AM183" s="4">
        <v>2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HYPERLINK("https://creighton-primo.hosted.exlibrisgroup.com/primo-explore/search?tab=default_tab&amp;search_scope=EVERYTHING&amp;vid=01CRU&amp;lang=en_US&amp;offset=0&amp;query=any,contains,991003865389702656","Catalog Record")</f>
        <v>Catalog Record</v>
      </c>
      <c r="AT183" s="6" t="str">
        <f>HYPERLINK("http://www.worldcat.org/oclc/47140570","WorldCat Record")</f>
        <v>WorldCat Record</v>
      </c>
      <c r="AU183" s="3" t="s">
        <v>2468</v>
      </c>
      <c r="AV183" s="3" t="s">
        <v>2469</v>
      </c>
      <c r="AW183" s="3" t="s">
        <v>2470</v>
      </c>
      <c r="AX183" s="3" t="s">
        <v>2470</v>
      </c>
      <c r="AY183" s="3" t="s">
        <v>2471</v>
      </c>
      <c r="AZ183" s="3" t="s">
        <v>74</v>
      </c>
      <c r="BB183" s="3" t="s">
        <v>2472</v>
      </c>
      <c r="BC183" s="3" t="s">
        <v>2473</v>
      </c>
      <c r="BD183" s="3" t="s">
        <v>2474</v>
      </c>
    </row>
    <row r="184" spans="1:56" ht="46.5" customHeight="1" x14ac:dyDescent="0.25">
      <c r="A184" s="7" t="s">
        <v>58</v>
      </c>
      <c r="B184" s="2" t="s">
        <v>2475</v>
      </c>
      <c r="C184" s="2" t="s">
        <v>2476</v>
      </c>
      <c r="D184" s="2" t="s">
        <v>2477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2478</v>
      </c>
      <c r="M184" s="3" t="s">
        <v>175</v>
      </c>
      <c r="N184" s="2" t="s">
        <v>1427</v>
      </c>
      <c r="O184" s="3" t="s">
        <v>1303</v>
      </c>
      <c r="P184" s="3" t="s">
        <v>2479</v>
      </c>
      <c r="Q184" s="2" t="s">
        <v>2480</v>
      </c>
      <c r="R184" s="3" t="s">
        <v>66</v>
      </c>
      <c r="S184" s="4">
        <v>1</v>
      </c>
      <c r="T184" s="4">
        <v>1</v>
      </c>
      <c r="U184" s="5" t="s">
        <v>2481</v>
      </c>
      <c r="V184" s="5" t="s">
        <v>2481</v>
      </c>
      <c r="W184" s="5" t="s">
        <v>2481</v>
      </c>
      <c r="X184" s="5" t="s">
        <v>2481</v>
      </c>
      <c r="Y184" s="4">
        <v>76</v>
      </c>
      <c r="Z184" s="4">
        <v>67</v>
      </c>
      <c r="AA184" s="4">
        <v>75</v>
      </c>
      <c r="AB184" s="4">
        <v>1</v>
      </c>
      <c r="AC184" s="4">
        <v>1</v>
      </c>
      <c r="AD184" s="4">
        <v>3</v>
      </c>
      <c r="AE184" s="4">
        <v>3</v>
      </c>
      <c r="AF184" s="4">
        <v>0</v>
      </c>
      <c r="AG184" s="4">
        <v>0</v>
      </c>
      <c r="AH184" s="4">
        <v>1</v>
      </c>
      <c r="AI184" s="4">
        <v>1</v>
      </c>
      <c r="AJ184" s="4">
        <v>2</v>
      </c>
      <c r="AK184" s="4">
        <v>2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69</v>
      </c>
      <c r="AR184" s="6" t="str">
        <f>HYPERLINK("http://catalog.hathitrust.org/Record/009513509","HathiTrust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HYPERLINK("https://creighton-primo.hosted.exlibrisgroup.com/primo-explore/search?tab=default_tab&amp;search_scope=EVERYTHING&amp;vid=01CRU&amp;lang=en_US&amp;offset=0&amp;query=any,contains,991003699469702656","Catalog Record")</f>
        <v>Catalog Record</v>
      </c>
      <c r="AT184" s="6" t="str">
        <f>HYPERLINK("http://www.worldcat.org/oclc/3847017","WorldCat Record")</f>
        <v>WorldCat Record</v>
      </c>
      <c r="AU184" s="3" t="s">
        <v>2482</v>
      </c>
      <c r="AV184" s="3" t="s">
        <v>2483</v>
      </c>
      <c r="AW184" s="3" t="s">
        <v>2484</v>
      </c>
      <c r="AX184" s="3" t="s">
        <v>2484</v>
      </c>
      <c r="AY184" s="3" t="s">
        <v>2485</v>
      </c>
      <c r="AZ184" s="3" t="s">
        <v>74</v>
      </c>
      <c r="BC184" s="3" t="s">
        <v>2486</v>
      </c>
      <c r="BD184" s="3" t="s">
        <v>2487</v>
      </c>
    </row>
    <row r="185" spans="1:56" ht="46.5" customHeight="1" x14ac:dyDescent="0.25">
      <c r="A185" s="7" t="s">
        <v>58</v>
      </c>
      <c r="B185" s="2" t="s">
        <v>2488</v>
      </c>
      <c r="C185" s="2" t="s">
        <v>2489</v>
      </c>
      <c r="D185" s="2" t="s">
        <v>2490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2491</v>
      </c>
      <c r="L185" s="2" t="s">
        <v>2492</v>
      </c>
      <c r="M185" s="3" t="s">
        <v>747</v>
      </c>
      <c r="O185" s="3" t="s">
        <v>64</v>
      </c>
      <c r="P185" s="3" t="s">
        <v>251</v>
      </c>
      <c r="Q185" s="2" t="s">
        <v>2493</v>
      </c>
      <c r="R185" s="3" t="s">
        <v>66</v>
      </c>
      <c r="S185" s="4">
        <v>2</v>
      </c>
      <c r="T185" s="4">
        <v>2</v>
      </c>
      <c r="U185" s="5" t="s">
        <v>2494</v>
      </c>
      <c r="V185" s="5" t="s">
        <v>2494</v>
      </c>
      <c r="W185" s="5" t="s">
        <v>1188</v>
      </c>
      <c r="X185" s="5" t="s">
        <v>1188</v>
      </c>
      <c r="Y185" s="4">
        <v>360</v>
      </c>
      <c r="Z185" s="4">
        <v>328</v>
      </c>
      <c r="AA185" s="4">
        <v>410</v>
      </c>
      <c r="AB185" s="4">
        <v>2</v>
      </c>
      <c r="AC185" s="4">
        <v>3</v>
      </c>
      <c r="AD185" s="4">
        <v>17</v>
      </c>
      <c r="AE185" s="4">
        <v>21</v>
      </c>
      <c r="AF185" s="4">
        <v>5</v>
      </c>
      <c r="AG185" s="4">
        <v>7</v>
      </c>
      <c r="AH185" s="4">
        <v>8</v>
      </c>
      <c r="AI185" s="4">
        <v>8</v>
      </c>
      <c r="AJ185" s="4">
        <v>9</v>
      </c>
      <c r="AK185" s="4">
        <v>11</v>
      </c>
      <c r="AL185" s="4">
        <v>1</v>
      </c>
      <c r="AM185" s="4">
        <v>2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HYPERLINK("https://creighton-primo.hosted.exlibrisgroup.com/primo-explore/search?tab=default_tab&amp;search_scope=EVERYTHING&amp;vid=01CRU&amp;lang=en_US&amp;offset=0&amp;query=any,contains,991004782929702656","Catalog Record")</f>
        <v>Catalog Record</v>
      </c>
      <c r="AT185" s="6" t="str">
        <f>HYPERLINK("http://www.worldcat.org/oclc/5126119","WorldCat Record")</f>
        <v>WorldCat Record</v>
      </c>
      <c r="AU185" s="3" t="s">
        <v>2495</v>
      </c>
      <c r="AV185" s="3" t="s">
        <v>2496</v>
      </c>
      <c r="AW185" s="3" t="s">
        <v>2497</v>
      </c>
      <c r="AX185" s="3" t="s">
        <v>2497</v>
      </c>
      <c r="AY185" s="3" t="s">
        <v>2498</v>
      </c>
      <c r="AZ185" s="3" t="s">
        <v>74</v>
      </c>
      <c r="BB185" s="3" t="s">
        <v>2499</v>
      </c>
      <c r="BC185" s="3" t="s">
        <v>2500</v>
      </c>
      <c r="BD185" s="3" t="s">
        <v>2501</v>
      </c>
    </row>
    <row r="186" spans="1:56" ht="46.5" customHeight="1" x14ac:dyDescent="0.25">
      <c r="A186" s="7" t="s">
        <v>58</v>
      </c>
      <c r="B186" s="2" t="s">
        <v>2502</v>
      </c>
      <c r="C186" s="2" t="s">
        <v>2503</v>
      </c>
      <c r="D186" s="2" t="s">
        <v>2504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2505</v>
      </c>
      <c r="L186" s="2" t="s">
        <v>2506</v>
      </c>
      <c r="M186" s="3" t="s">
        <v>347</v>
      </c>
      <c r="O186" s="3" t="s">
        <v>64</v>
      </c>
      <c r="P186" s="3" t="s">
        <v>191</v>
      </c>
      <c r="Q186" s="2" t="s">
        <v>2507</v>
      </c>
      <c r="R186" s="3" t="s">
        <v>66</v>
      </c>
      <c r="S186" s="4">
        <v>3</v>
      </c>
      <c r="T186" s="4">
        <v>3</v>
      </c>
      <c r="U186" s="5" t="s">
        <v>2508</v>
      </c>
      <c r="V186" s="5" t="s">
        <v>2508</v>
      </c>
      <c r="W186" s="5" t="s">
        <v>981</v>
      </c>
      <c r="X186" s="5" t="s">
        <v>981</v>
      </c>
      <c r="Y186" s="4">
        <v>445</v>
      </c>
      <c r="Z186" s="4">
        <v>311</v>
      </c>
      <c r="AA186" s="4">
        <v>369</v>
      </c>
      <c r="AB186" s="4">
        <v>2</v>
      </c>
      <c r="AC186" s="4">
        <v>2</v>
      </c>
      <c r="AD186" s="4">
        <v>15</v>
      </c>
      <c r="AE186" s="4">
        <v>19</v>
      </c>
      <c r="AF186" s="4">
        <v>3</v>
      </c>
      <c r="AG186" s="4">
        <v>6</v>
      </c>
      <c r="AH186" s="4">
        <v>7</v>
      </c>
      <c r="AI186" s="4">
        <v>7</v>
      </c>
      <c r="AJ186" s="4">
        <v>11</v>
      </c>
      <c r="AK186" s="4">
        <v>13</v>
      </c>
      <c r="AL186" s="4">
        <v>1</v>
      </c>
      <c r="AM186" s="4">
        <v>1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HYPERLINK("https://creighton-primo.hosted.exlibrisgroup.com/primo-explore/search?tab=default_tab&amp;search_scope=EVERYTHING&amp;vid=01CRU&amp;lang=en_US&amp;offset=0&amp;query=any,contains,991000083909702656","Catalog Record")</f>
        <v>Catalog Record</v>
      </c>
      <c r="AT186" s="6" t="str">
        <f>HYPERLINK("http://www.worldcat.org/oclc/8846580","WorldCat Record")</f>
        <v>WorldCat Record</v>
      </c>
      <c r="AU186" s="3" t="s">
        <v>2509</v>
      </c>
      <c r="AV186" s="3" t="s">
        <v>2510</v>
      </c>
      <c r="AW186" s="3" t="s">
        <v>2511</v>
      </c>
      <c r="AX186" s="3" t="s">
        <v>2511</v>
      </c>
      <c r="AY186" s="3" t="s">
        <v>2512</v>
      </c>
      <c r="AZ186" s="3" t="s">
        <v>74</v>
      </c>
      <c r="BB186" s="3" t="s">
        <v>2513</v>
      </c>
      <c r="BC186" s="3" t="s">
        <v>2514</v>
      </c>
      <c r="BD186" s="3" t="s">
        <v>2515</v>
      </c>
    </row>
    <row r="187" spans="1:56" ht="46.5" customHeight="1" x14ac:dyDescent="0.25">
      <c r="A187" s="7" t="s">
        <v>58</v>
      </c>
      <c r="B187" s="2" t="s">
        <v>2516</v>
      </c>
      <c r="C187" s="2" t="s">
        <v>2517</v>
      </c>
      <c r="D187" s="2" t="s">
        <v>2518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2519</v>
      </c>
      <c r="L187" s="2" t="s">
        <v>2520</v>
      </c>
      <c r="M187" s="3" t="s">
        <v>747</v>
      </c>
      <c r="N187" s="2" t="s">
        <v>2521</v>
      </c>
      <c r="O187" s="3" t="s">
        <v>64</v>
      </c>
      <c r="P187" s="3" t="s">
        <v>251</v>
      </c>
      <c r="R187" s="3" t="s">
        <v>66</v>
      </c>
      <c r="S187" s="4">
        <v>5</v>
      </c>
      <c r="T187" s="4">
        <v>5</v>
      </c>
      <c r="U187" s="5" t="s">
        <v>2522</v>
      </c>
      <c r="V187" s="5" t="s">
        <v>2522</v>
      </c>
      <c r="W187" s="5" t="s">
        <v>981</v>
      </c>
      <c r="X187" s="5" t="s">
        <v>981</v>
      </c>
      <c r="Y187" s="4">
        <v>101</v>
      </c>
      <c r="Z187" s="4">
        <v>97</v>
      </c>
      <c r="AA187" s="4">
        <v>251</v>
      </c>
      <c r="AB187" s="4">
        <v>1</v>
      </c>
      <c r="AC187" s="4">
        <v>3</v>
      </c>
      <c r="AD187" s="4">
        <v>6</v>
      </c>
      <c r="AE187" s="4">
        <v>14</v>
      </c>
      <c r="AF187" s="4">
        <v>2</v>
      </c>
      <c r="AG187" s="4">
        <v>4</v>
      </c>
      <c r="AH187" s="4">
        <v>3</v>
      </c>
      <c r="AI187" s="4">
        <v>4</v>
      </c>
      <c r="AJ187" s="4">
        <v>5</v>
      </c>
      <c r="AK187" s="4">
        <v>8</v>
      </c>
      <c r="AL187" s="4">
        <v>0</v>
      </c>
      <c r="AM187" s="4">
        <v>2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HYPERLINK("https://creighton-primo.hosted.exlibrisgroup.com/primo-explore/search?tab=default_tab&amp;search_scope=EVERYTHING&amp;vid=01CRU&amp;lang=en_US&amp;offset=0&amp;query=any,contains,991005111299702656","Catalog Record")</f>
        <v>Catalog Record</v>
      </c>
      <c r="AT187" s="6" t="str">
        <f>HYPERLINK("http://www.worldcat.org/oclc/7433933","WorldCat Record")</f>
        <v>WorldCat Record</v>
      </c>
      <c r="AU187" s="3" t="s">
        <v>2523</v>
      </c>
      <c r="AV187" s="3" t="s">
        <v>2524</v>
      </c>
      <c r="AW187" s="3" t="s">
        <v>2525</v>
      </c>
      <c r="AX187" s="3" t="s">
        <v>2525</v>
      </c>
      <c r="AY187" s="3" t="s">
        <v>2526</v>
      </c>
      <c r="AZ187" s="3" t="s">
        <v>74</v>
      </c>
      <c r="BC187" s="3" t="s">
        <v>2527</v>
      </c>
      <c r="BD187" s="3" t="s">
        <v>2528</v>
      </c>
    </row>
    <row r="188" spans="1:56" ht="46.5" customHeight="1" x14ac:dyDescent="0.25">
      <c r="A188" s="7" t="s">
        <v>58</v>
      </c>
      <c r="B188" s="2" t="s">
        <v>2529</v>
      </c>
      <c r="C188" s="2" t="s">
        <v>2530</v>
      </c>
      <c r="D188" s="2" t="s">
        <v>2531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2532</v>
      </c>
      <c r="L188" s="2" t="s">
        <v>2533</v>
      </c>
      <c r="M188" s="3" t="s">
        <v>2534</v>
      </c>
      <c r="O188" s="3" t="s">
        <v>64</v>
      </c>
      <c r="P188" s="3" t="s">
        <v>176</v>
      </c>
      <c r="Q188" s="2" t="s">
        <v>2535</v>
      </c>
      <c r="R188" s="3" t="s">
        <v>66</v>
      </c>
      <c r="S188" s="4">
        <v>2</v>
      </c>
      <c r="T188" s="4">
        <v>2</v>
      </c>
      <c r="U188" s="5" t="s">
        <v>2536</v>
      </c>
      <c r="V188" s="5" t="s">
        <v>2536</v>
      </c>
      <c r="W188" s="5" t="s">
        <v>981</v>
      </c>
      <c r="X188" s="5" t="s">
        <v>981</v>
      </c>
      <c r="Y188" s="4">
        <v>63</v>
      </c>
      <c r="Z188" s="4">
        <v>58</v>
      </c>
      <c r="AA188" s="4">
        <v>65</v>
      </c>
      <c r="AB188" s="4">
        <v>1</v>
      </c>
      <c r="AC188" s="4">
        <v>1</v>
      </c>
      <c r="AD188" s="4">
        <v>10</v>
      </c>
      <c r="AE188" s="4">
        <v>10</v>
      </c>
      <c r="AF188" s="4">
        <v>3</v>
      </c>
      <c r="AG188" s="4">
        <v>3</v>
      </c>
      <c r="AH188" s="4">
        <v>3</v>
      </c>
      <c r="AI188" s="4">
        <v>3</v>
      </c>
      <c r="AJ188" s="4">
        <v>6</v>
      </c>
      <c r="AK188" s="4">
        <v>6</v>
      </c>
      <c r="AL188" s="4">
        <v>0</v>
      </c>
      <c r="AM188" s="4">
        <v>0</v>
      </c>
      <c r="AN188" s="4">
        <v>0</v>
      </c>
      <c r="AO188" s="4">
        <v>0</v>
      </c>
      <c r="AP188" s="3" t="s">
        <v>69</v>
      </c>
      <c r="AQ188" s="3" t="s">
        <v>58</v>
      </c>
      <c r="AR188" s="6" t="str">
        <f>HYPERLINK("http://catalog.hathitrust.org/Record/001640172","HathiTrust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HYPERLINK("https://creighton-primo.hosted.exlibrisgroup.com/primo-explore/search?tab=default_tab&amp;search_scope=EVERYTHING&amp;vid=01CRU&amp;lang=en_US&amp;offset=0&amp;query=any,contains,991004881469702656","Catalog Record")</f>
        <v>Catalog Record</v>
      </c>
      <c r="AT188" s="6" t="str">
        <f>HYPERLINK("http://www.worldcat.org/oclc/4669913","WorldCat Record")</f>
        <v>WorldCat Record</v>
      </c>
      <c r="AU188" s="3" t="s">
        <v>2537</v>
      </c>
      <c r="AV188" s="3" t="s">
        <v>2538</v>
      </c>
      <c r="AW188" s="3" t="s">
        <v>2539</v>
      </c>
      <c r="AX188" s="3" t="s">
        <v>2539</v>
      </c>
      <c r="AY188" s="3" t="s">
        <v>2540</v>
      </c>
      <c r="AZ188" s="3" t="s">
        <v>74</v>
      </c>
      <c r="BC188" s="3" t="s">
        <v>2541</v>
      </c>
      <c r="BD188" s="3" t="s">
        <v>2542</v>
      </c>
    </row>
    <row r="189" spans="1:56" ht="46.5" customHeight="1" x14ac:dyDescent="0.25">
      <c r="A189" s="7" t="s">
        <v>58</v>
      </c>
      <c r="B189" s="2" t="s">
        <v>2543</v>
      </c>
      <c r="C189" s="2" t="s">
        <v>2544</v>
      </c>
      <c r="D189" s="2" t="s">
        <v>2545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2546</v>
      </c>
      <c r="L189" s="2" t="s">
        <v>2547</v>
      </c>
      <c r="M189" s="3" t="s">
        <v>82</v>
      </c>
      <c r="O189" s="3" t="s">
        <v>64</v>
      </c>
      <c r="P189" s="3" t="s">
        <v>65</v>
      </c>
      <c r="Q189" s="2" t="s">
        <v>2548</v>
      </c>
      <c r="R189" s="3" t="s">
        <v>66</v>
      </c>
      <c r="S189" s="4">
        <v>9</v>
      </c>
      <c r="T189" s="4">
        <v>9</v>
      </c>
      <c r="U189" s="5" t="s">
        <v>2549</v>
      </c>
      <c r="V189" s="5" t="s">
        <v>2549</v>
      </c>
      <c r="W189" s="5" t="s">
        <v>859</v>
      </c>
      <c r="X189" s="5" t="s">
        <v>859</v>
      </c>
      <c r="Y189" s="4">
        <v>385</v>
      </c>
      <c r="Z189" s="4">
        <v>345</v>
      </c>
      <c r="AA189" s="4">
        <v>399</v>
      </c>
      <c r="AB189" s="4">
        <v>2</v>
      </c>
      <c r="AC189" s="4">
        <v>4</v>
      </c>
      <c r="AD189" s="4">
        <v>26</v>
      </c>
      <c r="AE189" s="4">
        <v>28</v>
      </c>
      <c r="AF189" s="4">
        <v>9</v>
      </c>
      <c r="AG189" s="4">
        <v>9</v>
      </c>
      <c r="AH189" s="4">
        <v>7</v>
      </c>
      <c r="AI189" s="4">
        <v>7</v>
      </c>
      <c r="AJ189" s="4">
        <v>18</v>
      </c>
      <c r="AK189" s="4">
        <v>18</v>
      </c>
      <c r="AL189" s="4">
        <v>1</v>
      </c>
      <c r="AM189" s="4">
        <v>3</v>
      </c>
      <c r="AN189" s="4">
        <v>0</v>
      </c>
      <c r="AO189" s="4">
        <v>0</v>
      </c>
      <c r="AP189" s="3" t="s">
        <v>58</v>
      </c>
      <c r="AQ189" s="3" t="s">
        <v>69</v>
      </c>
      <c r="AR189" s="6" t="str">
        <f>HYPERLINK("http://catalog.hathitrust.org/Record/008307886","HathiTrust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HYPERLINK("https://creighton-primo.hosted.exlibrisgroup.com/primo-explore/search?tab=default_tab&amp;search_scope=EVERYTHING&amp;vid=01CRU&amp;lang=en_US&amp;offset=0&amp;query=any,contains,991004304389702656","Catalog Record")</f>
        <v>Catalog Record</v>
      </c>
      <c r="AT189" s="6" t="str">
        <f>HYPERLINK("http://www.worldcat.org/oclc/2979461","WorldCat Record")</f>
        <v>WorldCat Record</v>
      </c>
      <c r="AU189" s="3" t="s">
        <v>2550</v>
      </c>
      <c r="AV189" s="3" t="s">
        <v>2551</v>
      </c>
      <c r="AW189" s="3" t="s">
        <v>2552</v>
      </c>
      <c r="AX189" s="3" t="s">
        <v>2552</v>
      </c>
      <c r="AY189" s="3" t="s">
        <v>2553</v>
      </c>
      <c r="AZ189" s="3" t="s">
        <v>74</v>
      </c>
      <c r="BB189" s="3" t="s">
        <v>2554</v>
      </c>
      <c r="BC189" s="3" t="s">
        <v>2555</v>
      </c>
      <c r="BD189" s="3" t="s">
        <v>2556</v>
      </c>
    </row>
    <row r="190" spans="1:56" ht="46.5" customHeight="1" x14ac:dyDescent="0.25">
      <c r="A190" s="7" t="s">
        <v>58</v>
      </c>
      <c r="B190" s="2" t="s">
        <v>2557</v>
      </c>
      <c r="C190" s="2" t="s">
        <v>2558</v>
      </c>
      <c r="D190" s="2" t="s">
        <v>2559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2560</v>
      </c>
      <c r="L190" s="2" t="s">
        <v>2561</v>
      </c>
      <c r="M190" s="3" t="s">
        <v>884</v>
      </c>
      <c r="O190" s="3" t="s">
        <v>64</v>
      </c>
      <c r="P190" s="3" t="s">
        <v>191</v>
      </c>
      <c r="R190" s="3" t="s">
        <v>66</v>
      </c>
      <c r="S190" s="4">
        <v>2</v>
      </c>
      <c r="T190" s="4">
        <v>2</v>
      </c>
      <c r="U190" s="5" t="s">
        <v>2562</v>
      </c>
      <c r="V190" s="5" t="s">
        <v>2562</v>
      </c>
      <c r="W190" s="5" t="s">
        <v>2563</v>
      </c>
      <c r="X190" s="5" t="s">
        <v>2563</v>
      </c>
      <c r="Y190" s="4">
        <v>83</v>
      </c>
      <c r="Z190" s="4">
        <v>51</v>
      </c>
      <c r="AA190" s="4">
        <v>639</v>
      </c>
      <c r="AB190" s="4">
        <v>1</v>
      </c>
      <c r="AC190" s="4">
        <v>4</v>
      </c>
      <c r="AD190" s="4">
        <v>3</v>
      </c>
      <c r="AE190" s="4">
        <v>31</v>
      </c>
      <c r="AF190" s="4">
        <v>2</v>
      </c>
      <c r="AG190" s="4">
        <v>11</v>
      </c>
      <c r="AH190" s="4">
        <v>1</v>
      </c>
      <c r="AI190" s="4">
        <v>8</v>
      </c>
      <c r="AJ190" s="4">
        <v>3</v>
      </c>
      <c r="AK190" s="4">
        <v>18</v>
      </c>
      <c r="AL190" s="4">
        <v>0</v>
      </c>
      <c r="AM190" s="4">
        <v>3</v>
      </c>
      <c r="AN190" s="4">
        <v>0</v>
      </c>
      <c r="AO190" s="4">
        <v>0</v>
      </c>
      <c r="AP190" s="3" t="s">
        <v>58</v>
      </c>
      <c r="AQ190" s="3" t="s">
        <v>69</v>
      </c>
      <c r="AR190" s="6" t="str">
        <f>HYPERLINK("http://catalog.hathitrust.org/Record/001433954","HathiTrust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HYPERLINK("https://creighton-primo.hosted.exlibrisgroup.com/primo-explore/search?tab=default_tab&amp;search_scope=EVERYTHING&amp;vid=01CRU&amp;lang=en_US&amp;offset=0&amp;query=any,contains,991004534189702656","Catalog Record")</f>
        <v>Catalog Record</v>
      </c>
      <c r="AT190" s="6" t="str">
        <f>HYPERLINK("http://www.worldcat.org/oclc/3867989","WorldCat Record")</f>
        <v>WorldCat Record</v>
      </c>
      <c r="AU190" s="3" t="s">
        <v>2564</v>
      </c>
      <c r="AV190" s="3" t="s">
        <v>2565</v>
      </c>
      <c r="AW190" s="3" t="s">
        <v>2566</v>
      </c>
      <c r="AX190" s="3" t="s">
        <v>2566</v>
      </c>
      <c r="AY190" s="3" t="s">
        <v>2567</v>
      </c>
      <c r="AZ190" s="3" t="s">
        <v>74</v>
      </c>
      <c r="BC190" s="3" t="s">
        <v>2568</v>
      </c>
      <c r="BD190" s="3" t="s">
        <v>2569</v>
      </c>
    </row>
    <row r="191" spans="1:56" ht="46.5" customHeight="1" x14ac:dyDescent="0.25">
      <c r="A191" s="7" t="s">
        <v>58</v>
      </c>
      <c r="B191" s="2" t="s">
        <v>2570</v>
      </c>
      <c r="C191" s="2" t="s">
        <v>2571</v>
      </c>
      <c r="D191" s="2" t="s">
        <v>2572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2573</v>
      </c>
      <c r="L191" s="2" t="s">
        <v>2574</v>
      </c>
      <c r="M191" s="3" t="s">
        <v>1638</v>
      </c>
      <c r="O191" s="3" t="s">
        <v>64</v>
      </c>
      <c r="P191" s="3" t="s">
        <v>305</v>
      </c>
      <c r="R191" s="3" t="s">
        <v>66</v>
      </c>
      <c r="S191" s="4">
        <v>5</v>
      </c>
      <c r="T191" s="4">
        <v>5</v>
      </c>
      <c r="U191" s="5" t="s">
        <v>2575</v>
      </c>
      <c r="V191" s="5" t="s">
        <v>2575</v>
      </c>
      <c r="W191" s="5" t="s">
        <v>981</v>
      </c>
      <c r="X191" s="5" t="s">
        <v>981</v>
      </c>
      <c r="Y191" s="4">
        <v>165</v>
      </c>
      <c r="Z191" s="4">
        <v>161</v>
      </c>
      <c r="AA191" s="4">
        <v>161</v>
      </c>
      <c r="AB191" s="4">
        <v>2</v>
      </c>
      <c r="AC191" s="4">
        <v>2</v>
      </c>
      <c r="AD191" s="4">
        <v>5</v>
      </c>
      <c r="AE191" s="4">
        <v>5</v>
      </c>
      <c r="AF191" s="4">
        <v>0</v>
      </c>
      <c r="AG191" s="4">
        <v>0</v>
      </c>
      <c r="AH191" s="4">
        <v>1</v>
      </c>
      <c r="AI191" s="4">
        <v>1</v>
      </c>
      <c r="AJ191" s="4">
        <v>3</v>
      </c>
      <c r="AK191" s="4">
        <v>3</v>
      </c>
      <c r="AL191" s="4">
        <v>1</v>
      </c>
      <c r="AM191" s="4">
        <v>1</v>
      </c>
      <c r="AN191" s="4">
        <v>0</v>
      </c>
      <c r="AO191" s="4">
        <v>0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HYPERLINK("https://creighton-primo.hosted.exlibrisgroup.com/primo-explore/search?tab=default_tab&amp;search_scope=EVERYTHING&amp;vid=01CRU&amp;lang=en_US&amp;offset=0&amp;query=any,contains,991002182809702656","Catalog Record")</f>
        <v>Catalog Record</v>
      </c>
      <c r="AT191" s="6" t="str">
        <f>HYPERLINK("http://www.worldcat.org/oclc/279215","WorldCat Record")</f>
        <v>WorldCat Record</v>
      </c>
      <c r="AU191" s="3" t="s">
        <v>2576</v>
      </c>
      <c r="AV191" s="3" t="s">
        <v>2577</v>
      </c>
      <c r="AW191" s="3" t="s">
        <v>2578</v>
      </c>
      <c r="AX191" s="3" t="s">
        <v>2578</v>
      </c>
      <c r="AY191" s="3" t="s">
        <v>2579</v>
      </c>
      <c r="AZ191" s="3" t="s">
        <v>74</v>
      </c>
      <c r="BC191" s="3" t="s">
        <v>2580</v>
      </c>
      <c r="BD191" s="3" t="s">
        <v>2581</v>
      </c>
    </row>
    <row r="192" spans="1:56" ht="46.5" customHeight="1" x14ac:dyDescent="0.25">
      <c r="A192" s="7" t="s">
        <v>58</v>
      </c>
      <c r="B192" s="2" t="s">
        <v>2582</v>
      </c>
      <c r="C192" s="2" t="s">
        <v>2583</v>
      </c>
      <c r="D192" s="2" t="s">
        <v>2584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2585</v>
      </c>
      <c r="L192" s="2" t="s">
        <v>2586</v>
      </c>
      <c r="M192" s="3" t="s">
        <v>189</v>
      </c>
      <c r="O192" s="3" t="s">
        <v>64</v>
      </c>
      <c r="P192" s="3" t="s">
        <v>458</v>
      </c>
      <c r="R192" s="3" t="s">
        <v>66</v>
      </c>
      <c r="S192" s="4">
        <v>6</v>
      </c>
      <c r="T192" s="4">
        <v>6</v>
      </c>
      <c r="U192" s="5" t="s">
        <v>2587</v>
      </c>
      <c r="V192" s="5" t="s">
        <v>2587</v>
      </c>
      <c r="W192" s="5" t="s">
        <v>981</v>
      </c>
      <c r="X192" s="5" t="s">
        <v>981</v>
      </c>
      <c r="Y192" s="4">
        <v>246</v>
      </c>
      <c r="Z192" s="4">
        <v>209</v>
      </c>
      <c r="AA192" s="4">
        <v>252</v>
      </c>
      <c r="AB192" s="4">
        <v>1</v>
      </c>
      <c r="AC192" s="4">
        <v>2</v>
      </c>
      <c r="AD192" s="4">
        <v>9</v>
      </c>
      <c r="AE192" s="4">
        <v>12</v>
      </c>
      <c r="AF192" s="4">
        <v>2</v>
      </c>
      <c r="AG192" s="4">
        <v>3</v>
      </c>
      <c r="AH192" s="4">
        <v>4</v>
      </c>
      <c r="AI192" s="4">
        <v>5</v>
      </c>
      <c r="AJ192" s="4">
        <v>6</v>
      </c>
      <c r="AK192" s="4">
        <v>8</v>
      </c>
      <c r="AL192" s="4">
        <v>0</v>
      </c>
      <c r="AM192" s="4">
        <v>1</v>
      </c>
      <c r="AN192" s="4">
        <v>1</v>
      </c>
      <c r="AO192" s="4">
        <v>1</v>
      </c>
      <c r="AP192" s="3" t="s">
        <v>58</v>
      </c>
      <c r="AQ192" s="3" t="s">
        <v>69</v>
      </c>
      <c r="AR192" s="6" t="str">
        <f>HYPERLINK("http://catalog.hathitrust.org/Record/000819565","HathiTrust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HYPERLINK("https://creighton-primo.hosted.exlibrisgroup.com/primo-explore/search?tab=default_tab&amp;search_scope=EVERYTHING&amp;vid=01CRU&amp;lang=en_US&amp;offset=0&amp;query=any,contains,991000849289702656","Catalog Record")</f>
        <v>Catalog Record</v>
      </c>
      <c r="AT192" s="6" t="str">
        <f>HYPERLINK("http://www.worldcat.org/oclc/13581447","WorldCat Record")</f>
        <v>WorldCat Record</v>
      </c>
      <c r="AU192" s="3" t="s">
        <v>2588</v>
      </c>
      <c r="AV192" s="3" t="s">
        <v>2589</v>
      </c>
      <c r="AW192" s="3" t="s">
        <v>2590</v>
      </c>
      <c r="AX192" s="3" t="s">
        <v>2590</v>
      </c>
      <c r="AY192" s="3" t="s">
        <v>2591</v>
      </c>
      <c r="AZ192" s="3" t="s">
        <v>74</v>
      </c>
      <c r="BB192" s="3" t="s">
        <v>2592</v>
      </c>
      <c r="BC192" s="3" t="s">
        <v>2593</v>
      </c>
      <c r="BD192" s="3" t="s">
        <v>2594</v>
      </c>
    </row>
    <row r="193" spans="1:56" ht="46.5" customHeight="1" x14ac:dyDescent="0.25">
      <c r="A193" s="7" t="s">
        <v>58</v>
      </c>
      <c r="B193" s="2" t="s">
        <v>2595</v>
      </c>
      <c r="C193" s="2" t="s">
        <v>2596</v>
      </c>
      <c r="D193" s="2" t="s">
        <v>2597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2598</v>
      </c>
      <c r="L193" s="2" t="s">
        <v>2599</v>
      </c>
      <c r="M193" s="3" t="s">
        <v>1964</v>
      </c>
      <c r="O193" s="3" t="s">
        <v>64</v>
      </c>
      <c r="P193" s="3" t="s">
        <v>844</v>
      </c>
      <c r="R193" s="3" t="s">
        <v>66</v>
      </c>
      <c r="S193" s="4">
        <v>5</v>
      </c>
      <c r="T193" s="4">
        <v>5</v>
      </c>
      <c r="U193" s="5" t="s">
        <v>2600</v>
      </c>
      <c r="V193" s="5" t="s">
        <v>2600</v>
      </c>
      <c r="W193" s="5" t="s">
        <v>2601</v>
      </c>
      <c r="X193" s="5" t="s">
        <v>2601</v>
      </c>
      <c r="Y193" s="4">
        <v>276</v>
      </c>
      <c r="Z193" s="4">
        <v>206</v>
      </c>
      <c r="AA193" s="4">
        <v>208</v>
      </c>
      <c r="AB193" s="4">
        <v>3</v>
      </c>
      <c r="AC193" s="4">
        <v>3</v>
      </c>
      <c r="AD193" s="4">
        <v>11</v>
      </c>
      <c r="AE193" s="4">
        <v>11</v>
      </c>
      <c r="AF193" s="4">
        <v>2</v>
      </c>
      <c r="AG193" s="4">
        <v>2</v>
      </c>
      <c r="AH193" s="4">
        <v>5</v>
      </c>
      <c r="AI193" s="4">
        <v>5</v>
      </c>
      <c r="AJ193" s="4">
        <v>6</v>
      </c>
      <c r="AK193" s="4">
        <v>6</v>
      </c>
      <c r="AL193" s="4">
        <v>2</v>
      </c>
      <c r="AM193" s="4">
        <v>2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HYPERLINK("https://creighton-primo.hosted.exlibrisgroup.com/primo-explore/search?tab=default_tab&amp;search_scope=EVERYTHING&amp;vid=01CRU&amp;lang=en_US&amp;offset=0&amp;query=any,contains,991002197219702656","Catalog Record")</f>
        <v>Catalog Record</v>
      </c>
      <c r="AT193" s="6" t="str">
        <f>HYPERLINK("http://www.worldcat.org/oclc/28256098","WorldCat Record")</f>
        <v>WorldCat Record</v>
      </c>
      <c r="AU193" s="3" t="s">
        <v>2602</v>
      </c>
      <c r="AV193" s="3" t="s">
        <v>2603</v>
      </c>
      <c r="AW193" s="3" t="s">
        <v>2604</v>
      </c>
      <c r="AX193" s="3" t="s">
        <v>2604</v>
      </c>
      <c r="AY193" s="3" t="s">
        <v>2605</v>
      </c>
      <c r="AZ193" s="3" t="s">
        <v>74</v>
      </c>
      <c r="BB193" s="3" t="s">
        <v>2606</v>
      </c>
      <c r="BC193" s="3" t="s">
        <v>2607</v>
      </c>
      <c r="BD193" s="3" t="s">
        <v>2608</v>
      </c>
    </row>
    <row r="194" spans="1:56" ht="46.5" customHeight="1" x14ac:dyDescent="0.25">
      <c r="A194" s="7" t="s">
        <v>58</v>
      </c>
      <c r="B194" s="2" t="s">
        <v>2609</v>
      </c>
      <c r="C194" s="2" t="s">
        <v>2610</v>
      </c>
      <c r="D194" s="2" t="s">
        <v>2611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2612</v>
      </c>
      <c r="L194" s="2" t="s">
        <v>2613</v>
      </c>
      <c r="M194" s="3" t="s">
        <v>189</v>
      </c>
      <c r="O194" s="3" t="s">
        <v>64</v>
      </c>
      <c r="P194" s="3" t="s">
        <v>251</v>
      </c>
      <c r="R194" s="3" t="s">
        <v>66</v>
      </c>
      <c r="S194" s="4">
        <v>1</v>
      </c>
      <c r="T194" s="4">
        <v>1</v>
      </c>
      <c r="U194" s="5" t="s">
        <v>2614</v>
      </c>
      <c r="V194" s="5" t="s">
        <v>2614</v>
      </c>
      <c r="W194" s="5" t="s">
        <v>981</v>
      </c>
      <c r="X194" s="5" t="s">
        <v>981</v>
      </c>
      <c r="Y194" s="4">
        <v>333</v>
      </c>
      <c r="Z194" s="4">
        <v>271</v>
      </c>
      <c r="AA194" s="4">
        <v>278</v>
      </c>
      <c r="AB194" s="4">
        <v>3</v>
      </c>
      <c r="AC194" s="4">
        <v>3</v>
      </c>
      <c r="AD194" s="4">
        <v>15</v>
      </c>
      <c r="AE194" s="4">
        <v>15</v>
      </c>
      <c r="AF194" s="4">
        <v>4</v>
      </c>
      <c r="AG194" s="4">
        <v>4</v>
      </c>
      <c r="AH194" s="4">
        <v>6</v>
      </c>
      <c r="AI194" s="4">
        <v>6</v>
      </c>
      <c r="AJ194" s="4">
        <v>7</v>
      </c>
      <c r="AK194" s="4">
        <v>7</v>
      </c>
      <c r="AL194" s="4">
        <v>2</v>
      </c>
      <c r="AM194" s="4">
        <v>2</v>
      </c>
      <c r="AN194" s="4">
        <v>0</v>
      </c>
      <c r="AO194" s="4">
        <v>0</v>
      </c>
      <c r="AP194" s="3" t="s">
        <v>58</v>
      </c>
      <c r="AQ194" s="3" t="s">
        <v>69</v>
      </c>
      <c r="AR194" s="6" t="str">
        <f>HYPERLINK("http://catalog.hathitrust.org/Record/000635192","HathiTrust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HYPERLINK("https://creighton-primo.hosted.exlibrisgroup.com/primo-explore/search?tab=default_tab&amp;search_scope=EVERYTHING&amp;vid=01CRU&amp;lang=en_US&amp;offset=0&amp;query=any,contains,991000813689702656","Catalog Record")</f>
        <v>Catalog Record</v>
      </c>
      <c r="AT194" s="6" t="str">
        <f>HYPERLINK("http://www.worldcat.org/oclc/13333945","WorldCat Record")</f>
        <v>WorldCat Record</v>
      </c>
      <c r="AU194" s="3" t="s">
        <v>2615</v>
      </c>
      <c r="AV194" s="3" t="s">
        <v>2616</v>
      </c>
      <c r="AW194" s="3" t="s">
        <v>2617</v>
      </c>
      <c r="AX194" s="3" t="s">
        <v>2617</v>
      </c>
      <c r="AY194" s="3" t="s">
        <v>2618</v>
      </c>
      <c r="AZ194" s="3" t="s">
        <v>74</v>
      </c>
      <c r="BB194" s="3" t="s">
        <v>2619</v>
      </c>
      <c r="BC194" s="3" t="s">
        <v>2620</v>
      </c>
      <c r="BD194" s="3" t="s">
        <v>2621</v>
      </c>
    </row>
    <row r="195" spans="1:56" ht="46.5" customHeight="1" x14ac:dyDescent="0.25">
      <c r="A195" s="7" t="s">
        <v>58</v>
      </c>
      <c r="B195" s="2" t="s">
        <v>2622</v>
      </c>
      <c r="C195" s="2" t="s">
        <v>2623</v>
      </c>
      <c r="D195" s="2" t="s">
        <v>2624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2625</v>
      </c>
      <c r="L195" s="2" t="s">
        <v>2626</v>
      </c>
      <c r="M195" s="3" t="s">
        <v>1509</v>
      </c>
      <c r="N195" s="2" t="s">
        <v>901</v>
      </c>
      <c r="O195" s="3" t="s">
        <v>64</v>
      </c>
      <c r="P195" s="3" t="s">
        <v>65</v>
      </c>
      <c r="R195" s="3" t="s">
        <v>66</v>
      </c>
      <c r="S195" s="4">
        <v>1</v>
      </c>
      <c r="T195" s="4">
        <v>1</v>
      </c>
      <c r="U195" s="5" t="s">
        <v>2627</v>
      </c>
      <c r="V195" s="5" t="s">
        <v>2627</v>
      </c>
      <c r="W195" s="5" t="s">
        <v>859</v>
      </c>
      <c r="X195" s="5" t="s">
        <v>859</v>
      </c>
      <c r="Y195" s="4">
        <v>966</v>
      </c>
      <c r="Z195" s="4">
        <v>881</v>
      </c>
      <c r="AA195" s="4">
        <v>1111</v>
      </c>
      <c r="AB195" s="4">
        <v>9</v>
      </c>
      <c r="AC195" s="4">
        <v>10</v>
      </c>
      <c r="AD195" s="4">
        <v>40</v>
      </c>
      <c r="AE195" s="4">
        <v>53</v>
      </c>
      <c r="AF195" s="4">
        <v>16</v>
      </c>
      <c r="AG195" s="4">
        <v>23</v>
      </c>
      <c r="AH195" s="4">
        <v>7</v>
      </c>
      <c r="AI195" s="4">
        <v>8</v>
      </c>
      <c r="AJ195" s="4">
        <v>19</v>
      </c>
      <c r="AK195" s="4">
        <v>23</v>
      </c>
      <c r="AL195" s="4">
        <v>8</v>
      </c>
      <c r="AM195" s="4">
        <v>9</v>
      </c>
      <c r="AN195" s="4">
        <v>0</v>
      </c>
      <c r="AO195" s="4">
        <v>1</v>
      </c>
      <c r="AP195" s="3" t="s">
        <v>58</v>
      </c>
      <c r="AQ195" s="3" t="s">
        <v>69</v>
      </c>
      <c r="AR195" s="6" t="str">
        <f>HYPERLINK("http://catalog.hathitrust.org/Record/000961228","HathiTrust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HYPERLINK("https://creighton-primo.hosted.exlibrisgroup.com/primo-explore/search?tab=default_tab&amp;search_scope=EVERYTHING&amp;vid=01CRU&amp;lang=en_US&amp;offset=0&amp;query=any,contains,991001088299702656","Catalog Record")</f>
        <v>Catalog Record</v>
      </c>
      <c r="AT195" s="6" t="str">
        <f>HYPERLINK("http://www.worldcat.org/oclc/181025","WorldCat Record")</f>
        <v>WorldCat Record</v>
      </c>
      <c r="AU195" s="3" t="s">
        <v>2628</v>
      </c>
      <c r="AV195" s="3" t="s">
        <v>2629</v>
      </c>
      <c r="AW195" s="3" t="s">
        <v>2630</v>
      </c>
      <c r="AX195" s="3" t="s">
        <v>2630</v>
      </c>
      <c r="AY195" s="3" t="s">
        <v>2631</v>
      </c>
      <c r="AZ195" s="3" t="s">
        <v>74</v>
      </c>
      <c r="BC195" s="3" t="s">
        <v>2632</v>
      </c>
      <c r="BD195" s="3" t="s">
        <v>2633</v>
      </c>
    </row>
    <row r="196" spans="1:56" ht="46.5" customHeight="1" x14ac:dyDescent="0.25">
      <c r="A196" s="7" t="s">
        <v>58</v>
      </c>
      <c r="B196" s="2" t="s">
        <v>2634</v>
      </c>
      <c r="C196" s="2" t="s">
        <v>2635</v>
      </c>
      <c r="D196" s="2" t="s">
        <v>2636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2637</v>
      </c>
      <c r="L196" s="2" t="s">
        <v>2638</v>
      </c>
      <c r="M196" s="3" t="s">
        <v>82</v>
      </c>
      <c r="O196" s="3" t="s">
        <v>64</v>
      </c>
      <c r="P196" s="3" t="s">
        <v>65</v>
      </c>
      <c r="R196" s="3" t="s">
        <v>66</v>
      </c>
      <c r="S196" s="4">
        <v>5</v>
      </c>
      <c r="T196" s="4">
        <v>5</v>
      </c>
      <c r="U196" s="5" t="s">
        <v>2639</v>
      </c>
      <c r="V196" s="5" t="s">
        <v>2639</v>
      </c>
      <c r="W196" s="5" t="s">
        <v>981</v>
      </c>
      <c r="X196" s="5" t="s">
        <v>981</v>
      </c>
      <c r="Y196" s="4">
        <v>398</v>
      </c>
      <c r="Z196" s="4">
        <v>339</v>
      </c>
      <c r="AA196" s="4">
        <v>339</v>
      </c>
      <c r="AB196" s="4">
        <v>5</v>
      </c>
      <c r="AC196" s="4">
        <v>5</v>
      </c>
      <c r="AD196" s="4">
        <v>14</v>
      </c>
      <c r="AE196" s="4">
        <v>14</v>
      </c>
      <c r="AF196" s="4">
        <v>4</v>
      </c>
      <c r="AG196" s="4">
        <v>4</v>
      </c>
      <c r="AH196" s="4">
        <v>3</v>
      </c>
      <c r="AI196" s="4">
        <v>3</v>
      </c>
      <c r="AJ196" s="4">
        <v>7</v>
      </c>
      <c r="AK196" s="4">
        <v>7</v>
      </c>
      <c r="AL196" s="4">
        <v>3</v>
      </c>
      <c r="AM196" s="4">
        <v>3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HYPERLINK("https://creighton-primo.hosted.exlibrisgroup.com/primo-explore/search?tab=default_tab&amp;search_scope=EVERYTHING&amp;vid=01CRU&amp;lang=en_US&amp;offset=0&amp;query=any,contains,991004442869702656","Catalog Record")</f>
        <v>Catalog Record</v>
      </c>
      <c r="AT196" s="6" t="str">
        <f>HYPERLINK("http://www.worldcat.org/oclc/3472748","WorldCat Record")</f>
        <v>WorldCat Record</v>
      </c>
      <c r="AU196" s="3" t="s">
        <v>2640</v>
      </c>
      <c r="AV196" s="3" t="s">
        <v>2641</v>
      </c>
      <c r="AW196" s="3" t="s">
        <v>2642</v>
      </c>
      <c r="AX196" s="3" t="s">
        <v>2642</v>
      </c>
      <c r="AY196" s="3" t="s">
        <v>2643</v>
      </c>
      <c r="AZ196" s="3" t="s">
        <v>74</v>
      </c>
      <c r="BB196" s="3" t="s">
        <v>2644</v>
      </c>
      <c r="BC196" s="3" t="s">
        <v>2645</v>
      </c>
      <c r="BD196" s="3" t="s">
        <v>2646</v>
      </c>
    </row>
    <row r="197" spans="1:56" ht="46.5" customHeight="1" x14ac:dyDescent="0.25">
      <c r="A197" s="7" t="s">
        <v>58</v>
      </c>
      <c r="B197" s="2" t="s">
        <v>2647</v>
      </c>
      <c r="C197" s="2" t="s">
        <v>2648</v>
      </c>
      <c r="D197" s="2" t="s">
        <v>2649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2650</v>
      </c>
      <c r="M197" s="3" t="s">
        <v>250</v>
      </c>
      <c r="O197" s="3" t="s">
        <v>64</v>
      </c>
      <c r="P197" s="3" t="s">
        <v>191</v>
      </c>
      <c r="Q197" s="2" t="s">
        <v>2651</v>
      </c>
      <c r="R197" s="3" t="s">
        <v>66</v>
      </c>
      <c r="S197" s="4">
        <v>3</v>
      </c>
      <c r="T197" s="4">
        <v>3</v>
      </c>
      <c r="U197" s="5" t="s">
        <v>2652</v>
      </c>
      <c r="V197" s="5" t="s">
        <v>2652</v>
      </c>
      <c r="W197" s="5" t="s">
        <v>981</v>
      </c>
      <c r="X197" s="5" t="s">
        <v>981</v>
      </c>
      <c r="Y197" s="4">
        <v>371</v>
      </c>
      <c r="Z197" s="4">
        <v>237</v>
      </c>
      <c r="AA197" s="4">
        <v>274</v>
      </c>
      <c r="AB197" s="4">
        <v>3</v>
      </c>
      <c r="AC197" s="4">
        <v>3</v>
      </c>
      <c r="AD197" s="4">
        <v>10</v>
      </c>
      <c r="AE197" s="4">
        <v>10</v>
      </c>
      <c r="AF197" s="4">
        <v>2</v>
      </c>
      <c r="AG197" s="4">
        <v>2</v>
      </c>
      <c r="AH197" s="4">
        <v>4</v>
      </c>
      <c r="AI197" s="4">
        <v>4</v>
      </c>
      <c r="AJ197" s="4">
        <v>5</v>
      </c>
      <c r="AK197" s="4">
        <v>5</v>
      </c>
      <c r="AL197" s="4">
        <v>2</v>
      </c>
      <c r="AM197" s="4">
        <v>2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HYPERLINK("https://creighton-primo.hosted.exlibrisgroup.com/primo-explore/search?tab=default_tab&amp;search_scope=EVERYTHING&amp;vid=01CRU&amp;lang=en_US&amp;offset=0&amp;query=any,contains,991000873119702656","Catalog Record")</f>
        <v>Catalog Record</v>
      </c>
      <c r="AT197" s="6" t="str">
        <f>HYPERLINK("http://www.worldcat.org/oclc/13794532","WorldCat Record")</f>
        <v>WorldCat Record</v>
      </c>
      <c r="AU197" s="3" t="s">
        <v>2653</v>
      </c>
      <c r="AV197" s="3" t="s">
        <v>2654</v>
      </c>
      <c r="AW197" s="3" t="s">
        <v>2655</v>
      </c>
      <c r="AX197" s="3" t="s">
        <v>2655</v>
      </c>
      <c r="AY197" s="3" t="s">
        <v>2656</v>
      </c>
      <c r="AZ197" s="3" t="s">
        <v>74</v>
      </c>
      <c r="BB197" s="3" t="s">
        <v>2657</v>
      </c>
      <c r="BC197" s="3" t="s">
        <v>2658</v>
      </c>
      <c r="BD197" s="3" t="s">
        <v>2659</v>
      </c>
    </row>
    <row r="198" spans="1:56" ht="46.5" customHeight="1" x14ac:dyDescent="0.25">
      <c r="A198" s="7" t="s">
        <v>58</v>
      </c>
      <c r="B198" s="2" t="s">
        <v>2660</v>
      </c>
      <c r="C198" s="2" t="s">
        <v>2661</v>
      </c>
      <c r="D198" s="2" t="s">
        <v>2662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2663</v>
      </c>
      <c r="L198" s="2" t="s">
        <v>2664</v>
      </c>
      <c r="M198" s="3" t="s">
        <v>319</v>
      </c>
      <c r="O198" s="3" t="s">
        <v>64</v>
      </c>
      <c r="P198" s="3" t="s">
        <v>65</v>
      </c>
      <c r="R198" s="3" t="s">
        <v>66</v>
      </c>
      <c r="S198" s="4">
        <v>2</v>
      </c>
      <c r="T198" s="4">
        <v>2</v>
      </c>
      <c r="U198" s="5" t="s">
        <v>2652</v>
      </c>
      <c r="V198" s="5" t="s">
        <v>2652</v>
      </c>
      <c r="W198" s="5" t="s">
        <v>2403</v>
      </c>
      <c r="X198" s="5" t="s">
        <v>2403</v>
      </c>
      <c r="Y198" s="4">
        <v>205</v>
      </c>
      <c r="Z198" s="4">
        <v>169</v>
      </c>
      <c r="AA198" s="4">
        <v>171</v>
      </c>
      <c r="AB198" s="4">
        <v>3</v>
      </c>
      <c r="AC198" s="4">
        <v>3</v>
      </c>
      <c r="AD198" s="4">
        <v>12</v>
      </c>
      <c r="AE198" s="4">
        <v>12</v>
      </c>
      <c r="AF198" s="4">
        <v>3</v>
      </c>
      <c r="AG198" s="4">
        <v>3</v>
      </c>
      <c r="AH198" s="4">
        <v>3</v>
      </c>
      <c r="AI198" s="4">
        <v>3</v>
      </c>
      <c r="AJ198" s="4">
        <v>6</v>
      </c>
      <c r="AK198" s="4">
        <v>6</v>
      </c>
      <c r="AL198" s="4">
        <v>2</v>
      </c>
      <c r="AM198" s="4">
        <v>2</v>
      </c>
      <c r="AN198" s="4">
        <v>0</v>
      </c>
      <c r="AO198" s="4">
        <v>0</v>
      </c>
      <c r="AP198" s="3" t="s">
        <v>58</v>
      </c>
      <c r="AQ198" s="3" t="s">
        <v>69</v>
      </c>
      <c r="AR198" s="6" t="str">
        <f>HYPERLINK("http://catalog.hathitrust.org/Record/004133011","HathiTrust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HYPERLINK("https://creighton-primo.hosted.exlibrisgroup.com/primo-explore/search?tab=default_tab&amp;search_scope=EVERYTHING&amp;vid=01CRU&amp;lang=en_US&amp;offset=0&amp;query=any,contains,991003883189702656","Catalog Record")</f>
        <v>Catalog Record</v>
      </c>
      <c r="AT198" s="6" t="str">
        <f>HYPERLINK("http://www.worldcat.org/oclc/44541861","WorldCat Record")</f>
        <v>WorldCat Record</v>
      </c>
      <c r="AU198" s="3" t="s">
        <v>2665</v>
      </c>
      <c r="AV198" s="3" t="s">
        <v>2666</v>
      </c>
      <c r="AW198" s="3" t="s">
        <v>2667</v>
      </c>
      <c r="AX198" s="3" t="s">
        <v>2667</v>
      </c>
      <c r="AY198" s="3" t="s">
        <v>2668</v>
      </c>
      <c r="AZ198" s="3" t="s">
        <v>74</v>
      </c>
      <c r="BB198" s="3" t="s">
        <v>2669</v>
      </c>
      <c r="BC198" s="3" t="s">
        <v>2670</v>
      </c>
      <c r="BD198" s="3" t="s">
        <v>2671</v>
      </c>
    </row>
    <row r="199" spans="1:56" ht="46.5" customHeight="1" x14ac:dyDescent="0.25">
      <c r="A199" s="7" t="s">
        <v>58</v>
      </c>
      <c r="B199" s="2" t="s">
        <v>2672</v>
      </c>
      <c r="C199" s="2" t="s">
        <v>2673</v>
      </c>
      <c r="D199" s="2" t="s">
        <v>2674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L199" s="2" t="s">
        <v>2675</v>
      </c>
      <c r="M199" s="3" t="s">
        <v>1216</v>
      </c>
      <c r="O199" s="3" t="s">
        <v>64</v>
      </c>
      <c r="P199" s="3" t="s">
        <v>65</v>
      </c>
      <c r="R199" s="3" t="s">
        <v>66</v>
      </c>
      <c r="S199" s="4">
        <v>4</v>
      </c>
      <c r="T199" s="4">
        <v>4</v>
      </c>
      <c r="U199" s="5" t="s">
        <v>2652</v>
      </c>
      <c r="V199" s="5" t="s">
        <v>2652</v>
      </c>
      <c r="W199" s="5" t="s">
        <v>2676</v>
      </c>
      <c r="X199" s="5" t="s">
        <v>2676</v>
      </c>
      <c r="Y199" s="4">
        <v>399</v>
      </c>
      <c r="Z199" s="4">
        <v>262</v>
      </c>
      <c r="AA199" s="4">
        <v>270</v>
      </c>
      <c r="AB199" s="4">
        <v>4</v>
      </c>
      <c r="AC199" s="4">
        <v>4</v>
      </c>
      <c r="AD199" s="4">
        <v>20</v>
      </c>
      <c r="AE199" s="4">
        <v>20</v>
      </c>
      <c r="AF199" s="4">
        <v>9</v>
      </c>
      <c r="AG199" s="4">
        <v>9</v>
      </c>
      <c r="AH199" s="4">
        <v>5</v>
      </c>
      <c r="AI199" s="4">
        <v>5</v>
      </c>
      <c r="AJ199" s="4">
        <v>9</v>
      </c>
      <c r="AK199" s="4">
        <v>9</v>
      </c>
      <c r="AL199" s="4">
        <v>3</v>
      </c>
      <c r="AM199" s="4">
        <v>3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HYPERLINK("https://creighton-primo.hosted.exlibrisgroup.com/primo-explore/search?tab=default_tab&amp;search_scope=EVERYTHING&amp;vid=01CRU&amp;lang=en_US&amp;offset=0&amp;query=any,contains,991002791379702656","Catalog Record")</f>
        <v>Catalog Record</v>
      </c>
      <c r="AT199" s="6" t="str">
        <f>HYPERLINK("http://www.worldcat.org/oclc/36656482","WorldCat Record")</f>
        <v>WorldCat Record</v>
      </c>
      <c r="AU199" s="3" t="s">
        <v>2677</v>
      </c>
      <c r="AV199" s="3" t="s">
        <v>2678</v>
      </c>
      <c r="AW199" s="3" t="s">
        <v>2679</v>
      </c>
      <c r="AX199" s="3" t="s">
        <v>2679</v>
      </c>
      <c r="AY199" s="3" t="s">
        <v>2680</v>
      </c>
      <c r="AZ199" s="3" t="s">
        <v>74</v>
      </c>
      <c r="BB199" s="3" t="s">
        <v>2681</v>
      </c>
      <c r="BC199" s="3" t="s">
        <v>2682</v>
      </c>
      <c r="BD199" s="3" t="s">
        <v>2683</v>
      </c>
    </row>
    <row r="200" spans="1:56" ht="46.5" customHeight="1" x14ac:dyDescent="0.25">
      <c r="A200" s="7" t="s">
        <v>58</v>
      </c>
      <c r="B200" s="2" t="s">
        <v>2684</v>
      </c>
      <c r="C200" s="2" t="s">
        <v>2685</v>
      </c>
      <c r="D200" s="2" t="s">
        <v>2686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2687</v>
      </c>
      <c r="L200" s="2" t="s">
        <v>2688</v>
      </c>
      <c r="M200" s="3" t="s">
        <v>304</v>
      </c>
      <c r="O200" s="3" t="s">
        <v>64</v>
      </c>
      <c r="P200" s="3" t="s">
        <v>1690</v>
      </c>
      <c r="Q200" s="2" t="s">
        <v>2689</v>
      </c>
      <c r="R200" s="3" t="s">
        <v>66</v>
      </c>
      <c r="S200" s="4">
        <v>1</v>
      </c>
      <c r="T200" s="4">
        <v>1</v>
      </c>
      <c r="U200" s="5" t="s">
        <v>2690</v>
      </c>
      <c r="V200" s="5" t="s">
        <v>2690</v>
      </c>
      <c r="W200" s="5" t="s">
        <v>981</v>
      </c>
      <c r="X200" s="5" t="s">
        <v>981</v>
      </c>
      <c r="Y200" s="4">
        <v>258</v>
      </c>
      <c r="Z200" s="4">
        <v>177</v>
      </c>
      <c r="AA200" s="4">
        <v>179</v>
      </c>
      <c r="AB200" s="4">
        <v>2</v>
      </c>
      <c r="AC200" s="4">
        <v>2</v>
      </c>
      <c r="AD200" s="4">
        <v>10</v>
      </c>
      <c r="AE200" s="4">
        <v>10</v>
      </c>
      <c r="AF200" s="4">
        <v>3</v>
      </c>
      <c r="AG200" s="4">
        <v>3</v>
      </c>
      <c r="AH200" s="4">
        <v>2</v>
      </c>
      <c r="AI200" s="4">
        <v>2</v>
      </c>
      <c r="AJ200" s="4">
        <v>7</v>
      </c>
      <c r="AK200" s="4">
        <v>7</v>
      </c>
      <c r="AL200" s="4">
        <v>1</v>
      </c>
      <c r="AM200" s="4">
        <v>1</v>
      </c>
      <c r="AN200" s="4">
        <v>0</v>
      </c>
      <c r="AO200" s="4">
        <v>0</v>
      </c>
      <c r="AP200" s="3" t="s">
        <v>58</v>
      </c>
      <c r="AQ200" s="3" t="s">
        <v>69</v>
      </c>
      <c r="AR200" s="6" t="str">
        <f>HYPERLINK("http://catalog.hathitrust.org/Record/008307890","HathiTrust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HYPERLINK("https://creighton-primo.hosted.exlibrisgroup.com/primo-explore/search?tab=default_tab&amp;search_scope=EVERYTHING&amp;vid=01CRU&amp;lang=en_US&amp;offset=0&amp;query=any,contains,991004748119702656","Catalog Record")</f>
        <v>Catalog Record</v>
      </c>
      <c r="AT200" s="6" t="str">
        <f>HYPERLINK("http://www.worldcat.org/oclc/4921873","WorldCat Record")</f>
        <v>WorldCat Record</v>
      </c>
      <c r="AU200" s="3" t="s">
        <v>2691</v>
      </c>
      <c r="AV200" s="3" t="s">
        <v>2692</v>
      </c>
      <c r="AW200" s="3" t="s">
        <v>2693</v>
      </c>
      <c r="AX200" s="3" t="s">
        <v>2693</v>
      </c>
      <c r="AY200" s="3" t="s">
        <v>2694</v>
      </c>
      <c r="AZ200" s="3" t="s">
        <v>74</v>
      </c>
      <c r="BB200" s="3" t="s">
        <v>2695</v>
      </c>
      <c r="BC200" s="3" t="s">
        <v>2696</v>
      </c>
      <c r="BD200" s="3" t="s">
        <v>2697</v>
      </c>
    </row>
    <row r="201" spans="1:56" ht="46.5" customHeight="1" x14ac:dyDescent="0.25">
      <c r="A201" s="7" t="s">
        <v>58</v>
      </c>
      <c r="B201" s="2" t="s">
        <v>2698</v>
      </c>
      <c r="C201" s="2" t="s">
        <v>2699</v>
      </c>
      <c r="D201" s="2" t="s">
        <v>2700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2701</v>
      </c>
      <c r="L201" s="2" t="s">
        <v>2702</v>
      </c>
      <c r="M201" s="3" t="s">
        <v>222</v>
      </c>
      <c r="O201" s="3" t="s">
        <v>64</v>
      </c>
      <c r="P201" s="3" t="s">
        <v>129</v>
      </c>
      <c r="R201" s="3" t="s">
        <v>66</v>
      </c>
      <c r="S201" s="4">
        <v>1</v>
      </c>
      <c r="T201" s="4">
        <v>1</v>
      </c>
      <c r="U201" s="5" t="s">
        <v>2703</v>
      </c>
      <c r="V201" s="5" t="s">
        <v>2703</v>
      </c>
      <c r="W201" s="5" t="s">
        <v>981</v>
      </c>
      <c r="X201" s="5" t="s">
        <v>981</v>
      </c>
      <c r="Y201" s="4">
        <v>341</v>
      </c>
      <c r="Z201" s="4">
        <v>252</v>
      </c>
      <c r="AA201" s="4">
        <v>258</v>
      </c>
      <c r="AB201" s="4">
        <v>3</v>
      </c>
      <c r="AC201" s="4">
        <v>3</v>
      </c>
      <c r="AD201" s="4">
        <v>16</v>
      </c>
      <c r="AE201" s="4">
        <v>16</v>
      </c>
      <c r="AF201" s="4">
        <v>4</v>
      </c>
      <c r="AG201" s="4">
        <v>4</v>
      </c>
      <c r="AH201" s="4">
        <v>4</v>
      </c>
      <c r="AI201" s="4">
        <v>4</v>
      </c>
      <c r="AJ201" s="4">
        <v>10</v>
      </c>
      <c r="AK201" s="4">
        <v>10</v>
      </c>
      <c r="AL201" s="4">
        <v>2</v>
      </c>
      <c r="AM201" s="4">
        <v>2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HYPERLINK("https://creighton-primo.hosted.exlibrisgroup.com/primo-explore/search?tab=default_tab&amp;search_scope=EVERYTHING&amp;vid=01CRU&amp;lang=en_US&amp;offset=0&amp;query=any,contains,991001289339702656","Catalog Record")</f>
        <v>Catalog Record</v>
      </c>
      <c r="AT201" s="6" t="str">
        <f>HYPERLINK("http://www.worldcat.org/oclc/17982581","WorldCat Record")</f>
        <v>WorldCat Record</v>
      </c>
      <c r="AU201" s="3" t="s">
        <v>2704</v>
      </c>
      <c r="AV201" s="3" t="s">
        <v>2705</v>
      </c>
      <c r="AW201" s="3" t="s">
        <v>2706</v>
      </c>
      <c r="AX201" s="3" t="s">
        <v>2706</v>
      </c>
      <c r="AY201" s="3" t="s">
        <v>2707</v>
      </c>
      <c r="AZ201" s="3" t="s">
        <v>74</v>
      </c>
      <c r="BB201" s="3" t="s">
        <v>2708</v>
      </c>
      <c r="BC201" s="3" t="s">
        <v>2709</v>
      </c>
      <c r="BD201" s="3" t="s">
        <v>2710</v>
      </c>
    </row>
    <row r="202" spans="1:56" ht="46.5" customHeight="1" x14ac:dyDescent="0.25">
      <c r="A202" s="7" t="s">
        <v>58</v>
      </c>
      <c r="B202" s="2" t="s">
        <v>2711</v>
      </c>
      <c r="C202" s="2" t="s">
        <v>2712</v>
      </c>
      <c r="D202" s="2" t="s">
        <v>2713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2714</v>
      </c>
      <c r="L202" s="2" t="s">
        <v>2715</v>
      </c>
      <c r="M202" s="3" t="s">
        <v>979</v>
      </c>
      <c r="O202" s="3" t="s">
        <v>64</v>
      </c>
      <c r="P202" s="3" t="s">
        <v>305</v>
      </c>
      <c r="R202" s="3" t="s">
        <v>66</v>
      </c>
      <c r="S202" s="4">
        <v>1</v>
      </c>
      <c r="T202" s="4">
        <v>1</v>
      </c>
      <c r="U202" s="5" t="s">
        <v>2716</v>
      </c>
      <c r="V202" s="5" t="s">
        <v>2716</v>
      </c>
      <c r="W202" s="5" t="s">
        <v>981</v>
      </c>
      <c r="X202" s="5" t="s">
        <v>981</v>
      </c>
      <c r="Y202" s="4">
        <v>688</v>
      </c>
      <c r="Z202" s="4">
        <v>646</v>
      </c>
      <c r="AA202" s="4">
        <v>698</v>
      </c>
      <c r="AB202" s="4">
        <v>8</v>
      </c>
      <c r="AC202" s="4">
        <v>8</v>
      </c>
      <c r="AD202" s="4">
        <v>26</v>
      </c>
      <c r="AE202" s="4">
        <v>27</v>
      </c>
      <c r="AF202" s="4">
        <v>9</v>
      </c>
      <c r="AG202" s="4">
        <v>10</v>
      </c>
      <c r="AH202" s="4">
        <v>6</v>
      </c>
      <c r="AI202" s="4">
        <v>6</v>
      </c>
      <c r="AJ202" s="4">
        <v>13</v>
      </c>
      <c r="AK202" s="4">
        <v>13</v>
      </c>
      <c r="AL202" s="4">
        <v>5</v>
      </c>
      <c r="AM202" s="4">
        <v>5</v>
      </c>
      <c r="AN202" s="4">
        <v>1</v>
      </c>
      <c r="AO202" s="4">
        <v>1</v>
      </c>
      <c r="AP202" s="3" t="s">
        <v>58</v>
      </c>
      <c r="AQ202" s="3" t="s">
        <v>69</v>
      </c>
      <c r="AR202" s="6" t="str">
        <f>HYPERLINK("http://catalog.hathitrust.org/Record/000147752","HathiTrust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HYPERLINK("https://creighton-primo.hosted.exlibrisgroup.com/primo-explore/search?tab=default_tab&amp;search_scope=EVERYTHING&amp;vid=01CRU&amp;lang=en_US&amp;offset=0&amp;query=any,contains,991005165499702656","Catalog Record")</f>
        <v>Catalog Record</v>
      </c>
      <c r="AT202" s="6" t="str">
        <f>HYPERLINK("http://www.worldcat.org/oclc/7831159","WorldCat Record")</f>
        <v>WorldCat Record</v>
      </c>
      <c r="AU202" s="3" t="s">
        <v>2717</v>
      </c>
      <c r="AV202" s="3" t="s">
        <v>2718</v>
      </c>
      <c r="AW202" s="3" t="s">
        <v>2719</v>
      </c>
      <c r="AX202" s="3" t="s">
        <v>2719</v>
      </c>
      <c r="AY202" s="3" t="s">
        <v>2720</v>
      </c>
      <c r="AZ202" s="3" t="s">
        <v>74</v>
      </c>
      <c r="BB202" s="3" t="s">
        <v>2721</v>
      </c>
      <c r="BC202" s="3" t="s">
        <v>2722</v>
      </c>
      <c r="BD202" s="3" t="s">
        <v>2723</v>
      </c>
    </row>
    <row r="203" spans="1:56" ht="46.5" customHeight="1" x14ac:dyDescent="0.25">
      <c r="A203" s="7" t="s">
        <v>58</v>
      </c>
      <c r="B203" s="2" t="s">
        <v>2724</v>
      </c>
      <c r="C203" s="2" t="s">
        <v>2725</v>
      </c>
      <c r="D203" s="2" t="s">
        <v>2726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2727</v>
      </c>
      <c r="L203" s="2" t="s">
        <v>2728</v>
      </c>
      <c r="M203" s="3" t="s">
        <v>2253</v>
      </c>
      <c r="O203" s="3" t="s">
        <v>64</v>
      </c>
      <c r="P203" s="3" t="s">
        <v>458</v>
      </c>
      <c r="R203" s="3" t="s">
        <v>66</v>
      </c>
      <c r="S203" s="4">
        <v>1</v>
      </c>
      <c r="T203" s="4">
        <v>1</v>
      </c>
      <c r="U203" s="5" t="s">
        <v>2729</v>
      </c>
      <c r="V203" s="5" t="s">
        <v>2729</v>
      </c>
      <c r="W203" s="5" t="s">
        <v>2729</v>
      </c>
      <c r="X203" s="5" t="s">
        <v>2729</v>
      </c>
      <c r="Y203" s="4">
        <v>177</v>
      </c>
      <c r="Z203" s="4">
        <v>133</v>
      </c>
      <c r="AA203" s="4">
        <v>153</v>
      </c>
      <c r="AB203" s="4">
        <v>3</v>
      </c>
      <c r="AC203" s="4">
        <v>3</v>
      </c>
      <c r="AD203" s="4">
        <v>8</v>
      </c>
      <c r="AE203" s="4">
        <v>9</v>
      </c>
      <c r="AF203" s="4">
        <v>1</v>
      </c>
      <c r="AG203" s="4">
        <v>2</v>
      </c>
      <c r="AH203" s="4">
        <v>3</v>
      </c>
      <c r="AI203" s="4">
        <v>4</v>
      </c>
      <c r="AJ203" s="4">
        <v>5</v>
      </c>
      <c r="AK203" s="4">
        <v>5</v>
      </c>
      <c r="AL203" s="4">
        <v>2</v>
      </c>
      <c r="AM203" s="4">
        <v>2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HYPERLINK("https://creighton-primo.hosted.exlibrisgroup.com/primo-explore/search?tab=default_tab&amp;search_scope=EVERYTHING&amp;vid=01CRU&amp;lang=en_US&amp;offset=0&amp;query=any,contains,991005188849702656","Catalog Record")</f>
        <v>Catalog Record</v>
      </c>
      <c r="AT203" s="6" t="str">
        <f>HYPERLINK("http://www.worldcat.org/oclc/62161109","WorldCat Record")</f>
        <v>WorldCat Record</v>
      </c>
      <c r="AU203" s="3" t="s">
        <v>2730</v>
      </c>
      <c r="AV203" s="3" t="s">
        <v>2731</v>
      </c>
      <c r="AW203" s="3" t="s">
        <v>2732</v>
      </c>
      <c r="AX203" s="3" t="s">
        <v>2732</v>
      </c>
      <c r="AY203" s="3" t="s">
        <v>2733</v>
      </c>
      <c r="AZ203" s="3" t="s">
        <v>74</v>
      </c>
      <c r="BB203" s="3" t="s">
        <v>2734</v>
      </c>
      <c r="BC203" s="3" t="s">
        <v>2735</v>
      </c>
      <c r="BD203" s="3" t="s">
        <v>2736</v>
      </c>
    </row>
    <row r="204" spans="1:56" ht="46.5" customHeight="1" x14ac:dyDescent="0.25">
      <c r="A204" s="7" t="s">
        <v>58</v>
      </c>
      <c r="B204" s="2" t="s">
        <v>2737</v>
      </c>
      <c r="C204" s="2" t="s">
        <v>2738</v>
      </c>
      <c r="D204" s="2" t="s">
        <v>2739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2740</v>
      </c>
      <c r="L204" s="2" t="s">
        <v>2741</v>
      </c>
      <c r="M204" s="3" t="s">
        <v>1216</v>
      </c>
      <c r="O204" s="3" t="s">
        <v>64</v>
      </c>
      <c r="P204" s="3" t="s">
        <v>191</v>
      </c>
      <c r="Q204" s="2" t="s">
        <v>2742</v>
      </c>
      <c r="R204" s="3" t="s">
        <v>66</v>
      </c>
      <c r="S204" s="4">
        <v>4</v>
      </c>
      <c r="T204" s="4">
        <v>4</v>
      </c>
      <c r="U204" s="5" t="s">
        <v>2743</v>
      </c>
      <c r="V204" s="5" t="s">
        <v>2743</v>
      </c>
      <c r="W204" s="5" t="s">
        <v>2744</v>
      </c>
      <c r="X204" s="5" t="s">
        <v>2744</v>
      </c>
      <c r="Y204" s="4">
        <v>250</v>
      </c>
      <c r="Z204" s="4">
        <v>188</v>
      </c>
      <c r="AA204" s="4">
        <v>194</v>
      </c>
      <c r="AB204" s="4">
        <v>2</v>
      </c>
      <c r="AC204" s="4">
        <v>2</v>
      </c>
      <c r="AD204" s="4">
        <v>8</v>
      </c>
      <c r="AE204" s="4">
        <v>8</v>
      </c>
      <c r="AF204" s="4">
        <v>1</v>
      </c>
      <c r="AG204" s="4">
        <v>1</v>
      </c>
      <c r="AH204" s="4">
        <v>2</v>
      </c>
      <c r="AI204" s="4">
        <v>2</v>
      </c>
      <c r="AJ204" s="4">
        <v>6</v>
      </c>
      <c r="AK204" s="4">
        <v>6</v>
      </c>
      <c r="AL204" s="4">
        <v>1</v>
      </c>
      <c r="AM204" s="4">
        <v>1</v>
      </c>
      <c r="AN204" s="4">
        <v>1</v>
      </c>
      <c r="AO204" s="4">
        <v>1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HYPERLINK("https://creighton-primo.hosted.exlibrisgroup.com/primo-explore/search?tab=default_tab&amp;search_scope=EVERYTHING&amp;vid=01CRU&amp;lang=en_US&amp;offset=0&amp;query=any,contains,991002806729702656","Catalog Record")</f>
        <v>Catalog Record</v>
      </c>
      <c r="AT204" s="6" t="str">
        <f>HYPERLINK("http://www.worldcat.org/oclc/36876153","WorldCat Record")</f>
        <v>WorldCat Record</v>
      </c>
      <c r="AU204" s="3" t="s">
        <v>2745</v>
      </c>
      <c r="AV204" s="3" t="s">
        <v>2746</v>
      </c>
      <c r="AW204" s="3" t="s">
        <v>2747</v>
      </c>
      <c r="AX204" s="3" t="s">
        <v>2747</v>
      </c>
      <c r="AY204" s="3" t="s">
        <v>2748</v>
      </c>
      <c r="AZ204" s="3" t="s">
        <v>74</v>
      </c>
      <c r="BB204" s="3" t="s">
        <v>2749</v>
      </c>
      <c r="BC204" s="3" t="s">
        <v>2750</v>
      </c>
      <c r="BD204" s="3" t="s">
        <v>2751</v>
      </c>
    </row>
    <row r="205" spans="1:56" ht="46.5" customHeight="1" x14ac:dyDescent="0.25">
      <c r="A205" s="7" t="s">
        <v>58</v>
      </c>
      <c r="B205" s="2" t="s">
        <v>2752</v>
      </c>
      <c r="C205" s="2" t="s">
        <v>2753</v>
      </c>
      <c r="D205" s="2" t="s">
        <v>2754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2755</v>
      </c>
      <c r="L205" s="2" t="s">
        <v>2756</v>
      </c>
      <c r="M205" s="3" t="s">
        <v>1187</v>
      </c>
      <c r="O205" s="3" t="s">
        <v>64</v>
      </c>
      <c r="P205" s="3" t="s">
        <v>191</v>
      </c>
      <c r="Q205" s="2" t="s">
        <v>2757</v>
      </c>
      <c r="R205" s="3" t="s">
        <v>66</v>
      </c>
      <c r="S205" s="4">
        <v>2</v>
      </c>
      <c r="T205" s="4">
        <v>2</v>
      </c>
      <c r="U205" s="5" t="s">
        <v>2758</v>
      </c>
      <c r="V205" s="5" t="s">
        <v>2758</v>
      </c>
      <c r="W205" s="5" t="s">
        <v>2759</v>
      </c>
      <c r="X205" s="5" t="s">
        <v>2759</v>
      </c>
      <c r="Y205" s="4">
        <v>340</v>
      </c>
      <c r="Z205" s="4">
        <v>182</v>
      </c>
      <c r="AA205" s="4">
        <v>189</v>
      </c>
      <c r="AB205" s="4">
        <v>1</v>
      </c>
      <c r="AC205" s="4">
        <v>1</v>
      </c>
      <c r="AD205" s="4">
        <v>13</v>
      </c>
      <c r="AE205" s="4">
        <v>13</v>
      </c>
      <c r="AF205" s="4">
        <v>4</v>
      </c>
      <c r="AG205" s="4">
        <v>4</v>
      </c>
      <c r="AH205" s="4">
        <v>4</v>
      </c>
      <c r="AI205" s="4">
        <v>4</v>
      </c>
      <c r="AJ205" s="4">
        <v>8</v>
      </c>
      <c r="AK205" s="4">
        <v>8</v>
      </c>
      <c r="AL205" s="4">
        <v>0</v>
      </c>
      <c r="AM205" s="4">
        <v>0</v>
      </c>
      <c r="AN205" s="4">
        <v>0</v>
      </c>
      <c r="AO205" s="4">
        <v>0</v>
      </c>
      <c r="AP205" s="3" t="s">
        <v>58</v>
      </c>
      <c r="AQ205" s="3" t="s">
        <v>69</v>
      </c>
      <c r="AR205" s="6" t="str">
        <f>HYPERLINK("http://catalog.hathitrust.org/Record/002437620","HathiTrust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HYPERLINK("https://creighton-primo.hosted.exlibrisgroup.com/primo-explore/search?tab=default_tab&amp;search_scope=EVERYTHING&amp;vid=01CRU&amp;lang=en_US&amp;offset=0&amp;query=any,contains,991001750999702656","Catalog Record")</f>
        <v>Catalog Record</v>
      </c>
      <c r="AT205" s="6" t="str">
        <f>HYPERLINK("http://www.worldcat.org/oclc/22181709","WorldCat Record")</f>
        <v>WorldCat Record</v>
      </c>
      <c r="AU205" s="3" t="s">
        <v>2760</v>
      </c>
      <c r="AV205" s="3" t="s">
        <v>2761</v>
      </c>
      <c r="AW205" s="3" t="s">
        <v>2762</v>
      </c>
      <c r="AX205" s="3" t="s">
        <v>2762</v>
      </c>
      <c r="AY205" s="3" t="s">
        <v>2763</v>
      </c>
      <c r="AZ205" s="3" t="s">
        <v>74</v>
      </c>
      <c r="BB205" s="3" t="s">
        <v>2764</v>
      </c>
      <c r="BC205" s="3" t="s">
        <v>2765</v>
      </c>
      <c r="BD205" s="3" t="s">
        <v>2766</v>
      </c>
    </row>
    <row r="206" spans="1:56" ht="46.5" customHeight="1" x14ac:dyDescent="0.25">
      <c r="A206" s="7" t="s">
        <v>58</v>
      </c>
      <c r="B206" s="2" t="s">
        <v>2767</v>
      </c>
      <c r="C206" s="2" t="s">
        <v>2768</v>
      </c>
      <c r="D206" s="2" t="s">
        <v>2769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2770</v>
      </c>
      <c r="M206" s="3" t="s">
        <v>691</v>
      </c>
      <c r="O206" s="3" t="s">
        <v>64</v>
      </c>
      <c r="P206" s="3" t="s">
        <v>191</v>
      </c>
      <c r="R206" s="3" t="s">
        <v>66</v>
      </c>
      <c r="S206" s="4">
        <v>2</v>
      </c>
      <c r="T206" s="4">
        <v>2</v>
      </c>
      <c r="U206" s="5" t="s">
        <v>223</v>
      </c>
      <c r="V206" s="5" t="s">
        <v>223</v>
      </c>
      <c r="W206" s="5" t="s">
        <v>2280</v>
      </c>
      <c r="X206" s="5" t="s">
        <v>2280</v>
      </c>
      <c r="Y206" s="4">
        <v>122</v>
      </c>
      <c r="Z206" s="4">
        <v>86</v>
      </c>
      <c r="AA206" s="4">
        <v>89</v>
      </c>
      <c r="AB206" s="4">
        <v>1</v>
      </c>
      <c r="AC206" s="4">
        <v>1</v>
      </c>
      <c r="AD206" s="4">
        <v>3</v>
      </c>
      <c r="AE206" s="4">
        <v>3</v>
      </c>
      <c r="AF206" s="4">
        <v>1</v>
      </c>
      <c r="AG206" s="4">
        <v>1</v>
      </c>
      <c r="AH206" s="4">
        <v>1</v>
      </c>
      <c r="AI206" s="4">
        <v>1</v>
      </c>
      <c r="AJ206" s="4">
        <v>3</v>
      </c>
      <c r="AK206" s="4">
        <v>3</v>
      </c>
      <c r="AL206" s="4">
        <v>0</v>
      </c>
      <c r="AM206" s="4">
        <v>0</v>
      </c>
      <c r="AN206" s="4">
        <v>0</v>
      </c>
      <c r="AO206" s="4">
        <v>0</v>
      </c>
      <c r="AP206" s="3" t="s">
        <v>58</v>
      </c>
      <c r="AQ206" s="3" t="s">
        <v>69</v>
      </c>
      <c r="AR206" s="6" t="str">
        <f>HYPERLINK("http://catalog.hathitrust.org/Record/004300715","HathiTrust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HYPERLINK("https://creighton-primo.hosted.exlibrisgroup.com/primo-explore/search?tab=default_tab&amp;search_scope=EVERYTHING&amp;vid=01CRU&amp;lang=en_US&amp;offset=0&amp;query=any,contains,991004131569702656","Catalog Record")</f>
        <v>Catalog Record</v>
      </c>
      <c r="AT206" s="6" t="str">
        <f>HYPERLINK("http://www.worldcat.org/oclc/50115579","WorldCat Record")</f>
        <v>WorldCat Record</v>
      </c>
      <c r="AU206" s="3" t="s">
        <v>2771</v>
      </c>
      <c r="AV206" s="3" t="s">
        <v>2772</v>
      </c>
      <c r="AW206" s="3" t="s">
        <v>2773</v>
      </c>
      <c r="AX206" s="3" t="s">
        <v>2773</v>
      </c>
      <c r="AY206" s="3" t="s">
        <v>2774</v>
      </c>
      <c r="AZ206" s="3" t="s">
        <v>74</v>
      </c>
      <c r="BB206" s="3" t="s">
        <v>2775</v>
      </c>
      <c r="BC206" s="3" t="s">
        <v>2776</v>
      </c>
      <c r="BD206" s="3" t="s">
        <v>2777</v>
      </c>
    </row>
    <row r="207" spans="1:56" ht="46.5" customHeight="1" x14ac:dyDescent="0.25">
      <c r="A207" s="7" t="s">
        <v>58</v>
      </c>
      <c r="B207" s="2" t="s">
        <v>2778</v>
      </c>
      <c r="C207" s="2" t="s">
        <v>2779</v>
      </c>
      <c r="D207" s="2" t="s">
        <v>2780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2781</v>
      </c>
      <c r="L207" s="2" t="s">
        <v>2782</v>
      </c>
      <c r="M207" s="3" t="s">
        <v>2783</v>
      </c>
      <c r="O207" s="3" t="s">
        <v>64</v>
      </c>
      <c r="P207" s="3" t="s">
        <v>65</v>
      </c>
      <c r="Q207" s="2" t="s">
        <v>2784</v>
      </c>
      <c r="R207" s="3" t="s">
        <v>66</v>
      </c>
      <c r="S207" s="4">
        <v>2</v>
      </c>
      <c r="T207" s="4">
        <v>2</v>
      </c>
      <c r="U207" s="5" t="s">
        <v>2785</v>
      </c>
      <c r="V207" s="5" t="s">
        <v>2785</v>
      </c>
      <c r="W207" s="5" t="s">
        <v>148</v>
      </c>
      <c r="X207" s="5" t="s">
        <v>148</v>
      </c>
      <c r="Y207" s="4">
        <v>929</v>
      </c>
      <c r="Z207" s="4">
        <v>810</v>
      </c>
      <c r="AA207" s="4">
        <v>1020</v>
      </c>
      <c r="AB207" s="4">
        <v>10</v>
      </c>
      <c r="AC207" s="4">
        <v>10</v>
      </c>
      <c r="AD207" s="4">
        <v>45</v>
      </c>
      <c r="AE207" s="4">
        <v>51</v>
      </c>
      <c r="AF207" s="4">
        <v>19</v>
      </c>
      <c r="AG207" s="4">
        <v>20</v>
      </c>
      <c r="AH207" s="4">
        <v>10</v>
      </c>
      <c r="AI207" s="4">
        <v>11</v>
      </c>
      <c r="AJ207" s="4">
        <v>19</v>
      </c>
      <c r="AK207" s="4">
        <v>23</v>
      </c>
      <c r="AL207" s="4">
        <v>9</v>
      </c>
      <c r="AM207" s="4">
        <v>9</v>
      </c>
      <c r="AN207" s="4">
        <v>0</v>
      </c>
      <c r="AO207" s="4">
        <v>1</v>
      </c>
      <c r="AP207" s="3" t="s">
        <v>58</v>
      </c>
      <c r="AQ207" s="3" t="s">
        <v>69</v>
      </c>
      <c r="AR207" s="6" t="str">
        <f>HYPERLINK("http://catalog.hathitrust.org/Record/001136786","HathiTrust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HYPERLINK("https://creighton-primo.hosted.exlibrisgroup.com/primo-explore/search?tab=default_tab&amp;search_scope=EVERYTHING&amp;vid=01CRU&amp;lang=en_US&amp;offset=0&amp;query=any,contains,991003344729702656","Catalog Record")</f>
        <v>Catalog Record</v>
      </c>
      <c r="AT207" s="6" t="str">
        <f>HYPERLINK("http://www.worldcat.org/oclc/876342","WorldCat Record")</f>
        <v>WorldCat Record</v>
      </c>
      <c r="AU207" s="3" t="s">
        <v>2786</v>
      </c>
      <c r="AV207" s="3" t="s">
        <v>2787</v>
      </c>
      <c r="AW207" s="3" t="s">
        <v>2788</v>
      </c>
      <c r="AX207" s="3" t="s">
        <v>2788</v>
      </c>
      <c r="AY207" s="3" t="s">
        <v>2789</v>
      </c>
      <c r="AZ207" s="3" t="s">
        <v>74</v>
      </c>
      <c r="BC207" s="3" t="s">
        <v>2790</v>
      </c>
      <c r="BD207" s="3" t="s">
        <v>2791</v>
      </c>
    </row>
    <row r="208" spans="1:56" ht="46.5" customHeight="1" x14ac:dyDescent="0.25">
      <c r="A208" s="7" t="s">
        <v>58</v>
      </c>
      <c r="B208" s="2" t="s">
        <v>2792</v>
      </c>
      <c r="C208" s="2" t="s">
        <v>2793</v>
      </c>
      <c r="D208" s="2" t="s">
        <v>2794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2795</v>
      </c>
      <c r="L208" s="2" t="s">
        <v>2796</v>
      </c>
      <c r="M208" s="3" t="s">
        <v>2797</v>
      </c>
      <c r="O208" s="3" t="s">
        <v>64</v>
      </c>
      <c r="P208" s="3" t="s">
        <v>191</v>
      </c>
      <c r="R208" s="3" t="s">
        <v>66</v>
      </c>
      <c r="S208" s="4">
        <v>4</v>
      </c>
      <c r="T208" s="4">
        <v>4</v>
      </c>
      <c r="U208" s="5" t="s">
        <v>193</v>
      </c>
      <c r="V208" s="5" t="s">
        <v>193</v>
      </c>
      <c r="W208" s="5" t="s">
        <v>148</v>
      </c>
      <c r="X208" s="5" t="s">
        <v>148</v>
      </c>
      <c r="Y208" s="4">
        <v>124</v>
      </c>
      <c r="Z208" s="4">
        <v>82</v>
      </c>
      <c r="AA208" s="4">
        <v>566</v>
      </c>
      <c r="AB208" s="4">
        <v>2</v>
      </c>
      <c r="AC208" s="4">
        <v>2</v>
      </c>
      <c r="AD208" s="4">
        <v>5</v>
      </c>
      <c r="AE208" s="4">
        <v>28</v>
      </c>
      <c r="AF208" s="4">
        <v>0</v>
      </c>
      <c r="AG208" s="4">
        <v>11</v>
      </c>
      <c r="AH208" s="4">
        <v>3</v>
      </c>
      <c r="AI208" s="4">
        <v>9</v>
      </c>
      <c r="AJ208" s="4">
        <v>2</v>
      </c>
      <c r="AK208" s="4">
        <v>14</v>
      </c>
      <c r="AL208" s="4">
        <v>1</v>
      </c>
      <c r="AM208" s="4">
        <v>1</v>
      </c>
      <c r="AN208" s="4">
        <v>0</v>
      </c>
      <c r="AO208" s="4">
        <v>1</v>
      </c>
      <c r="AP208" s="3" t="s">
        <v>58</v>
      </c>
      <c r="AQ208" s="3" t="s">
        <v>69</v>
      </c>
      <c r="AR208" s="6" t="str">
        <f>HYPERLINK("http://catalog.hathitrust.org/Record/001324678","HathiTrust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HYPERLINK("https://creighton-primo.hosted.exlibrisgroup.com/primo-explore/search?tab=default_tab&amp;search_scope=EVERYTHING&amp;vid=01CRU&amp;lang=en_US&amp;offset=0&amp;query=any,contains,991004582439702656","Catalog Record")</f>
        <v>Catalog Record</v>
      </c>
      <c r="AT208" s="6" t="str">
        <f>HYPERLINK("http://www.worldcat.org/oclc/4067741","WorldCat Record")</f>
        <v>WorldCat Record</v>
      </c>
      <c r="AU208" s="3" t="s">
        <v>2798</v>
      </c>
      <c r="AV208" s="3" t="s">
        <v>2799</v>
      </c>
      <c r="AW208" s="3" t="s">
        <v>2800</v>
      </c>
      <c r="AX208" s="3" t="s">
        <v>2800</v>
      </c>
      <c r="AY208" s="3" t="s">
        <v>2801</v>
      </c>
      <c r="AZ208" s="3" t="s">
        <v>74</v>
      </c>
      <c r="BC208" s="3" t="s">
        <v>2802</v>
      </c>
      <c r="BD208" s="3" t="s">
        <v>2803</v>
      </c>
    </row>
    <row r="209" spans="1:56" ht="46.5" customHeight="1" x14ac:dyDescent="0.25">
      <c r="A209" s="7" t="s">
        <v>58</v>
      </c>
      <c r="B209" s="2" t="s">
        <v>2804</v>
      </c>
      <c r="C209" s="2" t="s">
        <v>2805</v>
      </c>
      <c r="D209" s="2" t="s">
        <v>2806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2807</v>
      </c>
      <c r="L209" s="2" t="s">
        <v>2808</v>
      </c>
      <c r="M209" s="3" t="s">
        <v>1509</v>
      </c>
      <c r="O209" s="3" t="s">
        <v>64</v>
      </c>
      <c r="P209" s="3" t="s">
        <v>96</v>
      </c>
      <c r="Q209" s="2" t="s">
        <v>2809</v>
      </c>
      <c r="R209" s="3" t="s">
        <v>66</v>
      </c>
      <c r="S209" s="4">
        <v>3</v>
      </c>
      <c r="T209" s="4">
        <v>3</v>
      </c>
      <c r="U209" s="5" t="s">
        <v>2810</v>
      </c>
      <c r="V209" s="5" t="s">
        <v>2810</v>
      </c>
      <c r="W209" s="5" t="s">
        <v>981</v>
      </c>
      <c r="X209" s="5" t="s">
        <v>981</v>
      </c>
      <c r="Y209" s="4">
        <v>225</v>
      </c>
      <c r="Z209" s="4">
        <v>186</v>
      </c>
      <c r="AA209" s="4">
        <v>188</v>
      </c>
      <c r="AB209" s="4">
        <v>2</v>
      </c>
      <c r="AC209" s="4">
        <v>2</v>
      </c>
      <c r="AD209" s="4">
        <v>7</v>
      </c>
      <c r="AE209" s="4">
        <v>7</v>
      </c>
      <c r="AF209" s="4">
        <v>1</v>
      </c>
      <c r="AG209" s="4">
        <v>1</v>
      </c>
      <c r="AH209" s="4">
        <v>1</v>
      </c>
      <c r="AI209" s="4">
        <v>1</v>
      </c>
      <c r="AJ209" s="4">
        <v>4</v>
      </c>
      <c r="AK209" s="4">
        <v>4</v>
      </c>
      <c r="AL209" s="4">
        <v>1</v>
      </c>
      <c r="AM209" s="4">
        <v>1</v>
      </c>
      <c r="AN209" s="4">
        <v>0</v>
      </c>
      <c r="AO209" s="4">
        <v>0</v>
      </c>
      <c r="AP209" s="3" t="s">
        <v>58</v>
      </c>
      <c r="AQ209" s="3" t="s">
        <v>69</v>
      </c>
      <c r="AR209" s="6" t="str">
        <f>HYPERLINK("http://catalog.hathitrust.org/Record/001192733","HathiTrust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HYPERLINK("https://creighton-primo.hosted.exlibrisgroup.com/primo-explore/search?tab=default_tab&amp;search_scope=EVERYTHING&amp;vid=01CRU&amp;lang=en_US&amp;offset=0&amp;query=any,contains,991001292439702656","Catalog Record")</f>
        <v>Catalog Record</v>
      </c>
      <c r="AT209" s="6" t="str">
        <f>HYPERLINK("http://www.worldcat.org/oclc/218341","WorldCat Record")</f>
        <v>WorldCat Record</v>
      </c>
      <c r="AU209" s="3" t="s">
        <v>2811</v>
      </c>
      <c r="AV209" s="3" t="s">
        <v>2812</v>
      </c>
      <c r="AW209" s="3" t="s">
        <v>2813</v>
      </c>
      <c r="AX209" s="3" t="s">
        <v>2813</v>
      </c>
      <c r="AY209" s="3" t="s">
        <v>2814</v>
      </c>
      <c r="AZ209" s="3" t="s">
        <v>74</v>
      </c>
      <c r="BC209" s="3" t="s">
        <v>2815</v>
      </c>
      <c r="BD209" s="3" t="s">
        <v>2816</v>
      </c>
    </row>
    <row r="210" spans="1:56" ht="46.5" customHeight="1" x14ac:dyDescent="0.25">
      <c r="A210" s="7" t="s">
        <v>58</v>
      </c>
      <c r="B210" s="2" t="s">
        <v>2817</v>
      </c>
      <c r="C210" s="2" t="s">
        <v>2818</v>
      </c>
      <c r="D210" s="2" t="s">
        <v>2819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2820</v>
      </c>
      <c r="L210" s="2" t="s">
        <v>2821</v>
      </c>
      <c r="M210" s="3" t="s">
        <v>1456</v>
      </c>
      <c r="O210" s="3" t="s">
        <v>64</v>
      </c>
      <c r="P210" s="3" t="s">
        <v>1457</v>
      </c>
      <c r="R210" s="3" t="s">
        <v>66</v>
      </c>
      <c r="S210" s="4">
        <v>6</v>
      </c>
      <c r="T210" s="4">
        <v>6</v>
      </c>
      <c r="U210" s="5" t="s">
        <v>2822</v>
      </c>
      <c r="V210" s="5" t="s">
        <v>2822</v>
      </c>
      <c r="W210" s="5" t="s">
        <v>981</v>
      </c>
      <c r="X210" s="5" t="s">
        <v>981</v>
      </c>
      <c r="Y210" s="4">
        <v>218</v>
      </c>
      <c r="Z210" s="4">
        <v>190</v>
      </c>
      <c r="AA210" s="4">
        <v>831</v>
      </c>
      <c r="AB210" s="4">
        <v>1</v>
      </c>
      <c r="AC210" s="4">
        <v>4</v>
      </c>
      <c r="AD210" s="4">
        <v>6</v>
      </c>
      <c r="AE210" s="4">
        <v>36</v>
      </c>
      <c r="AF210" s="4">
        <v>2</v>
      </c>
      <c r="AG210" s="4">
        <v>13</v>
      </c>
      <c r="AH210" s="4">
        <v>5</v>
      </c>
      <c r="AI210" s="4">
        <v>11</v>
      </c>
      <c r="AJ210" s="4">
        <v>2</v>
      </c>
      <c r="AK210" s="4">
        <v>19</v>
      </c>
      <c r="AL210" s="4">
        <v>0</v>
      </c>
      <c r="AM210" s="4">
        <v>2</v>
      </c>
      <c r="AN210" s="4">
        <v>0</v>
      </c>
      <c r="AO210" s="4">
        <v>0</v>
      </c>
      <c r="AP210" s="3" t="s">
        <v>58</v>
      </c>
      <c r="AQ210" s="3" t="s">
        <v>69</v>
      </c>
      <c r="AR210" s="6" t="str">
        <f>HYPERLINK("http://catalog.hathitrust.org/Record/005868716","HathiTrust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HYPERLINK("https://creighton-primo.hosted.exlibrisgroup.com/primo-explore/search?tab=default_tab&amp;search_scope=EVERYTHING&amp;vid=01CRU&amp;lang=en_US&amp;offset=0&amp;query=any,contains,991003376549702656","Catalog Record")</f>
        <v>Catalog Record</v>
      </c>
      <c r="AT210" s="6" t="str">
        <f>HYPERLINK("http://www.worldcat.org/oclc/913753","WorldCat Record")</f>
        <v>WorldCat Record</v>
      </c>
      <c r="AU210" s="3" t="s">
        <v>2823</v>
      </c>
      <c r="AV210" s="3" t="s">
        <v>2824</v>
      </c>
      <c r="AW210" s="3" t="s">
        <v>2825</v>
      </c>
      <c r="AX210" s="3" t="s">
        <v>2825</v>
      </c>
      <c r="AY210" s="3" t="s">
        <v>2826</v>
      </c>
      <c r="AZ210" s="3" t="s">
        <v>74</v>
      </c>
      <c r="BC210" s="3" t="s">
        <v>2827</v>
      </c>
      <c r="BD210" s="3" t="s">
        <v>2828</v>
      </c>
    </row>
    <row r="211" spans="1:56" ht="46.5" customHeight="1" x14ac:dyDescent="0.25">
      <c r="A211" s="7" t="s">
        <v>58</v>
      </c>
      <c r="B211" s="2" t="s">
        <v>2829</v>
      </c>
      <c r="C211" s="2" t="s">
        <v>2830</v>
      </c>
      <c r="D211" s="2" t="s">
        <v>2831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2832</v>
      </c>
      <c r="L211" s="2" t="s">
        <v>2833</v>
      </c>
      <c r="M211" s="3" t="s">
        <v>2834</v>
      </c>
      <c r="O211" s="3" t="s">
        <v>64</v>
      </c>
      <c r="P211" s="3" t="s">
        <v>65</v>
      </c>
      <c r="R211" s="3" t="s">
        <v>66</v>
      </c>
      <c r="S211" s="4">
        <v>1</v>
      </c>
      <c r="T211" s="4">
        <v>1</v>
      </c>
      <c r="U211" s="5" t="s">
        <v>2835</v>
      </c>
      <c r="V211" s="5" t="s">
        <v>2835</v>
      </c>
      <c r="W211" s="5" t="s">
        <v>2836</v>
      </c>
      <c r="X211" s="5" t="s">
        <v>2836</v>
      </c>
      <c r="Y211" s="4">
        <v>280</v>
      </c>
      <c r="Z211" s="4">
        <v>263</v>
      </c>
      <c r="AA211" s="4">
        <v>1423</v>
      </c>
      <c r="AB211" s="4">
        <v>4</v>
      </c>
      <c r="AC211" s="4">
        <v>10</v>
      </c>
      <c r="AD211" s="4">
        <v>11</v>
      </c>
      <c r="AE211" s="4">
        <v>55</v>
      </c>
      <c r="AF211" s="4">
        <v>4</v>
      </c>
      <c r="AG211" s="4">
        <v>23</v>
      </c>
      <c r="AH211" s="4">
        <v>2</v>
      </c>
      <c r="AI211" s="4">
        <v>10</v>
      </c>
      <c r="AJ211" s="4">
        <v>3</v>
      </c>
      <c r="AK211" s="4">
        <v>22</v>
      </c>
      <c r="AL211" s="4">
        <v>3</v>
      </c>
      <c r="AM211" s="4">
        <v>9</v>
      </c>
      <c r="AN211" s="4">
        <v>0</v>
      </c>
      <c r="AO211" s="4">
        <v>2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HYPERLINK("https://creighton-primo.hosted.exlibrisgroup.com/primo-explore/search?tab=default_tab&amp;search_scope=EVERYTHING&amp;vid=01CRU&amp;lang=en_US&amp;offset=0&amp;query=any,contains,991002488739702656","Catalog Record")</f>
        <v>Catalog Record</v>
      </c>
      <c r="AT211" s="6" t="str">
        <f>HYPERLINK("http://www.worldcat.org/oclc/361835","WorldCat Record")</f>
        <v>WorldCat Record</v>
      </c>
      <c r="AU211" s="3" t="s">
        <v>2837</v>
      </c>
      <c r="AV211" s="3" t="s">
        <v>2838</v>
      </c>
      <c r="AW211" s="3" t="s">
        <v>2839</v>
      </c>
      <c r="AX211" s="3" t="s">
        <v>2839</v>
      </c>
      <c r="AY211" s="3" t="s">
        <v>2840</v>
      </c>
      <c r="AZ211" s="3" t="s">
        <v>74</v>
      </c>
      <c r="BC211" s="3" t="s">
        <v>2841</v>
      </c>
      <c r="BD211" s="3" t="s">
        <v>2842</v>
      </c>
    </row>
    <row r="212" spans="1:56" ht="46.5" customHeight="1" x14ac:dyDescent="0.25">
      <c r="A212" s="7" t="s">
        <v>58</v>
      </c>
      <c r="B212" s="2" t="s">
        <v>2843</v>
      </c>
      <c r="C212" s="2" t="s">
        <v>2844</v>
      </c>
      <c r="D212" s="2" t="s">
        <v>2845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2846</v>
      </c>
      <c r="L212" s="2" t="s">
        <v>2847</v>
      </c>
      <c r="M212" s="3" t="s">
        <v>1623</v>
      </c>
      <c r="O212" s="3" t="s">
        <v>64</v>
      </c>
      <c r="P212" s="3" t="s">
        <v>1272</v>
      </c>
      <c r="R212" s="3" t="s">
        <v>66</v>
      </c>
      <c r="S212" s="4">
        <v>1</v>
      </c>
      <c r="T212" s="4">
        <v>1</v>
      </c>
      <c r="U212" s="5" t="s">
        <v>2848</v>
      </c>
      <c r="V212" s="5" t="s">
        <v>2848</v>
      </c>
      <c r="W212" s="5" t="s">
        <v>2849</v>
      </c>
      <c r="X212" s="5" t="s">
        <v>2849</v>
      </c>
      <c r="Y212" s="4">
        <v>370</v>
      </c>
      <c r="Z212" s="4">
        <v>343</v>
      </c>
      <c r="AA212" s="4">
        <v>356</v>
      </c>
      <c r="AB212" s="4">
        <v>2</v>
      </c>
      <c r="AC212" s="4">
        <v>2</v>
      </c>
      <c r="AD212" s="4">
        <v>15</v>
      </c>
      <c r="AE212" s="4">
        <v>15</v>
      </c>
      <c r="AF212" s="4">
        <v>4</v>
      </c>
      <c r="AG212" s="4">
        <v>4</v>
      </c>
      <c r="AH212" s="4">
        <v>5</v>
      </c>
      <c r="AI212" s="4">
        <v>5</v>
      </c>
      <c r="AJ212" s="4">
        <v>9</v>
      </c>
      <c r="AK212" s="4">
        <v>9</v>
      </c>
      <c r="AL212" s="4">
        <v>1</v>
      </c>
      <c r="AM212" s="4">
        <v>1</v>
      </c>
      <c r="AN212" s="4">
        <v>0</v>
      </c>
      <c r="AO212" s="4">
        <v>0</v>
      </c>
      <c r="AP212" s="3" t="s">
        <v>58</v>
      </c>
      <c r="AQ212" s="3" t="s">
        <v>69</v>
      </c>
      <c r="AR212" s="6" t="str">
        <f>HYPERLINK("http://catalog.hathitrust.org/Record/003999167","HathiTrust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HYPERLINK("https://creighton-primo.hosted.exlibrisgroup.com/primo-explore/search?tab=default_tab&amp;search_scope=EVERYTHING&amp;vid=01CRU&amp;lang=en_US&amp;offset=0&amp;query=any,contains,991002885499702656","Catalog Record")</f>
        <v>Catalog Record</v>
      </c>
      <c r="AT212" s="6" t="str">
        <f>HYPERLINK("http://www.worldcat.org/oclc/38024003","WorldCat Record")</f>
        <v>WorldCat Record</v>
      </c>
      <c r="AU212" s="3" t="s">
        <v>2850</v>
      </c>
      <c r="AV212" s="3" t="s">
        <v>2851</v>
      </c>
      <c r="AW212" s="3" t="s">
        <v>2852</v>
      </c>
      <c r="AX212" s="3" t="s">
        <v>2852</v>
      </c>
      <c r="AY212" s="3" t="s">
        <v>2853</v>
      </c>
      <c r="AZ212" s="3" t="s">
        <v>74</v>
      </c>
      <c r="BB212" s="3" t="s">
        <v>2854</v>
      </c>
      <c r="BC212" s="3" t="s">
        <v>2855</v>
      </c>
      <c r="BD212" s="3" t="s">
        <v>2856</v>
      </c>
    </row>
    <row r="213" spans="1:56" ht="46.5" customHeight="1" x14ac:dyDescent="0.25">
      <c r="A213" s="7" t="s">
        <v>58</v>
      </c>
      <c r="B213" s="2" t="s">
        <v>2857</v>
      </c>
      <c r="C213" s="2" t="s">
        <v>2858</v>
      </c>
      <c r="D213" s="2" t="s">
        <v>2859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L213" s="2" t="s">
        <v>2860</v>
      </c>
      <c r="M213" s="3" t="s">
        <v>487</v>
      </c>
      <c r="N213" s="2" t="s">
        <v>1388</v>
      </c>
      <c r="O213" s="3" t="s">
        <v>64</v>
      </c>
      <c r="P213" s="3" t="s">
        <v>65</v>
      </c>
      <c r="Q213" s="2" t="s">
        <v>2861</v>
      </c>
      <c r="R213" s="3" t="s">
        <v>66</v>
      </c>
      <c r="S213" s="4">
        <v>8</v>
      </c>
      <c r="T213" s="4">
        <v>8</v>
      </c>
      <c r="U213" s="5" t="s">
        <v>2862</v>
      </c>
      <c r="V213" s="5" t="s">
        <v>2862</v>
      </c>
      <c r="W213" s="5" t="s">
        <v>2863</v>
      </c>
      <c r="X213" s="5" t="s">
        <v>2863</v>
      </c>
      <c r="Y213" s="4">
        <v>563</v>
      </c>
      <c r="Z213" s="4">
        <v>510</v>
      </c>
      <c r="AA213" s="4">
        <v>519</v>
      </c>
      <c r="AB213" s="4">
        <v>5</v>
      </c>
      <c r="AC213" s="4">
        <v>5</v>
      </c>
      <c r="AD213" s="4">
        <v>32</v>
      </c>
      <c r="AE213" s="4">
        <v>32</v>
      </c>
      <c r="AF213" s="4">
        <v>13</v>
      </c>
      <c r="AG213" s="4">
        <v>13</v>
      </c>
      <c r="AH213" s="4">
        <v>7</v>
      </c>
      <c r="AI213" s="4">
        <v>7</v>
      </c>
      <c r="AJ213" s="4">
        <v>13</v>
      </c>
      <c r="AK213" s="4">
        <v>13</v>
      </c>
      <c r="AL213" s="4">
        <v>4</v>
      </c>
      <c r="AM213" s="4">
        <v>4</v>
      </c>
      <c r="AN213" s="4">
        <v>0</v>
      </c>
      <c r="AO213" s="4">
        <v>0</v>
      </c>
      <c r="AP213" s="3" t="s">
        <v>58</v>
      </c>
      <c r="AQ213" s="3" t="s">
        <v>69</v>
      </c>
      <c r="AR213" s="6" t="str">
        <f>HYPERLINK("http://catalog.hathitrust.org/Record/002607941","HathiTrust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HYPERLINK("https://creighton-primo.hosted.exlibrisgroup.com/primo-explore/search?tab=default_tab&amp;search_scope=EVERYTHING&amp;vid=01CRU&amp;lang=en_US&amp;offset=0&amp;query=any,contains,991002013149702656","Catalog Record")</f>
        <v>Catalog Record</v>
      </c>
      <c r="AT213" s="6" t="str">
        <f>HYPERLINK("http://www.worldcat.org/oclc/25628994","WorldCat Record")</f>
        <v>WorldCat Record</v>
      </c>
      <c r="AU213" s="3" t="s">
        <v>2864</v>
      </c>
      <c r="AV213" s="3" t="s">
        <v>2865</v>
      </c>
      <c r="AW213" s="3" t="s">
        <v>2866</v>
      </c>
      <c r="AX213" s="3" t="s">
        <v>2866</v>
      </c>
      <c r="AY213" s="3" t="s">
        <v>2867</v>
      </c>
      <c r="AZ213" s="3" t="s">
        <v>74</v>
      </c>
      <c r="BB213" s="3" t="s">
        <v>2868</v>
      </c>
      <c r="BC213" s="3" t="s">
        <v>2869</v>
      </c>
      <c r="BD213" s="3" t="s">
        <v>2870</v>
      </c>
    </row>
    <row r="214" spans="1:56" ht="46.5" customHeight="1" x14ac:dyDescent="0.25">
      <c r="A214" s="7" t="s">
        <v>58</v>
      </c>
      <c r="B214" s="2" t="s">
        <v>2871</v>
      </c>
      <c r="C214" s="2" t="s">
        <v>2872</v>
      </c>
      <c r="D214" s="2" t="s">
        <v>2873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2874</v>
      </c>
      <c r="L214" s="2" t="s">
        <v>2875</v>
      </c>
      <c r="M214" s="3" t="s">
        <v>979</v>
      </c>
      <c r="O214" s="3" t="s">
        <v>64</v>
      </c>
      <c r="P214" s="3" t="s">
        <v>65</v>
      </c>
      <c r="R214" s="3" t="s">
        <v>66</v>
      </c>
      <c r="S214" s="4">
        <v>20</v>
      </c>
      <c r="T214" s="4">
        <v>20</v>
      </c>
      <c r="U214" s="5" t="s">
        <v>2876</v>
      </c>
      <c r="V214" s="5" t="s">
        <v>2876</v>
      </c>
      <c r="W214" s="5" t="s">
        <v>2563</v>
      </c>
      <c r="X214" s="5" t="s">
        <v>2563</v>
      </c>
      <c r="Y214" s="4">
        <v>933</v>
      </c>
      <c r="Z214" s="4">
        <v>829</v>
      </c>
      <c r="AA214" s="4">
        <v>836</v>
      </c>
      <c r="AB214" s="4">
        <v>4</v>
      </c>
      <c r="AC214" s="4">
        <v>4</v>
      </c>
      <c r="AD214" s="4">
        <v>30</v>
      </c>
      <c r="AE214" s="4">
        <v>30</v>
      </c>
      <c r="AF214" s="4">
        <v>12</v>
      </c>
      <c r="AG214" s="4">
        <v>12</v>
      </c>
      <c r="AH214" s="4">
        <v>6</v>
      </c>
      <c r="AI214" s="4">
        <v>6</v>
      </c>
      <c r="AJ214" s="4">
        <v>15</v>
      </c>
      <c r="AK214" s="4">
        <v>15</v>
      </c>
      <c r="AL214" s="4">
        <v>3</v>
      </c>
      <c r="AM214" s="4">
        <v>3</v>
      </c>
      <c r="AN214" s="4">
        <v>0</v>
      </c>
      <c r="AO214" s="4">
        <v>0</v>
      </c>
      <c r="AP214" s="3" t="s">
        <v>58</v>
      </c>
      <c r="AQ214" s="3" t="s">
        <v>69</v>
      </c>
      <c r="AR214" s="6" t="str">
        <f>HYPERLINK("http://catalog.hathitrust.org/Record/000186622","HathiTrust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HYPERLINK("https://creighton-primo.hosted.exlibrisgroup.com/primo-explore/search?tab=default_tab&amp;search_scope=EVERYTHING&amp;vid=01CRU&amp;lang=en_US&amp;offset=0&amp;query=any,contains,991004985319702656","Catalog Record")</f>
        <v>Catalog Record</v>
      </c>
      <c r="AT214" s="6" t="str">
        <f>HYPERLINK("http://www.worldcat.org/oclc/6447299","WorldCat Record")</f>
        <v>WorldCat Record</v>
      </c>
      <c r="AU214" s="3" t="s">
        <v>2877</v>
      </c>
      <c r="AV214" s="3" t="s">
        <v>2878</v>
      </c>
      <c r="AW214" s="3" t="s">
        <v>2879</v>
      </c>
      <c r="AX214" s="3" t="s">
        <v>2879</v>
      </c>
      <c r="AY214" s="3" t="s">
        <v>2880</v>
      </c>
      <c r="AZ214" s="3" t="s">
        <v>74</v>
      </c>
      <c r="BB214" s="3" t="s">
        <v>2881</v>
      </c>
      <c r="BC214" s="3" t="s">
        <v>2882</v>
      </c>
      <c r="BD214" s="3" t="s">
        <v>2883</v>
      </c>
    </row>
    <row r="215" spans="1:56" ht="46.5" customHeight="1" x14ac:dyDescent="0.25">
      <c r="A215" s="7" t="s">
        <v>58</v>
      </c>
      <c r="B215" s="2" t="s">
        <v>2884</v>
      </c>
      <c r="C215" s="2" t="s">
        <v>2885</v>
      </c>
      <c r="D215" s="2" t="s">
        <v>2886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2887</v>
      </c>
      <c r="L215" s="2" t="s">
        <v>2888</v>
      </c>
      <c r="M215" s="3" t="s">
        <v>387</v>
      </c>
      <c r="O215" s="3" t="s">
        <v>64</v>
      </c>
      <c r="P215" s="3" t="s">
        <v>96</v>
      </c>
      <c r="R215" s="3" t="s">
        <v>66</v>
      </c>
      <c r="S215" s="4">
        <v>6</v>
      </c>
      <c r="T215" s="4">
        <v>6</v>
      </c>
      <c r="U215" s="5" t="s">
        <v>2889</v>
      </c>
      <c r="V215" s="5" t="s">
        <v>2889</v>
      </c>
      <c r="W215" s="5" t="s">
        <v>2890</v>
      </c>
      <c r="X215" s="5" t="s">
        <v>2890</v>
      </c>
      <c r="Y215" s="4">
        <v>356</v>
      </c>
      <c r="Z215" s="4">
        <v>328</v>
      </c>
      <c r="AA215" s="4">
        <v>345</v>
      </c>
      <c r="AB215" s="4">
        <v>3</v>
      </c>
      <c r="AC215" s="4">
        <v>3</v>
      </c>
      <c r="AD215" s="4">
        <v>7</v>
      </c>
      <c r="AE215" s="4">
        <v>9</v>
      </c>
      <c r="AF215" s="4">
        <v>2</v>
      </c>
      <c r="AG215" s="4">
        <v>3</v>
      </c>
      <c r="AH215" s="4">
        <v>1</v>
      </c>
      <c r="AI215" s="4">
        <v>2</v>
      </c>
      <c r="AJ215" s="4">
        <v>4</v>
      </c>
      <c r="AK215" s="4">
        <v>4</v>
      </c>
      <c r="AL215" s="4">
        <v>1</v>
      </c>
      <c r="AM215" s="4">
        <v>1</v>
      </c>
      <c r="AN215" s="4">
        <v>0</v>
      </c>
      <c r="AO215" s="4">
        <v>0</v>
      </c>
      <c r="AP215" s="3" t="s">
        <v>58</v>
      </c>
      <c r="AQ215" s="3" t="s">
        <v>69</v>
      </c>
      <c r="AR215" s="6" t="str">
        <f>HYPERLINK("http://catalog.hathitrust.org/Record/005060841","HathiTrust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HYPERLINK("https://creighton-primo.hosted.exlibrisgroup.com/primo-explore/search?tab=default_tab&amp;search_scope=EVERYTHING&amp;vid=01CRU&amp;lang=en_US&amp;offset=0&amp;query=any,contains,991004781869702656","Catalog Record")</f>
        <v>Catalog Record</v>
      </c>
      <c r="AT215" s="6" t="str">
        <f>HYPERLINK("http://www.worldcat.org/oclc/5118729","WorldCat Record")</f>
        <v>WorldCat Record</v>
      </c>
      <c r="AU215" s="3" t="s">
        <v>2891</v>
      </c>
      <c r="AV215" s="3" t="s">
        <v>2892</v>
      </c>
      <c r="AW215" s="3" t="s">
        <v>2893</v>
      </c>
      <c r="AX215" s="3" t="s">
        <v>2893</v>
      </c>
      <c r="AY215" s="3" t="s">
        <v>2894</v>
      </c>
      <c r="AZ215" s="3" t="s">
        <v>74</v>
      </c>
      <c r="BB215" s="3" t="s">
        <v>2895</v>
      </c>
      <c r="BC215" s="3" t="s">
        <v>2896</v>
      </c>
      <c r="BD215" s="3" t="s">
        <v>2897</v>
      </c>
    </row>
    <row r="216" spans="1:56" ht="46.5" customHeight="1" x14ac:dyDescent="0.25">
      <c r="A216" s="7" t="s">
        <v>58</v>
      </c>
      <c r="B216" s="2" t="s">
        <v>2898</v>
      </c>
      <c r="C216" s="2" t="s">
        <v>2899</v>
      </c>
      <c r="D216" s="2" t="s">
        <v>2900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2901</v>
      </c>
      <c r="L216" s="2" t="s">
        <v>2902</v>
      </c>
      <c r="M216" s="3" t="s">
        <v>175</v>
      </c>
      <c r="N216" s="2" t="s">
        <v>1388</v>
      </c>
      <c r="O216" s="3" t="s">
        <v>64</v>
      </c>
      <c r="P216" s="3" t="s">
        <v>65</v>
      </c>
      <c r="R216" s="3" t="s">
        <v>66</v>
      </c>
      <c r="S216" s="4">
        <v>4</v>
      </c>
      <c r="T216" s="4">
        <v>4</v>
      </c>
      <c r="U216" s="5" t="s">
        <v>2903</v>
      </c>
      <c r="V216" s="5" t="s">
        <v>2903</v>
      </c>
      <c r="W216" s="5" t="s">
        <v>2904</v>
      </c>
      <c r="X216" s="5" t="s">
        <v>2904</v>
      </c>
      <c r="Y216" s="4">
        <v>730</v>
      </c>
      <c r="Z216" s="4">
        <v>670</v>
      </c>
      <c r="AA216" s="4">
        <v>676</v>
      </c>
      <c r="AB216" s="4">
        <v>6</v>
      </c>
      <c r="AC216" s="4">
        <v>6</v>
      </c>
      <c r="AD216" s="4">
        <v>21</v>
      </c>
      <c r="AE216" s="4">
        <v>21</v>
      </c>
      <c r="AF216" s="4">
        <v>6</v>
      </c>
      <c r="AG216" s="4">
        <v>6</v>
      </c>
      <c r="AH216" s="4">
        <v>5</v>
      </c>
      <c r="AI216" s="4">
        <v>5</v>
      </c>
      <c r="AJ216" s="4">
        <v>11</v>
      </c>
      <c r="AK216" s="4">
        <v>11</v>
      </c>
      <c r="AL216" s="4">
        <v>4</v>
      </c>
      <c r="AM216" s="4">
        <v>4</v>
      </c>
      <c r="AN216" s="4">
        <v>0</v>
      </c>
      <c r="AO216" s="4">
        <v>0</v>
      </c>
      <c r="AP216" s="3" t="s">
        <v>58</v>
      </c>
      <c r="AQ216" s="3" t="s">
        <v>69</v>
      </c>
      <c r="AR216" s="6" t="str">
        <f>HYPERLINK("http://catalog.hathitrust.org/Record/000692391","HathiTrust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HYPERLINK("https://creighton-primo.hosted.exlibrisgroup.com/primo-explore/search?tab=default_tab&amp;search_scope=EVERYTHING&amp;vid=01CRU&amp;lang=en_US&amp;offset=0&amp;query=any,contains,991003913379702656","Catalog Record")</f>
        <v>Catalog Record</v>
      </c>
      <c r="AT216" s="6" t="str">
        <f>HYPERLINK("http://www.worldcat.org/oclc/1857868","WorldCat Record")</f>
        <v>WorldCat Record</v>
      </c>
      <c r="AU216" s="3" t="s">
        <v>2905</v>
      </c>
      <c r="AV216" s="3" t="s">
        <v>2906</v>
      </c>
      <c r="AW216" s="3" t="s">
        <v>2907</v>
      </c>
      <c r="AX216" s="3" t="s">
        <v>2907</v>
      </c>
      <c r="AY216" s="3" t="s">
        <v>2908</v>
      </c>
      <c r="AZ216" s="3" t="s">
        <v>74</v>
      </c>
      <c r="BB216" s="3" t="s">
        <v>2909</v>
      </c>
      <c r="BC216" s="3" t="s">
        <v>2910</v>
      </c>
      <c r="BD216" s="3" t="s">
        <v>2911</v>
      </c>
    </row>
    <row r="217" spans="1:56" ht="46.5" customHeight="1" x14ac:dyDescent="0.25">
      <c r="A217" s="7" t="s">
        <v>58</v>
      </c>
      <c r="B217" s="2" t="s">
        <v>2912</v>
      </c>
      <c r="C217" s="2" t="s">
        <v>2913</v>
      </c>
      <c r="D217" s="2" t="s">
        <v>2914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2915</v>
      </c>
      <c r="M217" s="3" t="s">
        <v>250</v>
      </c>
      <c r="O217" s="3" t="s">
        <v>64</v>
      </c>
      <c r="P217" s="3" t="s">
        <v>65</v>
      </c>
      <c r="Q217" s="2" t="s">
        <v>2916</v>
      </c>
      <c r="R217" s="3" t="s">
        <v>66</v>
      </c>
      <c r="S217" s="4">
        <v>5</v>
      </c>
      <c r="T217" s="4">
        <v>5</v>
      </c>
      <c r="U217" s="5" t="s">
        <v>2917</v>
      </c>
      <c r="V217" s="5" t="s">
        <v>2917</v>
      </c>
      <c r="W217" s="5" t="s">
        <v>2890</v>
      </c>
      <c r="X217" s="5" t="s">
        <v>2890</v>
      </c>
      <c r="Y217" s="4">
        <v>188</v>
      </c>
      <c r="Z217" s="4">
        <v>168</v>
      </c>
      <c r="AA217" s="4">
        <v>173</v>
      </c>
      <c r="AB217" s="4">
        <v>3</v>
      </c>
      <c r="AC217" s="4">
        <v>3</v>
      </c>
      <c r="AD217" s="4">
        <v>15</v>
      </c>
      <c r="AE217" s="4">
        <v>15</v>
      </c>
      <c r="AF217" s="4">
        <v>4</v>
      </c>
      <c r="AG217" s="4">
        <v>4</v>
      </c>
      <c r="AH217" s="4">
        <v>3</v>
      </c>
      <c r="AI217" s="4">
        <v>3</v>
      </c>
      <c r="AJ217" s="4">
        <v>8</v>
      </c>
      <c r="AK217" s="4">
        <v>8</v>
      </c>
      <c r="AL217" s="4">
        <v>2</v>
      </c>
      <c r="AM217" s="4">
        <v>2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HYPERLINK("https://creighton-primo.hosted.exlibrisgroup.com/primo-explore/search?tab=default_tab&amp;search_scope=EVERYTHING&amp;vid=01CRU&amp;lang=en_US&amp;offset=0&amp;query=any,contains,991000948549702656","Catalog Record")</f>
        <v>Catalog Record</v>
      </c>
      <c r="AT217" s="6" t="str">
        <f>HYPERLINK("http://www.worldcat.org/oclc/14588911","WorldCat Record")</f>
        <v>WorldCat Record</v>
      </c>
      <c r="AU217" s="3" t="s">
        <v>2918</v>
      </c>
      <c r="AV217" s="3" t="s">
        <v>2919</v>
      </c>
      <c r="AW217" s="3" t="s">
        <v>2920</v>
      </c>
      <c r="AX217" s="3" t="s">
        <v>2920</v>
      </c>
      <c r="AY217" s="3" t="s">
        <v>2921</v>
      </c>
      <c r="AZ217" s="3" t="s">
        <v>74</v>
      </c>
      <c r="BB217" s="3" t="s">
        <v>2922</v>
      </c>
      <c r="BC217" s="3" t="s">
        <v>2923</v>
      </c>
      <c r="BD217" s="3" t="s">
        <v>2924</v>
      </c>
    </row>
    <row r="218" spans="1:56" ht="46.5" customHeight="1" x14ac:dyDescent="0.25">
      <c r="A218" s="7" t="s">
        <v>58</v>
      </c>
      <c r="B218" s="2" t="s">
        <v>2925</v>
      </c>
      <c r="C218" s="2" t="s">
        <v>2926</v>
      </c>
      <c r="D218" s="2" t="s">
        <v>2927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2928</v>
      </c>
      <c r="L218" s="2" t="s">
        <v>2929</v>
      </c>
      <c r="M218" s="3" t="s">
        <v>473</v>
      </c>
      <c r="O218" s="3" t="s">
        <v>64</v>
      </c>
      <c r="P218" s="3" t="s">
        <v>562</v>
      </c>
      <c r="R218" s="3" t="s">
        <v>66</v>
      </c>
      <c r="S218" s="4">
        <v>2</v>
      </c>
      <c r="T218" s="4">
        <v>2</v>
      </c>
      <c r="U218" s="5" t="s">
        <v>2930</v>
      </c>
      <c r="V218" s="5" t="s">
        <v>2930</v>
      </c>
      <c r="W218" s="5" t="s">
        <v>1533</v>
      </c>
      <c r="X218" s="5" t="s">
        <v>1533</v>
      </c>
      <c r="Y218" s="4">
        <v>628</v>
      </c>
      <c r="Z218" s="4">
        <v>565</v>
      </c>
      <c r="AA218" s="4">
        <v>569</v>
      </c>
      <c r="AB218" s="4">
        <v>2</v>
      </c>
      <c r="AC218" s="4">
        <v>2</v>
      </c>
      <c r="AD218" s="4">
        <v>22</v>
      </c>
      <c r="AE218" s="4">
        <v>22</v>
      </c>
      <c r="AF218" s="4">
        <v>9</v>
      </c>
      <c r="AG218" s="4">
        <v>9</v>
      </c>
      <c r="AH218" s="4">
        <v>4</v>
      </c>
      <c r="AI218" s="4">
        <v>4</v>
      </c>
      <c r="AJ218" s="4">
        <v>14</v>
      </c>
      <c r="AK218" s="4">
        <v>14</v>
      </c>
      <c r="AL218" s="4">
        <v>1</v>
      </c>
      <c r="AM218" s="4">
        <v>1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HYPERLINK("https://creighton-primo.hosted.exlibrisgroup.com/primo-explore/search?tab=default_tab&amp;search_scope=EVERYTHING&amp;vid=01CRU&amp;lang=en_US&amp;offset=0&amp;query=any,contains,991004287389702656","Catalog Record")</f>
        <v>Catalog Record</v>
      </c>
      <c r="AT218" s="6" t="str">
        <f>HYPERLINK("http://www.worldcat.org/oclc/53170437","WorldCat Record")</f>
        <v>WorldCat Record</v>
      </c>
      <c r="AU218" s="3" t="s">
        <v>2931</v>
      </c>
      <c r="AV218" s="3" t="s">
        <v>2932</v>
      </c>
      <c r="AW218" s="3" t="s">
        <v>2933</v>
      </c>
      <c r="AX218" s="3" t="s">
        <v>2933</v>
      </c>
      <c r="AY218" s="3" t="s">
        <v>2934</v>
      </c>
      <c r="AZ218" s="3" t="s">
        <v>74</v>
      </c>
      <c r="BB218" s="3" t="s">
        <v>2935</v>
      </c>
      <c r="BC218" s="3" t="s">
        <v>2936</v>
      </c>
      <c r="BD218" s="3" t="s">
        <v>2937</v>
      </c>
    </row>
    <row r="219" spans="1:56" ht="46.5" customHeight="1" x14ac:dyDescent="0.25">
      <c r="A219" s="7" t="s">
        <v>58</v>
      </c>
      <c r="B219" s="2" t="s">
        <v>2938</v>
      </c>
      <c r="C219" s="2" t="s">
        <v>2939</v>
      </c>
      <c r="D219" s="2" t="s">
        <v>2940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2941</v>
      </c>
      <c r="L219" s="2" t="s">
        <v>2942</v>
      </c>
      <c r="M219" s="3" t="s">
        <v>2943</v>
      </c>
      <c r="O219" s="3" t="s">
        <v>64</v>
      </c>
      <c r="P219" s="3" t="s">
        <v>236</v>
      </c>
      <c r="R219" s="3" t="s">
        <v>66</v>
      </c>
      <c r="S219" s="4">
        <v>2</v>
      </c>
      <c r="T219" s="4">
        <v>2</v>
      </c>
      <c r="U219" s="5" t="s">
        <v>2944</v>
      </c>
      <c r="V219" s="5" t="s">
        <v>2944</v>
      </c>
      <c r="W219" s="5" t="s">
        <v>859</v>
      </c>
      <c r="X219" s="5" t="s">
        <v>859</v>
      </c>
      <c r="Y219" s="4">
        <v>189</v>
      </c>
      <c r="Z219" s="4">
        <v>179</v>
      </c>
      <c r="AA219" s="4">
        <v>451</v>
      </c>
      <c r="AB219" s="4">
        <v>2</v>
      </c>
      <c r="AC219" s="4">
        <v>4</v>
      </c>
      <c r="AD219" s="4">
        <v>2</v>
      </c>
      <c r="AE219" s="4">
        <v>18</v>
      </c>
      <c r="AF219" s="4">
        <v>1</v>
      </c>
      <c r="AG219" s="4">
        <v>8</v>
      </c>
      <c r="AH219" s="4">
        <v>0</v>
      </c>
      <c r="AI219" s="4">
        <v>2</v>
      </c>
      <c r="AJ219" s="4">
        <v>1</v>
      </c>
      <c r="AK219" s="4">
        <v>9</v>
      </c>
      <c r="AL219" s="4">
        <v>1</v>
      </c>
      <c r="AM219" s="4">
        <v>3</v>
      </c>
      <c r="AN219" s="4">
        <v>0</v>
      </c>
      <c r="AO219" s="4">
        <v>0</v>
      </c>
      <c r="AP219" s="3" t="s">
        <v>69</v>
      </c>
      <c r="AQ219" s="3" t="s">
        <v>58</v>
      </c>
      <c r="AR219" s="6" t="str">
        <f>HYPERLINK("http://catalog.hathitrust.org/Record/001376259","HathiTrust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HYPERLINK("https://creighton-primo.hosted.exlibrisgroup.com/primo-explore/search?tab=default_tab&amp;search_scope=EVERYTHING&amp;vid=01CRU&amp;lang=en_US&amp;offset=0&amp;query=any,contains,991004181449702656","Catalog Record")</f>
        <v>Catalog Record</v>
      </c>
      <c r="AT219" s="6" t="str">
        <f>HYPERLINK("http://www.worldcat.org/oclc/2605606","WorldCat Record")</f>
        <v>WorldCat Record</v>
      </c>
      <c r="AU219" s="3" t="s">
        <v>2945</v>
      </c>
      <c r="AV219" s="3" t="s">
        <v>2946</v>
      </c>
      <c r="AW219" s="3" t="s">
        <v>2947</v>
      </c>
      <c r="AX219" s="3" t="s">
        <v>2947</v>
      </c>
      <c r="AY219" s="3" t="s">
        <v>2948</v>
      </c>
      <c r="AZ219" s="3" t="s">
        <v>74</v>
      </c>
      <c r="BC219" s="3" t="s">
        <v>2949</v>
      </c>
      <c r="BD219" s="3" t="s">
        <v>2950</v>
      </c>
    </row>
    <row r="220" spans="1:56" ht="46.5" customHeight="1" x14ac:dyDescent="0.25">
      <c r="A220" s="7" t="s">
        <v>58</v>
      </c>
      <c r="B220" s="2" t="s">
        <v>2951</v>
      </c>
      <c r="C220" s="2" t="s">
        <v>2952</v>
      </c>
      <c r="D220" s="2" t="s">
        <v>2953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2954</v>
      </c>
      <c r="L220" s="2" t="s">
        <v>2955</v>
      </c>
      <c r="M220" s="3" t="s">
        <v>1146</v>
      </c>
      <c r="O220" s="3" t="s">
        <v>64</v>
      </c>
      <c r="P220" s="3" t="s">
        <v>562</v>
      </c>
      <c r="R220" s="3" t="s">
        <v>66</v>
      </c>
      <c r="S220" s="4">
        <v>4</v>
      </c>
      <c r="T220" s="4">
        <v>4</v>
      </c>
      <c r="U220" s="5" t="s">
        <v>2944</v>
      </c>
      <c r="V220" s="5" t="s">
        <v>2944</v>
      </c>
      <c r="W220" s="5" t="s">
        <v>2890</v>
      </c>
      <c r="X220" s="5" t="s">
        <v>2890</v>
      </c>
      <c r="Y220" s="4">
        <v>74</v>
      </c>
      <c r="Z220" s="4">
        <v>68</v>
      </c>
      <c r="AA220" s="4">
        <v>739</v>
      </c>
      <c r="AB220" s="4">
        <v>1</v>
      </c>
      <c r="AC220" s="4">
        <v>3</v>
      </c>
      <c r="AD220" s="4">
        <v>3</v>
      </c>
      <c r="AE220" s="4">
        <v>34</v>
      </c>
      <c r="AF220" s="4">
        <v>1</v>
      </c>
      <c r="AG220" s="4">
        <v>16</v>
      </c>
      <c r="AH220" s="4">
        <v>2</v>
      </c>
      <c r="AI220" s="4">
        <v>7</v>
      </c>
      <c r="AJ220" s="4">
        <v>2</v>
      </c>
      <c r="AK220" s="4">
        <v>15</v>
      </c>
      <c r="AL220" s="4">
        <v>0</v>
      </c>
      <c r="AM220" s="4">
        <v>2</v>
      </c>
      <c r="AN220" s="4">
        <v>0</v>
      </c>
      <c r="AO220" s="4">
        <v>1</v>
      </c>
      <c r="AP220" s="3" t="s">
        <v>58</v>
      </c>
      <c r="AQ220" s="3" t="s">
        <v>69</v>
      </c>
      <c r="AR220" s="6" t="str">
        <f>HYPERLINK("http://catalog.hathitrust.org/Record/012286974","HathiTrust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HYPERLINK("https://creighton-primo.hosted.exlibrisgroup.com/primo-explore/search?tab=default_tab&amp;search_scope=EVERYTHING&amp;vid=01CRU&amp;lang=en_US&amp;offset=0&amp;query=any,contains,991004029429702656","Catalog Record")</f>
        <v>Catalog Record</v>
      </c>
      <c r="AT220" s="6" t="str">
        <f>HYPERLINK("http://www.worldcat.org/oclc/2148371","WorldCat Record")</f>
        <v>WorldCat Record</v>
      </c>
      <c r="AU220" s="3" t="s">
        <v>2956</v>
      </c>
      <c r="AV220" s="3" t="s">
        <v>2957</v>
      </c>
      <c r="AW220" s="3" t="s">
        <v>2958</v>
      </c>
      <c r="AX220" s="3" t="s">
        <v>2958</v>
      </c>
      <c r="AY220" s="3" t="s">
        <v>2959</v>
      </c>
      <c r="AZ220" s="3" t="s">
        <v>74</v>
      </c>
      <c r="BB220" s="3" t="s">
        <v>2960</v>
      </c>
      <c r="BC220" s="3" t="s">
        <v>2961</v>
      </c>
      <c r="BD220" s="3" t="s">
        <v>2962</v>
      </c>
    </row>
    <row r="221" spans="1:56" ht="46.5" customHeight="1" x14ac:dyDescent="0.25">
      <c r="A221" s="7" t="s">
        <v>58</v>
      </c>
      <c r="B221" s="2" t="s">
        <v>2963</v>
      </c>
      <c r="C221" s="2" t="s">
        <v>2964</v>
      </c>
      <c r="D221" s="2" t="s">
        <v>2965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2966</v>
      </c>
      <c r="L221" s="2" t="s">
        <v>2967</v>
      </c>
      <c r="M221" s="3" t="s">
        <v>952</v>
      </c>
      <c r="O221" s="3" t="s">
        <v>64</v>
      </c>
      <c r="P221" s="3" t="s">
        <v>458</v>
      </c>
      <c r="R221" s="3" t="s">
        <v>66</v>
      </c>
      <c r="S221" s="4">
        <v>1</v>
      </c>
      <c r="T221" s="4">
        <v>1</v>
      </c>
      <c r="U221" s="5" t="s">
        <v>2944</v>
      </c>
      <c r="V221" s="5" t="s">
        <v>2944</v>
      </c>
      <c r="W221" s="5" t="s">
        <v>2836</v>
      </c>
      <c r="X221" s="5" t="s">
        <v>2836</v>
      </c>
      <c r="Y221" s="4">
        <v>1006</v>
      </c>
      <c r="Z221" s="4">
        <v>913</v>
      </c>
      <c r="AA221" s="4">
        <v>1080</v>
      </c>
      <c r="AB221" s="4">
        <v>9</v>
      </c>
      <c r="AC221" s="4">
        <v>10</v>
      </c>
      <c r="AD221" s="4">
        <v>36</v>
      </c>
      <c r="AE221" s="4">
        <v>44</v>
      </c>
      <c r="AF221" s="4">
        <v>14</v>
      </c>
      <c r="AG221" s="4">
        <v>16</v>
      </c>
      <c r="AH221" s="4">
        <v>4</v>
      </c>
      <c r="AI221" s="4">
        <v>6</v>
      </c>
      <c r="AJ221" s="4">
        <v>16</v>
      </c>
      <c r="AK221" s="4">
        <v>21</v>
      </c>
      <c r="AL221" s="4">
        <v>8</v>
      </c>
      <c r="AM221" s="4">
        <v>9</v>
      </c>
      <c r="AN221" s="4">
        <v>0</v>
      </c>
      <c r="AO221" s="4">
        <v>0</v>
      </c>
      <c r="AP221" s="3" t="s">
        <v>58</v>
      </c>
      <c r="AQ221" s="3" t="s">
        <v>69</v>
      </c>
      <c r="AR221" s="6" t="str">
        <f>HYPERLINK("http://catalog.hathitrust.org/Record/001137440","HathiTrust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HYPERLINK("https://creighton-primo.hosted.exlibrisgroup.com/primo-explore/search?tab=default_tab&amp;search_scope=EVERYTHING&amp;vid=01CRU&amp;lang=en_US&amp;offset=0&amp;query=any,contains,991000070559702656","Catalog Record")</f>
        <v>Catalog Record</v>
      </c>
      <c r="AT221" s="6" t="str">
        <f>HYPERLINK("http://www.worldcat.org/oclc/28166","WorldCat Record")</f>
        <v>WorldCat Record</v>
      </c>
      <c r="AU221" s="3" t="s">
        <v>2968</v>
      </c>
      <c r="AV221" s="3" t="s">
        <v>2969</v>
      </c>
      <c r="AW221" s="3" t="s">
        <v>2970</v>
      </c>
      <c r="AX221" s="3" t="s">
        <v>2970</v>
      </c>
      <c r="AY221" s="3" t="s">
        <v>2971</v>
      </c>
      <c r="AZ221" s="3" t="s">
        <v>74</v>
      </c>
      <c r="BB221" s="3" t="s">
        <v>2972</v>
      </c>
      <c r="BC221" s="3" t="s">
        <v>2973</v>
      </c>
      <c r="BD221" s="3" t="s">
        <v>2974</v>
      </c>
    </row>
    <row r="222" spans="1:56" ht="46.5" customHeight="1" x14ac:dyDescent="0.25">
      <c r="A222" s="7" t="s">
        <v>58</v>
      </c>
      <c r="B222" s="2" t="s">
        <v>2975</v>
      </c>
      <c r="C222" s="2" t="s">
        <v>2976</v>
      </c>
      <c r="D222" s="2" t="s">
        <v>2977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2978</v>
      </c>
      <c r="L222" s="2" t="s">
        <v>2979</v>
      </c>
      <c r="M222" s="3" t="s">
        <v>1964</v>
      </c>
      <c r="N222" s="2" t="s">
        <v>1388</v>
      </c>
      <c r="O222" s="3" t="s">
        <v>64</v>
      </c>
      <c r="P222" s="3" t="s">
        <v>65</v>
      </c>
      <c r="Q222" s="2" t="s">
        <v>2861</v>
      </c>
      <c r="R222" s="3" t="s">
        <v>66</v>
      </c>
      <c r="S222" s="4">
        <v>2</v>
      </c>
      <c r="T222" s="4">
        <v>2</v>
      </c>
      <c r="U222" s="5" t="s">
        <v>2980</v>
      </c>
      <c r="V222" s="5" t="s">
        <v>2980</v>
      </c>
      <c r="W222" s="5" t="s">
        <v>2981</v>
      </c>
      <c r="X222" s="5" t="s">
        <v>2981</v>
      </c>
      <c r="Y222" s="4">
        <v>331</v>
      </c>
      <c r="Z222" s="4">
        <v>306</v>
      </c>
      <c r="AA222" s="4">
        <v>306</v>
      </c>
      <c r="AB222" s="4">
        <v>2</v>
      </c>
      <c r="AC222" s="4">
        <v>2</v>
      </c>
      <c r="AD222" s="4">
        <v>13</v>
      </c>
      <c r="AE222" s="4">
        <v>13</v>
      </c>
      <c r="AF222" s="4">
        <v>3</v>
      </c>
      <c r="AG222" s="4">
        <v>3</v>
      </c>
      <c r="AH222" s="4">
        <v>4</v>
      </c>
      <c r="AI222" s="4">
        <v>4</v>
      </c>
      <c r="AJ222" s="4">
        <v>9</v>
      </c>
      <c r="AK222" s="4">
        <v>9</v>
      </c>
      <c r="AL222" s="4">
        <v>1</v>
      </c>
      <c r="AM222" s="4">
        <v>1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HYPERLINK("https://creighton-primo.hosted.exlibrisgroup.com/primo-explore/search?tab=default_tab&amp;search_scope=EVERYTHING&amp;vid=01CRU&amp;lang=en_US&amp;offset=0&amp;query=any,contains,991002313889702656","Catalog Record")</f>
        <v>Catalog Record</v>
      </c>
      <c r="AT222" s="6" t="str">
        <f>HYPERLINK("http://www.worldcat.org/oclc/30031565","WorldCat Record")</f>
        <v>WorldCat Record</v>
      </c>
      <c r="AU222" s="3" t="s">
        <v>2982</v>
      </c>
      <c r="AV222" s="3" t="s">
        <v>2983</v>
      </c>
      <c r="AW222" s="3" t="s">
        <v>2984</v>
      </c>
      <c r="AX222" s="3" t="s">
        <v>2984</v>
      </c>
      <c r="AY222" s="3" t="s">
        <v>2985</v>
      </c>
      <c r="AZ222" s="3" t="s">
        <v>74</v>
      </c>
      <c r="BB222" s="3" t="s">
        <v>2986</v>
      </c>
      <c r="BC222" s="3" t="s">
        <v>2987</v>
      </c>
      <c r="BD222" s="3" t="s">
        <v>2988</v>
      </c>
    </row>
    <row r="223" spans="1:56" ht="46.5" customHeight="1" x14ac:dyDescent="0.25">
      <c r="A223" s="7" t="s">
        <v>58</v>
      </c>
      <c r="B223" s="2" t="s">
        <v>2989</v>
      </c>
      <c r="C223" s="2" t="s">
        <v>2990</v>
      </c>
      <c r="D223" s="2" t="s">
        <v>2991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2992</v>
      </c>
      <c r="L223" s="2" t="s">
        <v>2993</v>
      </c>
      <c r="M223" s="3" t="s">
        <v>82</v>
      </c>
      <c r="O223" s="3" t="s">
        <v>64</v>
      </c>
      <c r="P223" s="3" t="s">
        <v>844</v>
      </c>
      <c r="R223" s="3" t="s">
        <v>66</v>
      </c>
      <c r="S223" s="4">
        <v>2</v>
      </c>
      <c r="T223" s="4">
        <v>2</v>
      </c>
      <c r="U223" s="5" t="s">
        <v>2994</v>
      </c>
      <c r="V223" s="5" t="s">
        <v>2994</v>
      </c>
      <c r="W223" s="5" t="s">
        <v>859</v>
      </c>
      <c r="X223" s="5" t="s">
        <v>859</v>
      </c>
      <c r="Y223" s="4">
        <v>770</v>
      </c>
      <c r="Z223" s="4">
        <v>711</v>
      </c>
      <c r="AA223" s="4">
        <v>850</v>
      </c>
      <c r="AB223" s="4">
        <v>6</v>
      </c>
      <c r="AC223" s="4">
        <v>6</v>
      </c>
      <c r="AD223" s="4">
        <v>31</v>
      </c>
      <c r="AE223" s="4">
        <v>37</v>
      </c>
      <c r="AF223" s="4">
        <v>10</v>
      </c>
      <c r="AG223" s="4">
        <v>15</v>
      </c>
      <c r="AH223" s="4">
        <v>7</v>
      </c>
      <c r="AI223" s="4">
        <v>9</v>
      </c>
      <c r="AJ223" s="4">
        <v>17</v>
      </c>
      <c r="AK223" s="4">
        <v>17</v>
      </c>
      <c r="AL223" s="4">
        <v>5</v>
      </c>
      <c r="AM223" s="4">
        <v>5</v>
      </c>
      <c r="AN223" s="4">
        <v>0</v>
      </c>
      <c r="AO223" s="4">
        <v>0</v>
      </c>
      <c r="AP223" s="3" t="s">
        <v>58</v>
      </c>
      <c r="AQ223" s="3" t="s">
        <v>69</v>
      </c>
      <c r="AR223" s="6" t="str">
        <f>HYPERLINK("http://catalog.hathitrust.org/Record/000214249","HathiTrust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HYPERLINK("https://creighton-primo.hosted.exlibrisgroup.com/primo-explore/search?tab=default_tab&amp;search_scope=EVERYTHING&amp;vid=01CRU&amp;lang=en_US&amp;offset=0&amp;query=any,contains,991004301989702656","Catalog Record")</f>
        <v>Catalog Record</v>
      </c>
      <c r="AT223" s="6" t="str">
        <f>HYPERLINK("http://www.worldcat.org/oclc/2968686","WorldCat Record")</f>
        <v>WorldCat Record</v>
      </c>
      <c r="AU223" s="3" t="s">
        <v>2995</v>
      </c>
      <c r="AV223" s="3" t="s">
        <v>2996</v>
      </c>
      <c r="AW223" s="3" t="s">
        <v>2997</v>
      </c>
      <c r="AX223" s="3" t="s">
        <v>2997</v>
      </c>
      <c r="AY223" s="3" t="s">
        <v>2998</v>
      </c>
      <c r="AZ223" s="3" t="s">
        <v>74</v>
      </c>
      <c r="BB223" s="3" t="s">
        <v>2999</v>
      </c>
      <c r="BC223" s="3" t="s">
        <v>3000</v>
      </c>
      <c r="BD223" s="3" t="s">
        <v>3001</v>
      </c>
    </row>
    <row r="224" spans="1:56" ht="46.5" customHeight="1" x14ac:dyDescent="0.25">
      <c r="A224" s="7" t="s">
        <v>58</v>
      </c>
      <c r="B224" s="2" t="s">
        <v>3002</v>
      </c>
      <c r="C224" s="2" t="s">
        <v>3003</v>
      </c>
      <c r="D224" s="2" t="s">
        <v>3004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3005</v>
      </c>
      <c r="L224" s="2" t="s">
        <v>3006</v>
      </c>
      <c r="M224" s="3" t="s">
        <v>979</v>
      </c>
      <c r="O224" s="3" t="s">
        <v>64</v>
      </c>
      <c r="P224" s="3" t="s">
        <v>65</v>
      </c>
      <c r="R224" s="3" t="s">
        <v>66</v>
      </c>
      <c r="S224" s="4">
        <v>6</v>
      </c>
      <c r="T224" s="4">
        <v>6</v>
      </c>
      <c r="U224" s="5" t="s">
        <v>2944</v>
      </c>
      <c r="V224" s="5" t="s">
        <v>2944</v>
      </c>
      <c r="W224" s="5" t="s">
        <v>2890</v>
      </c>
      <c r="X224" s="5" t="s">
        <v>2890</v>
      </c>
      <c r="Y224" s="4">
        <v>136</v>
      </c>
      <c r="Z224" s="4">
        <v>131</v>
      </c>
      <c r="AA224" s="4">
        <v>1015</v>
      </c>
      <c r="AB224" s="4">
        <v>2</v>
      </c>
      <c r="AC224" s="4">
        <v>5</v>
      </c>
      <c r="AD224" s="4">
        <v>7</v>
      </c>
      <c r="AE224" s="4">
        <v>39</v>
      </c>
      <c r="AF224" s="4">
        <v>2</v>
      </c>
      <c r="AG224" s="4">
        <v>18</v>
      </c>
      <c r="AH224" s="4">
        <v>2</v>
      </c>
      <c r="AI224" s="4">
        <v>9</v>
      </c>
      <c r="AJ224" s="4">
        <v>3</v>
      </c>
      <c r="AK224" s="4">
        <v>18</v>
      </c>
      <c r="AL224" s="4">
        <v>1</v>
      </c>
      <c r="AM224" s="4">
        <v>4</v>
      </c>
      <c r="AN224" s="4">
        <v>0</v>
      </c>
      <c r="AO224" s="4">
        <v>0</v>
      </c>
      <c r="AP224" s="3" t="s">
        <v>58</v>
      </c>
      <c r="AQ224" s="3" t="s">
        <v>69</v>
      </c>
      <c r="AR224" s="6" t="str">
        <f>HYPERLINK("http://catalog.hathitrust.org/Record/101900254","HathiTrust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HYPERLINK("https://creighton-primo.hosted.exlibrisgroup.com/primo-explore/search?tab=default_tab&amp;search_scope=EVERYTHING&amp;vid=01CRU&amp;lang=en_US&amp;offset=0&amp;query=any,contains,991005090429702656","Catalog Record")</f>
        <v>Catalog Record</v>
      </c>
      <c r="AT224" s="6" t="str">
        <f>HYPERLINK("http://www.worldcat.org/oclc/7207067","WorldCat Record")</f>
        <v>WorldCat Record</v>
      </c>
      <c r="AU224" s="3" t="s">
        <v>3007</v>
      </c>
      <c r="AV224" s="3" t="s">
        <v>3008</v>
      </c>
      <c r="AW224" s="3" t="s">
        <v>3009</v>
      </c>
      <c r="AX224" s="3" t="s">
        <v>3009</v>
      </c>
      <c r="AY224" s="3" t="s">
        <v>3010</v>
      </c>
      <c r="AZ224" s="3" t="s">
        <v>74</v>
      </c>
      <c r="BB224" s="3" t="s">
        <v>3011</v>
      </c>
      <c r="BC224" s="3" t="s">
        <v>3012</v>
      </c>
      <c r="BD224" s="3" t="s">
        <v>3013</v>
      </c>
    </row>
    <row r="225" spans="1:56" ht="46.5" customHeight="1" x14ac:dyDescent="0.25">
      <c r="A225" s="7" t="s">
        <v>58</v>
      </c>
      <c r="B225" s="2" t="s">
        <v>3014</v>
      </c>
      <c r="C225" s="2" t="s">
        <v>3015</v>
      </c>
      <c r="D225" s="2" t="s">
        <v>3016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3017</v>
      </c>
      <c r="L225" s="2" t="s">
        <v>3018</v>
      </c>
      <c r="M225" s="3" t="s">
        <v>82</v>
      </c>
      <c r="O225" s="3" t="s">
        <v>64</v>
      </c>
      <c r="P225" s="3" t="s">
        <v>65</v>
      </c>
      <c r="Q225" s="2" t="s">
        <v>3019</v>
      </c>
      <c r="R225" s="3" t="s">
        <v>66</v>
      </c>
      <c r="S225" s="4">
        <v>5</v>
      </c>
      <c r="T225" s="4">
        <v>5</v>
      </c>
      <c r="U225" s="5" t="s">
        <v>2944</v>
      </c>
      <c r="V225" s="5" t="s">
        <v>2944</v>
      </c>
      <c r="W225" s="5" t="s">
        <v>2890</v>
      </c>
      <c r="X225" s="5" t="s">
        <v>2890</v>
      </c>
      <c r="Y225" s="4">
        <v>495</v>
      </c>
      <c r="Z225" s="4">
        <v>462</v>
      </c>
      <c r="AA225" s="4">
        <v>469</v>
      </c>
      <c r="AB225" s="4">
        <v>4</v>
      </c>
      <c r="AC225" s="4">
        <v>4</v>
      </c>
      <c r="AD225" s="4">
        <v>22</v>
      </c>
      <c r="AE225" s="4">
        <v>22</v>
      </c>
      <c r="AF225" s="4">
        <v>9</v>
      </c>
      <c r="AG225" s="4">
        <v>9</v>
      </c>
      <c r="AH225" s="4">
        <v>4</v>
      </c>
      <c r="AI225" s="4">
        <v>4</v>
      </c>
      <c r="AJ225" s="4">
        <v>8</v>
      </c>
      <c r="AK225" s="4">
        <v>8</v>
      </c>
      <c r="AL225" s="4">
        <v>3</v>
      </c>
      <c r="AM225" s="4">
        <v>3</v>
      </c>
      <c r="AN225" s="4">
        <v>0</v>
      </c>
      <c r="AO225" s="4">
        <v>0</v>
      </c>
      <c r="AP225" s="3" t="s">
        <v>58</v>
      </c>
      <c r="AQ225" s="3" t="s">
        <v>69</v>
      </c>
      <c r="AR225" s="6" t="str">
        <f>HYPERLINK("http://catalog.hathitrust.org/Record/000250337","HathiTrust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HYPERLINK("https://creighton-primo.hosted.exlibrisgroup.com/primo-explore/search?tab=default_tab&amp;search_scope=EVERYTHING&amp;vid=01CRU&amp;lang=en_US&amp;offset=0&amp;query=any,contains,991004306459702656","Catalog Record")</f>
        <v>Catalog Record</v>
      </c>
      <c r="AT225" s="6" t="str">
        <f>HYPERLINK("http://www.worldcat.org/oclc/2984084","WorldCat Record")</f>
        <v>WorldCat Record</v>
      </c>
      <c r="AU225" s="3" t="s">
        <v>3020</v>
      </c>
      <c r="AV225" s="3" t="s">
        <v>3021</v>
      </c>
      <c r="AW225" s="3" t="s">
        <v>3022</v>
      </c>
      <c r="AX225" s="3" t="s">
        <v>3022</v>
      </c>
      <c r="AY225" s="3" t="s">
        <v>3023</v>
      </c>
      <c r="AZ225" s="3" t="s">
        <v>74</v>
      </c>
      <c r="BB225" s="3" t="s">
        <v>3024</v>
      </c>
      <c r="BC225" s="3" t="s">
        <v>3025</v>
      </c>
      <c r="BD225" s="3" t="s">
        <v>3026</v>
      </c>
    </row>
    <row r="226" spans="1:56" ht="46.5" customHeight="1" x14ac:dyDescent="0.25">
      <c r="A226" s="7" t="s">
        <v>58</v>
      </c>
      <c r="B226" s="2" t="s">
        <v>3027</v>
      </c>
      <c r="C226" s="2" t="s">
        <v>3028</v>
      </c>
      <c r="D226" s="2" t="s">
        <v>3029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L226" s="2" t="s">
        <v>3030</v>
      </c>
      <c r="M226" s="3" t="s">
        <v>82</v>
      </c>
      <c r="O226" s="3" t="s">
        <v>1303</v>
      </c>
      <c r="P226" s="3" t="s">
        <v>3031</v>
      </c>
      <c r="Q226" s="2" t="s">
        <v>3032</v>
      </c>
      <c r="R226" s="3" t="s">
        <v>66</v>
      </c>
      <c r="S226" s="4">
        <v>2</v>
      </c>
      <c r="T226" s="4">
        <v>2</v>
      </c>
      <c r="U226" s="5" t="s">
        <v>3033</v>
      </c>
      <c r="V226" s="5" t="s">
        <v>3033</v>
      </c>
      <c r="W226" s="5" t="s">
        <v>3033</v>
      </c>
      <c r="X226" s="5" t="s">
        <v>3033</v>
      </c>
      <c r="Y226" s="4">
        <v>138</v>
      </c>
      <c r="Z226" s="4">
        <v>92</v>
      </c>
      <c r="AA226" s="4">
        <v>126</v>
      </c>
      <c r="AB226" s="4">
        <v>1</v>
      </c>
      <c r="AC226" s="4">
        <v>2</v>
      </c>
      <c r="AD226" s="4">
        <v>3</v>
      </c>
      <c r="AE226" s="4">
        <v>8</v>
      </c>
      <c r="AF226" s="4">
        <v>0</v>
      </c>
      <c r="AG226" s="4">
        <v>0</v>
      </c>
      <c r="AH226" s="4">
        <v>3</v>
      </c>
      <c r="AI226" s="4">
        <v>4</v>
      </c>
      <c r="AJ226" s="4">
        <v>1</v>
      </c>
      <c r="AK226" s="4">
        <v>5</v>
      </c>
      <c r="AL226" s="4">
        <v>0</v>
      </c>
      <c r="AM226" s="4">
        <v>1</v>
      </c>
      <c r="AN226" s="4">
        <v>0</v>
      </c>
      <c r="AO226" s="4">
        <v>0</v>
      </c>
      <c r="AP226" s="3" t="s">
        <v>58</v>
      </c>
      <c r="AQ226" s="3" t="s">
        <v>69</v>
      </c>
      <c r="AR226" s="6" t="str">
        <f>HYPERLINK("http://catalog.hathitrust.org/Record/006253232","HathiTrust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HYPERLINK("https://creighton-primo.hosted.exlibrisgroup.com/primo-explore/search?tab=default_tab&amp;search_scope=EVERYTHING&amp;vid=01CRU&amp;lang=en_US&amp;offset=0&amp;query=any,contains,991003682809702656","Catalog Record")</f>
        <v>Catalog Record</v>
      </c>
      <c r="AT226" s="6" t="str">
        <f>HYPERLINK("http://www.worldcat.org/oclc/4231195","WorldCat Record")</f>
        <v>WorldCat Record</v>
      </c>
      <c r="AU226" s="3" t="s">
        <v>3034</v>
      </c>
      <c r="AV226" s="3" t="s">
        <v>3035</v>
      </c>
      <c r="AW226" s="3" t="s">
        <v>3036</v>
      </c>
      <c r="AX226" s="3" t="s">
        <v>3036</v>
      </c>
      <c r="AY226" s="3" t="s">
        <v>3037</v>
      </c>
      <c r="AZ226" s="3" t="s">
        <v>74</v>
      </c>
      <c r="BC226" s="3" t="s">
        <v>3038</v>
      </c>
      <c r="BD226" s="3" t="s">
        <v>3039</v>
      </c>
    </row>
    <row r="227" spans="1:56" ht="46.5" customHeight="1" x14ac:dyDescent="0.25">
      <c r="A227" s="7" t="s">
        <v>58</v>
      </c>
      <c r="B227" s="2" t="s">
        <v>3040</v>
      </c>
      <c r="C227" s="2" t="s">
        <v>3041</v>
      </c>
      <c r="D227" s="2" t="s">
        <v>3042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3043</v>
      </c>
      <c r="L227" s="2" t="s">
        <v>3044</v>
      </c>
      <c r="M227" s="3" t="s">
        <v>1638</v>
      </c>
      <c r="O227" s="3" t="s">
        <v>64</v>
      </c>
      <c r="P227" s="3" t="s">
        <v>191</v>
      </c>
      <c r="R227" s="3" t="s">
        <v>66</v>
      </c>
      <c r="S227" s="4">
        <v>3</v>
      </c>
      <c r="T227" s="4">
        <v>3</v>
      </c>
      <c r="U227" s="5" t="s">
        <v>114</v>
      </c>
      <c r="V227" s="5" t="s">
        <v>114</v>
      </c>
      <c r="W227" s="5" t="s">
        <v>859</v>
      </c>
      <c r="X227" s="5" t="s">
        <v>859</v>
      </c>
      <c r="Y227" s="4">
        <v>315</v>
      </c>
      <c r="Z227" s="4">
        <v>129</v>
      </c>
      <c r="AA227" s="4">
        <v>131</v>
      </c>
      <c r="AB227" s="4">
        <v>2</v>
      </c>
      <c r="AC227" s="4">
        <v>2</v>
      </c>
      <c r="AD227" s="4">
        <v>4</v>
      </c>
      <c r="AE227" s="4">
        <v>4</v>
      </c>
      <c r="AF227" s="4">
        <v>0</v>
      </c>
      <c r="AG227" s="4">
        <v>0</v>
      </c>
      <c r="AH227" s="4">
        <v>1</v>
      </c>
      <c r="AI227" s="4">
        <v>1</v>
      </c>
      <c r="AJ227" s="4">
        <v>2</v>
      </c>
      <c r="AK227" s="4">
        <v>2</v>
      </c>
      <c r="AL227" s="4">
        <v>1</v>
      </c>
      <c r="AM227" s="4">
        <v>1</v>
      </c>
      <c r="AN227" s="4">
        <v>0</v>
      </c>
      <c r="AO227" s="4">
        <v>0</v>
      </c>
      <c r="AP227" s="3" t="s">
        <v>58</v>
      </c>
      <c r="AQ227" s="3" t="s">
        <v>69</v>
      </c>
      <c r="AR227" s="6" t="str">
        <f>HYPERLINK("http://catalog.hathitrust.org/Record/001137464","HathiTrust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HYPERLINK("https://creighton-primo.hosted.exlibrisgroup.com/primo-explore/search?tab=default_tab&amp;search_scope=EVERYTHING&amp;vid=01CRU&amp;lang=en_US&amp;offset=0&amp;query=any,contains,991000893499702656","Catalog Record")</f>
        <v>Catalog Record</v>
      </c>
      <c r="AT227" s="6" t="str">
        <f>HYPERLINK("http://www.worldcat.org/oclc/155028","WorldCat Record")</f>
        <v>WorldCat Record</v>
      </c>
      <c r="AU227" s="3" t="s">
        <v>3045</v>
      </c>
      <c r="AV227" s="3" t="s">
        <v>3046</v>
      </c>
      <c r="AW227" s="3" t="s">
        <v>3047</v>
      </c>
      <c r="AX227" s="3" t="s">
        <v>3047</v>
      </c>
      <c r="AY227" s="3" t="s">
        <v>3048</v>
      </c>
      <c r="AZ227" s="3" t="s">
        <v>74</v>
      </c>
      <c r="BB227" s="3" t="s">
        <v>3049</v>
      </c>
      <c r="BC227" s="3" t="s">
        <v>3050</v>
      </c>
      <c r="BD227" s="3" t="s">
        <v>3051</v>
      </c>
    </row>
    <row r="228" spans="1:56" ht="46.5" customHeight="1" x14ac:dyDescent="0.25">
      <c r="A228" s="7" t="s">
        <v>58</v>
      </c>
      <c r="B228" s="2" t="s">
        <v>3052</v>
      </c>
      <c r="C228" s="2" t="s">
        <v>3053</v>
      </c>
      <c r="D228" s="2" t="s">
        <v>3054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3055</v>
      </c>
      <c r="L228" s="2" t="s">
        <v>3056</v>
      </c>
      <c r="M228" s="3" t="s">
        <v>250</v>
      </c>
      <c r="O228" s="3" t="s">
        <v>64</v>
      </c>
      <c r="P228" s="3" t="s">
        <v>251</v>
      </c>
      <c r="R228" s="3" t="s">
        <v>66</v>
      </c>
      <c r="S228" s="4">
        <v>10</v>
      </c>
      <c r="T228" s="4">
        <v>10</v>
      </c>
      <c r="U228" s="5" t="s">
        <v>114</v>
      </c>
      <c r="V228" s="5" t="s">
        <v>114</v>
      </c>
      <c r="W228" s="5" t="s">
        <v>3057</v>
      </c>
      <c r="X228" s="5" t="s">
        <v>3057</v>
      </c>
      <c r="Y228" s="4">
        <v>348</v>
      </c>
      <c r="Z228" s="4">
        <v>289</v>
      </c>
      <c r="AA228" s="4">
        <v>332</v>
      </c>
      <c r="AB228" s="4">
        <v>2</v>
      </c>
      <c r="AC228" s="4">
        <v>3</v>
      </c>
      <c r="AD228" s="4">
        <v>16</v>
      </c>
      <c r="AE228" s="4">
        <v>17</v>
      </c>
      <c r="AF228" s="4">
        <v>4</v>
      </c>
      <c r="AG228" s="4">
        <v>4</v>
      </c>
      <c r="AH228" s="4">
        <v>6</v>
      </c>
      <c r="AI228" s="4">
        <v>6</v>
      </c>
      <c r="AJ228" s="4">
        <v>10</v>
      </c>
      <c r="AK228" s="4">
        <v>10</v>
      </c>
      <c r="AL228" s="4">
        <v>1</v>
      </c>
      <c r="AM228" s="4">
        <v>2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HYPERLINK("https://creighton-primo.hosted.exlibrisgroup.com/primo-explore/search?tab=default_tab&amp;search_scope=EVERYTHING&amp;vid=01CRU&amp;lang=en_US&amp;offset=0&amp;query=any,contains,991001003309702656","Catalog Record")</f>
        <v>Catalog Record</v>
      </c>
      <c r="AT228" s="6" t="str">
        <f>HYPERLINK("http://www.worldcat.org/oclc/15221721","WorldCat Record")</f>
        <v>WorldCat Record</v>
      </c>
      <c r="AU228" s="3" t="s">
        <v>3058</v>
      </c>
      <c r="AV228" s="3" t="s">
        <v>3059</v>
      </c>
      <c r="AW228" s="3" t="s">
        <v>3060</v>
      </c>
      <c r="AX228" s="3" t="s">
        <v>3060</v>
      </c>
      <c r="AY228" s="3" t="s">
        <v>3061</v>
      </c>
      <c r="AZ228" s="3" t="s">
        <v>74</v>
      </c>
      <c r="BB228" s="3" t="s">
        <v>3062</v>
      </c>
      <c r="BC228" s="3" t="s">
        <v>3063</v>
      </c>
      <c r="BD228" s="3" t="s">
        <v>3064</v>
      </c>
    </row>
    <row r="229" spans="1:56" ht="46.5" customHeight="1" x14ac:dyDescent="0.25">
      <c r="A229" s="7" t="s">
        <v>58</v>
      </c>
      <c r="B229" s="2" t="s">
        <v>3065</v>
      </c>
      <c r="C229" s="2" t="s">
        <v>3066</v>
      </c>
      <c r="D229" s="2" t="s">
        <v>3067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3068</v>
      </c>
      <c r="L229" s="2" t="s">
        <v>3069</v>
      </c>
      <c r="M229" s="3" t="s">
        <v>1402</v>
      </c>
      <c r="O229" s="3" t="s">
        <v>64</v>
      </c>
      <c r="P229" s="3" t="s">
        <v>65</v>
      </c>
      <c r="Q229" s="2" t="s">
        <v>3070</v>
      </c>
      <c r="R229" s="3" t="s">
        <v>66</v>
      </c>
      <c r="S229" s="4">
        <v>1</v>
      </c>
      <c r="T229" s="4">
        <v>1</v>
      </c>
      <c r="U229" s="5" t="s">
        <v>2652</v>
      </c>
      <c r="V229" s="5" t="s">
        <v>2652</v>
      </c>
      <c r="W229" s="5" t="s">
        <v>859</v>
      </c>
      <c r="X229" s="5" t="s">
        <v>859</v>
      </c>
      <c r="Y229" s="4">
        <v>367</v>
      </c>
      <c r="Z229" s="4">
        <v>326</v>
      </c>
      <c r="AA229" s="4">
        <v>328</v>
      </c>
      <c r="AB229" s="4">
        <v>2</v>
      </c>
      <c r="AC229" s="4">
        <v>2</v>
      </c>
      <c r="AD229" s="4">
        <v>14</v>
      </c>
      <c r="AE229" s="4">
        <v>14</v>
      </c>
      <c r="AF229" s="4">
        <v>4</v>
      </c>
      <c r="AG229" s="4">
        <v>4</v>
      </c>
      <c r="AH229" s="4">
        <v>3</v>
      </c>
      <c r="AI229" s="4">
        <v>3</v>
      </c>
      <c r="AJ229" s="4">
        <v>6</v>
      </c>
      <c r="AK229" s="4">
        <v>6</v>
      </c>
      <c r="AL229" s="4">
        <v>1</v>
      </c>
      <c r="AM229" s="4">
        <v>1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HYPERLINK("https://creighton-primo.hosted.exlibrisgroup.com/primo-explore/search?tab=default_tab&amp;search_scope=EVERYTHING&amp;vid=01CRU&amp;lang=en_US&amp;offset=0&amp;query=any,contains,991000210549702656","Catalog Record")</f>
        <v>Catalog Record</v>
      </c>
      <c r="AT229" s="6" t="str">
        <f>HYPERLINK("http://www.worldcat.org/oclc/66490","WorldCat Record")</f>
        <v>WorldCat Record</v>
      </c>
      <c r="AU229" s="3" t="s">
        <v>3071</v>
      </c>
      <c r="AV229" s="3" t="s">
        <v>3072</v>
      </c>
      <c r="AW229" s="3" t="s">
        <v>3073</v>
      </c>
      <c r="AX229" s="3" t="s">
        <v>3073</v>
      </c>
      <c r="AY229" s="3" t="s">
        <v>3074</v>
      </c>
      <c r="AZ229" s="3" t="s">
        <v>74</v>
      </c>
      <c r="BC229" s="3" t="s">
        <v>3075</v>
      </c>
      <c r="BD229" s="3" t="s">
        <v>3076</v>
      </c>
    </row>
    <row r="230" spans="1:56" ht="46.5" customHeight="1" x14ac:dyDescent="0.25">
      <c r="A230" s="7" t="s">
        <v>58</v>
      </c>
      <c r="B230" s="2" t="s">
        <v>3077</v>
      </c>
      <c r="C230" s="2" t="s">
        <v>3078</v>
      </c>
      <c r="D230" s="2" t="s">
        <v>3079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3080</v>
      </c>
      <c r="L230" s="2" t="s">
        <v>3081</v>
      </c>
      <c r="M230" s="3" t="s">
        <v>250</v>
      </c>
      <c r="O230" s="3" t="s">
        <v>64</v>
      </c>
      <c r="P230" s="3" t="s">
        <v>191</v>
      </c>
      <c r="R230" s="3" t="s">
        <v>66</v>
      </c>
      <c r="S230" s="4">
        <v>7</v>
      </c>
      <c r="T230" s="4">
        <v>7</v>
      </c>
      <c r="U230" s="5" t="s">
        <v>3082</v>
      </c>
      <c r="V230" s="5" t="s">
        <v>3082</v>
      </c>
      <c r="W230" s="5" t="s">
        <v>162</v>
      </c>
      <c r="X230" s="5" t="s">
        <v>162</v>
      </c>
      <c r="Y230" s="4">
        <v>504</v>
      </c>
      <c r="Z230" s="4">
        <v>331</v>
      </c>
      <c r="AA230" s="4">
        <v>337</v>
      </c>
      <c r="AB230" s="4">
        <v>3</v>
      </c>
      <c r="AC230" s="4">
        <v>3</v>
      </c>
      <c r="AD230" s="4">
        <v>19</v>
      </c>
      <c r="AE230" s="4">
        <v>19</v>
      </c>
      <c r="AF230" s="4">
        <v>7</v>
      </c>
      <c r="AG230" s="4">
        <v>7</v>
      </c>
      <c r="AH230" s="4">
        <v>5</v>
      </c>
      <c r="AI230" s="4">
        <v>5</v>
      </c>
      <c r="AJ230" s="4">
        <v>10</v>
      </c>
      <c r="AK230" s="4">
        <v>10</v>
      </c>
      <c r="AL230" s="4">
        <v>2</v>
      </c>
      <c r="AM230" s="4">
        <v>2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HYPERLINK("https://creighton-primo.hosted.exlibrisgroup.com/primo-explore/search?tab=default_tab&amp;search_scope=EVERYTHING&amp;vid=01CRU&amp;lang=en_US&amp;offset=0&amp;query=any,contains,991001096619702656","Catalog Record")</f>
        <v>Catalog Record</v>
      </c>
      <c r="AT230" s="6" t="str">
        <f>HYPERLINK("http://www.worldcat.org/oclc/16275926","WorldCat Record")</f>
        <v>WorldCat Record</v>
      </c>
      <c r="AU230" s="3" t="s">
        <v>3083</v>
      </c>
      <c r="AV230" s="3" t="s">
        <v>3084</v>
      </c>
      <c r="AW230" s="3" t="s">
        <v>3085</v>
      </c>
      <c r="AX230" s="3" t="s">
        <v>3085</v>
      </c>
      <c r="AY230" s="3" t="s">
        <v>3086</v>
      </c>
      <c r="AZ230" s="3" t="s">
        <v>74</v>
      </c>
      <c r="BB230" s="3" t="s">
        <v>3087</v>
      </c>
      <c r="BC230" s="3" t="s">
        <v>3088</v>
      </c>
      <c r="BD230" s="3" t="s">
        <v>3089</v>
      </c>
    </row>
    <row r="231" spans="1:56" ht="46.5" customHeight="1" x14ac:dyDescent="0.25">
      <c r="A231" s="7" t="s">
        <v>58</v>
      </c>
      <c r="B231" s="2" t="s">
        <v>3090</v>
      </c>
      <c r="C231" s="2" t="s">
        <v>3091</v>
      </c>
      <c r="D231" s="2" t="s">
        <v>3092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K231" s="2" t="s">
        <v>3093</v>
      </c>
      <c r="L231" s="2" t="s">
        <v>3094</v>
      </c>
      <c r="M231" s="3" t="s">
        <v>401</v>
      </c>
      <c r="O231" s="3" t="s">
        <v>64</v>
      </c>
      <c r="P231" s="3" t="s">
        <v>65</v>
      </c>
      <c r="R231" s="3" t="s">
        <v>66</v>
      </c>
      <c r="S231" s="4">
        <v>6</v>
      </c>
      <c r="T231" s="4">
        <v>6</v>
      </c>
      <c r="U231" s="5" t="s">
        <v>3095</v>
      </c>
      <c r="V231" s="5" t="s">
        <v>3095</v>
      </c>
      <c r="W231" s="5" t="s">
        <v>3096</v>
      </c>
      <c r="X231" s="5" t="s">
        <v>3096</v>
      </c>
      <c r="Y231" s="4">
        <v>444</v>
      </c>
      <c r="Z231" s="4">
        <v>400</v>
      </c>
      <c r="AA231" s="4">
        <v>405</v>
      </c>
      <c r="AB231" s="4">
        <v>1</v>
      </c>
      <c r="AC231" s="4">
        <v>1</v>
      </c>
      <c r="AD231" s="4">
        <v>14</v>
      </c>
      <c r="AE231" s="4">
        <v>14</v>
      </c>
      <c r="AF231" s="4">
        <v>5</v>
      </c>
      <c r="AG231" s="4">
        <v>5</v>
      </c>
      <c r="AH231" s="4">
        <v>3</v>
      </c>
      <c r="AI231" s="4">
        <v>3</v>
      </c>
      <c r="AJ231" s="4">
        <v>7</v>
      </c>
      <c r="AK231" s="4">
        <v>7</v>
      </c>
      <c r="AL231" s="4">
        <v>0</v>
      </c>
      <c r="AM231" s="4">
        <v>0</v>
      </c>
      <c r="AN231" s="4">
        <v>1</v>
      </c>
      <c r="AO231" s="4">
        <v>1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HYPERLINK("https://creighton-primo.hosted.exlibrisgroup.com/primo-explore/search?tab=default_tab&amp;search_scope=EVERYTHING&amp;vid=01CRU&amp;lang=en_US&amp;offset=0&amp;query=any,contains,991001777009702656","Catalog Record")</f>
        <v>Catalog Record</v>
      </c>
      <c r="AT231" s="6" t="str">
        <f>HYPERLINK("http://www.worldcat.org/oclc/22422432","WorldCat Record")</f>
        <v>WorldCat Record</v>
      </c>
      <c r="AU231" s="3" t="s">
        <v>3097</v>
      </c>
      <c r="AV231" s="3" t="s">
        <v>3098</v>
      </c>
      <c r="AW231" s="3" t="s">
        <v>3099</v>
      </c>
      <c r="AX231" s="3" t="s">
        <v>3099</v>
      </c>
      <c r="AY231" s="3" t="s">
        <v>3100</v>
      </c>
      <c r="AZ231" s="3" t="s">
        <v>74</v>
      </c>
      <c r="BB231" s="3" t="s">
        <v>3101</v>
      </c>
      <c r="BC231" s="3" t="s">
        <v>3102</v>
      </c>
      <c r="BD231" s="3" t="s">
        <v>3103</v>
      </c>
    </row>
    <row r="232" spans="1:56" ht="46.5" customHeight="1" x14ac:dyDescent="0.25">
      <c r="A232" s="7" t="s">
        <v>58</v>
      </c>
      <c r="B232" s="2" t="s">
        <v>3104</v>
      </c>
      <c r="C232" s="2" t="s">
        <v>3105</v>
      </c>
      <c r="D232" s="2" t="s">
        <v>3106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3107</v>
      </c>
      <c r="L232" s="2" t="s">
        <v>3108</v>
      </c>
      <c r="M232" s="3" t="s">
        <v>3109</v>
      </c>
      <c r="O232" s="3" t="s">
        <v>64</v>
      </c>
      <c r="P232" s="3" t="s">
        <v>191</v>
      </c>
      <c r="R232" s="3" t="s">
        <v>66</v>
      </c>
      <c r="S232" s="4">
        <v>1</v>
      </c>
      <c r="T232" s="4">
        <v>1</v>
      </c>
      <c r="U232" s="5" t="s">
        <v>3110</v>
      </c>
      <c r="V232" s="5" t="s">
        <v>3110</v>
      </c>
      <c r="W232" s="5" t="s">
        <v>3110</v>
      </c>
      <c r="X232" s="5" t="s">
        <v>3110</v>
      </c>
      <c r="Y232" s="4">
        <v>171</v>
      </c>
      <c r="Z232" s="4">
        <v>78</v>
      </c>
      <c r="AA232" s="4">
        <v>426</v>
      </c>
      <c r="AB232" s="4">
        <v>1</v>
      </c>
      <c r="AC232" s="4">
        <v>3</v>
      </c>
      <c r="AD232" s="4">
        <v>5</v>
      </c>
      <c r="AE232" s="4">
        <v>8</v>
      </c>
      <c r="AF232" s="4">
        <v>2</v>
      </c>
      <c r="AG232" s="4">
        <v>3</v>
      </c>
      <c r="AH232" s="4">
        <v>3</v>
      </c>
      <c r="AI232" s="4">
        <v>3</v>
      </c>
      <c r="AJ232" s="4">
        <v>3</v>
      </c>
      <c r="AK232" s="4">
        <v>4</v>
      </c>
      <c r="AL232" s="4">
        <v>0</v>
      </c>
      <c r="AM232" s="4">
        <v>2</v>
      </c>
      <c r="AN232" s="4">
        <v>0</v>
      </c>
      <c r="AO232" s="4">
        <v>0</v>
      </c>
      <c r="AP232" s="3" t="s">
        <v>58</v>
      </c>
      <c r="AQ232" s="3" t="s">
        <v>69</v>
      </c>
      <c r="AR232" s="6" t="str">
        <f>HYPERLINK("http://catalog.hathitrust.org/Record/005824476","HathiTrust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HYPERLINK("https://creighton-primo.hosted.exlibrisgroup.com/primo-explore/search?tab=default_tab&amp;search_scope=EVERYTHING&amp;vid=01CRU&amp;lang=en_US&amp;offset=0&amp;query=any,contains,991005389899702656","Catalog Record")</f>
        <v>Catalog Record</v>
      </c>
      <c r="AT232" s="6" t="str">
        <f>HYPERLINK("http://www.worldcat.org/oclc/183608340","WorldCat Record")</f>
        <v>WorldCat Record</v>
      </c>
      <c r="AU232" s="3" t="s">
        <v>3111</v>
      </c>
      <c r="AV232" s="3" t="s">
        <v>3112</v>
      </c>
      <c r="AW232" s="3" t="s">
        <v>3113</v>
      </c>
      <c r="AX232" s="3" t="s">
        <v>3113</v>
      </c>
      <c r="AY232" s="3" t="s">
        <v>3114</v>
      </c>
      <c r="AZ232" s="3" t="s">
        <v>74</v>
      </c>
      <c r="BB232" s="3" t="s">
        <v>3115</v>
      </c>
      <c r="BC232" s="3" t="s">
        <v>3116</v>
      </c>
      <c r="BD232" s="3" t="s">
        <v>3117</v>
      </c>
    </row>
    <row r="233" spans="1:56" ht="46.5" customHeight="1" x14ac:dyDescent="0.25">
      <c r="A233" s="7" t="s">
        <v>58</v>
      </c>
      <c r="B233" s="2" t="s">
        <v>3118</v>
      </c>
      <c r="C233" s="2" t="s">
        <v>3119</v>
      </c>
      <c r="D233" s="2" t="s">
        <v>3120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3121</v>
      </c>
      <c r="L233" s="2" t="s">
        <v>3122</v>
      </c>
      <c r="M233" s="3" t="s">
        <v>161</v>
      </c>
      <c r="O233" s="3" t="s">
        <v>64</v>
      </c>
      <c r="P233" s="3" t="s">
        <v>562</v>
      </c>
      <c r="Q233" s="2" t="s">
        <v>3123</v>
      </c>
      <c r="R233" s="3" t="s">
        <v>66</v>
      </c>
      <c r="S233" s="4">
        <v>7</v>
      </c>
      <c r="T233" s="4">
        <v>7</v>
      </c>
      <c r="U233" s="5" t="s">
        <v>3124</v>
      </c>
      <c r="V233" s="5" t="s">
        <v>3124</v>
      </c>
      <c r="W233" s="5" t="s">
        <v>162</v>
      </c>
      <c r="X233" s="5" t="s">
        <v>162</v>
      </c>
      <c r="Y233" s="4">
        <v>405</v>
      </c>
      <c r="Z233" s="4">
        <v>302</v>
      </c>
      <c r="AA233" s="4">
        <v>355</v>
      </c>
      <c r="AB233" s="4">
        <v>3</v>
      </c>
      <c r="AC233" s="4">
        <v>3</v>
      </c>
      <c r="AD233" s="4">
        <v>21</v>
      </c>
      <c r="AE233" s="4">
        <v>26</v>
      </c>
      <c r="AF233" s="4">
        <v>7</v>
      </c>
      <c r="AG233" s="4">
        <v>10</v>
      </c>
      <c r="AH233" s="4">
        <v>5</v>
      </c>
      <c r="AI233" s="4">
        <v>6</v>
      </c>
      <c r="AJ233" s="4">
        <v>13</v>
      </c>
      <c r="AK233" s="4">
        <v>15</v>
      </c>
      <c r="AL233" s="4">
        <v>2</v>
      </c>
      <c r="AM233" s="4">
        <v>2</v>
      </c>
      <c r="AN233" s="4">
        <v>0</v>
      </c>
      <c r="AO233" s="4">
        <v>0</v>
      </c>
      <c r="AP233" s="3" t="s">
        <v>58</v>
      </c>
      <c r="AQ233" s="3" t="s">
        <v>58</v>
      </c>
      <c r="AS233" s="6" t="str">
        <f>HYPERLINK("https://creighton-primo.hosted.exlibrisgroup.com/primo-explore/search?tab=default_tab&amp;search_scope=EVERYTHING&amp;vid=01CRU&amp;lang=en_US&amp;offset=0&amp;query=any,contains,991000282809702656","Catalog Record")</f>
        <v>Catalog Record</v>
      </c>
      <c r="AT233" s="6" t="str">
        <f>HYPERLINK("http://www.worldcat.org/oclc/9919711","WorldCat Record")</f>
        <v>WorldCat Record</v>
      </c>
      <c r="AU233" s="3" t="s">
        <v>3125</v>
      </c>
      <c r="AV233" s="3" t="s">
        <v>3126</v>
      </c>
      <c r="AW233" s="3" t="s">
        <v>3127</v>
      </c>
      <c r="AX233" s="3" t="s">
        <v>3127</v>
      </c>
      <c r="AY233" s="3" t="s">
        <v>3128</v>
      </c>
      <c r="AZ233" s="3" t="s">
        <v>74</v>
      </c>
      <c r="BB233" s="3" t="s">
        <v>3129</v>
      </c>
      <c r="BC233" s="3" t="s">
        <v>3130</v>
      </c>
      <c r="BD233" s="3" t="s">
        <v>3131</v>
      </c>
    </row>
    <row r="234" spans="1:56" ht="46.5" customHeight="1" x14ac:dyDescent="0.25">
      <c r="A234" s="7" t="s">
        <v>58</v>
      </c>
      <c r="B234" s="2" t="s">
        <v>3132</v>
      </c>
      <c r="C234" s="2" t="s">
        <v>3133</v>
      </c>
      <c r="D234" s="2" t="s">
        <v>3134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3135</v>
      </c>
      <c r="L234" s="2" t="s">
        <v>3136</v>
      </c>
      <c r="M234" s="3" t="s">
        <v>1302</v>
      </c>
      <c r="O234" s="3" t="s">
        <v>64</v>
      </c>
      <c r="P234" s="3" t="s">
        <v>305</v>
      </c>
      <c r="R234" s="3" t="s">
        <v>66</v>
      </c>
      <c r="S234" s="4">
        <v>4</v>
      </c>
      <c r="T234" s="4">
        <v>4</v>
      </c>
      <c r="U234" s="5" t="s">
        <v>1533</v>
      </c>
      <c r="V234" s="5" t="s">
        <v>1533</v>
      </c>
      <c r="W234" s="5" t="s">
        <v>3137</v>
      </c>
      <c r="X234" s="5" t="s">
        <v>3137</v>
      </c>
      <c r="Y234" s="4">
        <v>140</v>
      </c>
      <c r="Z234" s="4">
        <v>134</v>
      </c>
      <c r="AA234" s="4">
        <v>195</v>
      </c>
      <c r="AB234" s="4">
        <v>1</v>
      </c>
      <c r="AC234" s="4">
        <v>3</v>
      </c>
      <c r="AD234" s="4">
        <v>11</v>
      </c>
      <c r="AE234" s="4">
        <v>14</v>
      </c>
      <c r="AF234" s="4">
        <v>4</v>
      </c>
      <c r="AG234" s="4">
        <v>4</v>
      </c>
      <c r="AH234" s="4">
        <v>2</v>
      </c>
      <c r="AI234" s="4">
        <v>3</v>
      </c>
      <c r="AJ234" s="4">
        <v>7</v>
      </c>
      <c r="AK234" s="4">
        <v>8</v>
      </c>
      <c r="AL234" s="4">
        <v>0</v>
      </c>
      <c r="AM234" s="4">
        <v>2</v>
      </c>
      <c r="AN234" s="4">
        <v>0</v>
      </c>
      <c r="AO234" s="4">
        <v>0</v>
      </c>
      <c r="AP234" s="3" t="s">
        <v>58</v>
      </c>
      <c r="AQ234" s="3" t="s">
        <v>69</v>
      </c>
      <c r="AR234" s="6" t="str">
        <f>HYPERLINK("http://catalog.hathitrust.org/Record/007591540","HathiTrust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HYPERLINK("https://creighton-primo.hosted.exlibrisgroup.com/primo-explore/search?tab=default_tab&amp;search_scope=EVERYTHING&amp;vid=01CRU&amp;lang=en_US&amp;offset=0&amp;query=any,contains,991001736729702656","Catalog Record")</f>
        <v>Catalog Record</v>
      </c>
      <c r="AT234" s="6" t="str">
        <f>HYPERLINK("http://www.worldcat.org/oclc/21973031","WorldCat Record")</f>
        <v>WorldCat Record</v>
      </c>
      <c r="AU234" s="3" t="s">
        <v>3138</v>
      </c>
      <c r="AV234" s="3" t="s">
        <v>3139</v>
      </c>
      <c r="AW234" s="3" t="s">
        <v>3140</v>
      </c>
      <c r="AX234" s="3" t="s">
        <v>3140</v>
      </c>
      <c r="AY234" s="3" t="s">
        <v>3141</v>
      </c>
      <c r="AZ234" s="3" t="s">
        <v>74</v>
      </c>
      <c r="BB234" s="3" t="s">
        <v>3142</v>
      </c>
      <c r="BC234" s="3" t="s">
        <v>3143</v>
      </c>
      <c r="BD234" s="3" t="s">
        <v>3144</v>
      </c>
    </row>
    <row r="235" spans="1:56" ht="46.5" customHeight="1" x14ac:dyDescent="0.25">
      <c r="A235" s="7" t="s">
        <v>58</v>
      </c>
      <c r="B235" s="2" t="s">
        <v>3145</v>
      </c>
      <c r="C235" s="2" t="s">
        <v>3146</v>
      </c>
      <c r="D235" s="2" t="s">
        <v>3147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3148</v>
      </c>
      <c r="L235" s="2" t="s">
        <v>3149</v>
      </c>
      <c r="M235" s="3" t="s">
        <v>1689</v>
      </c>
      <c r="O235" s="3" t="s">
        <v>64</v>
      </c>
      <c r="P235" s="3" t="s">
        <v>458</v>
      </c>
      <c r="Q235" s="2" t="s">
        <v>3150</v>
      </c>
      <c r="R235" s="3" t="s">
        <v>66</v>
      </c>
      <c r="S235" s="4">
        <v>7</v>
      </c>
      <c r="T235" s="4">
        <v>7</v>
      </c>
      <c r="U235" s="5" t="s">
        <v>3151</v>
      </c>
      <c r="V235" s="5" t="s">
        <v>3151</v>
      </c>
      <c r="W235" s="5" t="s">
        <v>3152</v>
      </c>
      <c r="X235" s="5" t="s">
        <v>3152</v>
      </c>
      <c r="Y235" s="4">
        <v>283</v>
      </c>
      <c r="Z235" s="4">
        <v>219</v>
      </c>
      <c r="AA235" s="4">
        <v>239</v>
      </c>
      <c r="AB235" s="4">
        <v>3</v>
      </c>
      <c r="AC235" s="4">
        <v>3</v>
      </c>
      <c r="AD235" s="4">
        <v>17</v>
      </c>
      <c r="AE235" s="4">
        <v>19</v>
      </c>
      <c r="AF235" s="4">
        <v>5</v>
      </c>
      <c r="AG235" s="4">
        <v>6</v>
      </c>
      <c r="AH235" s="4">
        <v>7</v>
      </c>
      <c r="AI235" s="4">
        <v>8</v>
      </c>
      <c r="AJ235" s="4">
        <v>8</v>
      </c>
      <c r="AK235" s="4">
        <v>9</v>
      </c>
      <c r="AL235" s="4">
        <v>2</v>
      </c>
      <c r="AM235" s="4">
        <v>2</v>
      </c>
      <c r="AN235" s="4">
        <v>0</v>
      </c>
      <c r="AO235" s="4">
        <v>0</v>
      </c>
      <c r="AP235" s="3" t="s">
        <v>58</v>
      </c>
      <c r="AQ235" s="3" t="s">
        <v>69</v>
      </c>
      <c r="AR235" s="6" t="str">
        <f>HYPERLINK("http://catalog.hathitrust.org/Record/004354830","HathiTrust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HYPERLINK("https://creighton-primo.hosted.exlibrisgroup.com/primo-explore/search?tab=default_tab&amp;search_scope=EVERYTHING&amp;vid=01CRU&amp;lang=en_US&amp;offset=0&amp;query=any,contains,991004398219702656","Catalog Record")</f>
        <v>Catalog Record</v>
      </c>
      <c r="AT235" s="6" t="str">
        <f>HYPERLINK("http://www.worldcat.org/oclc/52216116","WorldCat Record")</f>
        <v>WorldCat Record</v>
      </c>
      <c r="AU235" s="3" t="s">
        <v>3153</v>
      </c>
      <c r="AV235" s="3" t="s">
        <v>3154</v>
      </c>
      <c r="AW235" s="3" t="s">
        <v>3155</v>
      </c>
      <c r="AX235" s="3" t="s">
        <v>3155</v>
      </c>
      <c r="AY235" s="3" t="s">
        <v>3156</v>
      </c>
      <c r="AZ235" s="3" t="s">
        <v>74</v>
      </c>
      <c r="BB235" s="3" t="s">
        <v>3157</v>
      </c>
      <c r="BC235" s="3" t="s">
        <v>3158</v>
      </c>
      <c r="BD235" s="3" t="s">
        <v>3159</v>
      </c>
    </row>
    <row r="236" spans="1:56" ht="46.5" customHeight="1" x14ac:dyDescent="0.25">
      <c r="A236" s="7" t="s">
        <v>58</v>
      </c>
      <c r="B236" s="2" t="s">
        <v>3160</v>
      </c>
      <c r="C236" s="2" t="s">
        <v>3161</v>
      </c>
      <c r="D236" s="2" t="s">
        <v>3162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3163</v>
      </c>
      <c r="L236" s="2" t="s">
        <v>3164</v>
      </c>
      <c r="M236" s="3" t="s">
        <v>189</v>
      </c>
      <c r="O236" s="3" t="s">
        <v>64</v>
      </c>
      <c r="P236" s="3" t="s">
        <v>191</v>
      </c>
      <c r="Q236" s="2" t="s">
        <v>3165</v>
      </c>
      <c r="R236" s="3" t="s">
        <v>66</v>
      </c>
      <c r="S236" s="4">
        <v>2</v>
      </c>
      <c r="T236" s="4">
        <v>2</v>
      </c>
      <c r="U236" s="5" t="s">
        <v>3166</v>
      </c>
      <c r="V236" s="5" t="s">
        <v>3166</v>
      </c>
      <c r="W236" s="5" t="s">
        <v>162</v>
      </c>
      <c r="X236" s="5" t="s">
        <v>162</v>
      </c>
      <c r="Y236" s="4">
        <v>420</v>
      </c>
      <c r="Z236" s="4">
        <v>303</v>
      </c>
      <c r="AA236" s="4">
        <v>346</v>
      </c>
      <c r="AB236" s="4">
        <v>3</v>
      </c>
      <c r="AC236" s="4">
        <v>3</v>
      </c>
      <c r="AD236" s="4">
        <v>15</v>
      </c>
      <c r="AE236" s="4">
        <v>18</v>
      </c>
      <c r="AF236" s="4">
        <v>4</v>
      </c>
      <c r="AG236" s="4">
        <v>7</v>
      </c>
      <c r="AH236" s="4">
        <v>3</v>
      </c>
      <c r="AI236" s="4">
        <v>4</v>
      </c>
      <c r="AJ236" s="4">
        <v>10</v>
      </c>
      <c r="AK236" s="4">
        <v>12</v>
      </c>
      <c r="AL236" s="4">
        <v>2</v>
      </c>
      <c r="AM236" s="4">
        <v>2</v>
      </c>
      <c r="AN236" s="4">
        <v>0</v>
      </c>
      <c r="AO236" s="4">
        <v>0</v>
      </c>
      <c r="AP236" s="3" t="s">
        <v>58</v>
      </c>
      <c r="AQ236" s="3" t="s">
        <v>69</v>
      </c>
      <c r="AR236" s="6" t="str">
        <f>HYPERLINK("http://catalog.hathitrust.org/Record/000446866","HathiTrust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HYPERLINK("https://creighton-primo.hosted.exlibrisgroup.com/primo-explore/search?tab=default_tab&amp;search_scope=EVERYTHING&amp;vid=01CRU&amp;lang=en_US&amp;offset=0&amp;query=any,contains,991000779059702656","Catalog Record")</f>
        <v>Catalog Record</v>
      </c>
      <c r="AT236" s="6" t="str">
        <f>HYPERLINK("http://www.worldcat.org/oclc/13093862","WorldCat Record")</f>
        <v>WorldCat Record</v>
      </c>
      <c r="AU236" s="3" t="s">
        <v>3167</v>
      </c>
      <c r="AV236" s="3" t="s">
        <v>3168</v>
      </c>
      <c r="AW236" s="3" t="s">
        <v>3169</v>
      </c>
      <c r="AX236" s="3" t="s">
        <v>3169</v>
      </c>
      <c r="AY236" s="3" t="s">
        <v>3170</v>
      </c>
      <c r="AZ236" s="3" t="s">
        <v>74</v>
      </c>
      <c r="BB236" s="3" t="s">
        <v>3171</v>
      </c>
      <c r="BC236" s="3" t="s">
        <v>3172</v>
      </c>
      <c r="BD236" s="3" t="s">
        <v>3173</v>
      </c>
    </row>
    <row r="237" spans="1:56" ht="46.5" customHeight="1" x14ac:dyDescent="0.25">
      <c r="A237" s="7" t="s">
        <v>58</v>
      </c>
      <c r="B237" s="2" t="s">
        <v>3174</v>
      </c>
      <c r="C237" s="2" t="s">
        <v>3175</v>
      </c>
      <c r="D237" s="2" t="s">
        <v>3176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3177</v>
      </c>
      <c r="L237" s="2" t="s">
        <v>3178</v>
      </c>
      <c r="M237" s="3" t="s">
        <v>304</v>
      </c>
      <c r="O237" s="3" t="s">
        <v>64</v>
      </c>
      <c r="P237" s="3" t="s">
        <v>562</v>
      </c>
      <c r="R237" s="3" t="s">
        <v>66</v>
      </c>
      <c r="S237" s="4">
        <v>6</v>
      </c>
      <c r="T237" s="4">
        <v>6</v>
      </c>
      <c r="U237" s="5" t="s">
        <v>3179</v>
      </c>
      <c r="V237" s="5" t="s">
        <v>3179</v>
      </c>
      <c r="W237" s="5" t="s">
        <v>2890</v>
      </c>
      <c r="X237" s="5" t="s">
        <v>2890</v>
      </c>
      <c r="Y237" s="4">
        <v>583</v>
      </c>
      <c r="Z237" s="4">
        <v>477</v>
      </c>
      <c r="AA237" s="4">
        <v>479</v>
      </c>
      <c r="AB237" s="4">
        <v>3</v>
      </c>
      <c r="AC237" s="4">
        <v>3</v>
      </c>
      <c r="AD237" s="4">
        <v>17</v>
      </c>
      <c r="AE237" s="4">
        <v>17</v>
      </c>
      <c r="AF237" s="4">
        <v>6</v>
      </c>
      <c r="AG237" s="4">
        <v>6</v>
      </c>
      <c r="AH237" s="4">
        <v>6</v>
      </c>
      <c r="AI237" s="4">
        <v>6</v>
      </c>
      <c r="AJ237" s="4">
        <v>7</v>
      </c>
      <c r="AK237" s="4">
        <v>7</v>
      </c>
      <c r="AL237" s="4">
        <v>2</v>
      </c>
      <c r="AM237" s="4">
        <v>2</v>
      </c>
      <c r="AN237" s="4">
        <v>0</v>
      </c>
      <c r="AO237" s="4">
        <v>0</v>
      </c>
      <c r="AP237" s="3" t="s">
        <v>58</v>
      </c>
      <c r="AQ237" s="3" t="s">
        <v>69</v>
      </c>
      <c r="AR237" s="6" t="str">
        <f>HYPERLINK("http://catalog.hathitrust.org/Record/000099472","HathiTrust Record")</f>
        <v>HathiTrust Record</v>
      </c>
      <c r="AS237" s="6" t="str">
        <f>HYPERLINK("https://creighton-primo.hosted.exlibrisgroup.com/primo-explore/search?tab=default_tab&amp;search_scope=EVERYTHING&amp;vid=01CRU&amp;lang=en_US&amp;offset=0&amp;query=any,contains,991004572069702656","Catalog Record")</f>
        <v>Catalog Record</v>
      </c>
      <c r="AT237" s="6" t="str">
        <f>HYPERLINK("http://www.worldcat.org/oclc/4036249","WorldCat Record")</f>
        <v>WorldCat Record</v>
      </c>
      <c r="AU237" s="3" t="s">
        <v>3180</v>
      </c>
      <c r="AV237" s="3" t="s">
        <v>3181</v>
      </c>
      <c r="AW237" s="3" t="s">
        <v>3182</v>
      </c>
      <c r="AX237" s="3" t="s">
        <v>3182</v>
      </c>
      <c r="AY237" s="3" t="s">
        <v>3183</v>
      </c>
      <c r="AZ237" s="3" t="s">
        <v>74</v>
      </c>
      <c r="BB237" s="3" t="s">
        <v>3184</v>
      </c>
      <c r="BC237" s="3" t="s">
        <v>3185</v>
      </c>
      <c r="BD237" s="3" t="s">
        <v>3186</v>
      </c>
    </row>
    <row r="238" spans="1:56" ht="46.5" customHeight="1" x14ac:dyDescent="0.25">
      <c r="A238" s="7" t="s">
        <v>58</v>
      </c>
      <c r="B238" s="2" t="s">
        <v>3187</v>
      </c>
      <c r="C238" s="2" t="s">
        <v>3188</v>
      </c>
      <c r="D238" s="2" t="s">
        <v>3189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3190</v>
      </c>
      <c r="L238" s="2" t="s">
        <v>3191</v>
      </c>
      <c r="M238" s="3" t="s">
        <v>304</v>
      </c>
      <c r="O238" s="3" t="s">
        <v>64</v>
      </c>
      <c r="P238" s="3" t="s">
        <v>844</v>
      </c>
      <c r="Q238" s="2" t="s">
        <v>3192</v>
      </c>
      <c r="R238" s="3" t="s">
        <v>66</v>
      </c>
      <c r="S238" s="4">
        <v>3</v>
      </c>
      <c r="T238" s="4">
        <v>3</v>
      </c>
      <c r="U238" s="5" t="s">
        <v>3179</v>
      </c>
      <c r="V238" s="5" t="s">
        <v>3179</v>
      </c>
      <c r="W238" s="5" t="s">
        <v>2890</v>
      </c>
      <c r="X238" s="5" t="s">
        <v>2890</v>
      </c>
      <c r="Y238" s="4">
        <v>163</v>
      </c>
      <c r="Z238" s="4">
        <v>151</v>
      </c>
      <c r="AA238" s="4">
        <v>176</v>
      </c>
      <c r="AB238" s="4">
        <v>2</v>
      </c>
      <c r="AC238" s="4">
        <v>2</v>
      </c>
      <c r="AD238" s="4">
        <v>6</v>
      </c>
      <c r="AE238" s="4">
        <v>9</v>
      </c>
      <c r="AF238" s="4">
        <v>2</v>
      </c>
      <c r="AG238" s="4">
        <v>2</v>
      </c>
      <c r="AH238" s="4">
        <v>1</v>
      </c>
      <c r="AI238" s="4">
        <v>4</v>
      </c>
      <c r="AJ238" s="4">
        <v>3</v>
      </c>
      <c r="AK238" s="4">
        <v>5</v>
      </c>
      <c r="AL238" s="4">
        <v>1</v>
      </c>
      <c r="AM238" s="4">
        <v>1</v>
      </c>
      <c r="AN238" s="4">
        <v>0</v>
      </c>
      <c r="AO238" s="4">
        <v>0</v>
      </c>
      <c r="AP238" s="3" t="s">
        <v>58</v>
      </c>
      <c r="AQ238" s="3" t="s">
        <v>58</v>
      </c>
      <c r="AS238" s="6" t="str">
        <f>HYPERLINK("https://creighton-primo.hosted.exlibrisgroup.com/primo-explore/search?tab=default_tab&amp;search_scope=EVERYTHING&amp;vid=01CRU&amp;lang=en_US&amp;offset=0&amp;query=any,contains,991004529719702656","Catalog Record")</f>
        <v>Catalog Record</v>
      </c>
      <c r="AT238" s="6" t="str">
        <f>HYPERLINK("http://www.worldcat.org/oclc/3844733","WorldCat Record")</f>
        <v>WorldCat Record</v>
      </c>
      <c r="AU238" s="3" t="s">
        <v>3193</v>
      </c>
      <c r="AV238" s="3" t="s">
        <v>3194</v>
      </c>
      <c r="AW238" s="3" t="s">
        <v>3195</v>
      </c>
      <c r="AX238" s="3" t="s">
        <v>3195</v>
      </c>
      <c r="AY238" s="3" t="s">
        <v>3196</v>
      </c>
      <c r="AZ238" s="3" t="s">
        <v>74</v>
      </c>
      <c r="BB238" s="3" t="s">
        <v>3197</v>
      </c>
      <c r="BC238" s="3" t="s">
        <v>3198</v>
      </c>
      <c r="BD238" s="3" t="s">
        <v>3199</v>
      </c>
    </row>
    <row r="239" spans="1:56" ht="46.5" customHeight="1" x14ac:dyDescent="0.25">
      <c r="A239" s="7" t="s">
        <v>58</v>
      </c>
      <c r="B239" s="2" t="s">
        <v>3200</v>
      </c>
      <c r="C239" s="2" t="s">
        <v>3201</v>
      </c>
      <c r="D239" s="2" t="s">
        <v>3202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3203</v>
      </c>
      <c r="L239" s="2" t="s">
        <v>3204</v>
      </c>
      <c r="M239" s="3" t="s">
        <v>111</v>
      </c>
      <c r="O239" s="3" t="s">
        <v>64</v>
      </c>
      <c r="P239" s="3" t="s">
        <v>562</v>
      </c>
      <c r="Q239" s="2" t="s">
        <v>3205</v>
      </c>
      <c r="R239" s="3" t="s">
        <v>66</v>
      </c>
      <c r="S239" s="4">
        <v>6</v>
      </c>
      <c r="T239" s="4">
        <v>6</v>
      </c>
      <c r="U239" s="5" t="s">
        <v>3206</v>
      </c>
      <c r="V239" s="5" t="s">
        <v>3206</v>
      </c>
      <c r="W239" s="5" t="s">
        <v>3207</v>
      </c>
      <c r="X239" s="5" t="s">
        <v>3207</v>
      </c>
      <c r="Y239" s="4">
        <v>435</v>
      </c>
      <c r="Z239" s="4">
        <v>334</v>
      </c>
      <c r="AA239" s="4">
        <v>335</v>
      </c>
      <c r="AB239" s="4">
        <v>2</v>
      </c>
      <c r="AC239" s="4">
        <v>2</v>
      </c>
      <c r="AD239" s="4">
        <v>17</v>
      </c>
      <c r="AE239" s="4">
        <v>17</v>
      </c>
      <c r="AF239" s="4">
        <v>5</v>
      </c>
      <c r="AG239" s="4">
        <v>5</v>
      </c>
      <c r="AH239" s="4">
        <v>4</v>
      </c>
      <c r="AI239" s="4">
        <v>4</v>
      </c>
      <c r="AJ239" s="4">
        <v>10</v>
      </c>
      <c r="AK239" s="4">
        <v>10</v>
      </c>
      <c r="AL239" s="4">
        <v>1</v>
      </c>
      <c r="AM239" s="4">
        <v>1</v>
      </c>
      <c r="AN239" s="4">
        <v>0</v>
      </c>
      <c r="AO239" s="4">
        <v>0</v>
      </c>
      <c r="AP239" s="3" t="s">
        <v>58</v>
      </c>
      <c r="AQ239" s="3" t="s">
        <v>58</v>
      </c>
      <c r="AS239" s="6" t="str">
        <f>HYPERLINK("https://creighton-primo.hosted.exlibrisgroup.com/primo-explore/search?tab=default_tab&amp;search_scope=EVERYTHING&amp;vid=01CRU&amp;lang=en_US&amp;offset=0&amp;query=any,contains,991002115939702656","Catalog Record")</f>
        <v>Catalog Record</v>
      </c>
      <c r="AT239" s="6" t="str">
        <f>HYPERLINK("http://www.worldcat.org/oclc/268314","WorldCat Record")</f>
        <v>WorldCat Record</v>
      </c>
      <c r="AU239" s="3" t="s">
        <v>3208</v>
      </c>
      <c r="AV239" s="3" t="s">
        <v>3209</v>
      </c>
      <c r="AW239" s="3" t="s">
        <v>3210</v>
      </c>
      <c r="AX239" s="3" t="s">
        <v>3210</v>
      </c>
      <c r="AY239" s="3" t="s">
        <v>3211</v>
      </c>
      <c r="AZ239" s="3" t="s">
        <v>74</v>
      </c>
      <c r="BC239" s="3" t="s">
        <v>3212</v>
      </c>
      <c r="BD239" s="3" t="s">
        <v>3213</v>
      </c>
    </row>
    <row r="240" spans="1:56" ht="46.5" customHeight="1" x14ac:dyDescent="0.25">
      <c r="A240" s="7" t="s">
        <v>58</v>
      </c>
      <c r="B240" s="2" t="s">
        <v>3214</v>
      </c>
      <c r="C240" s="2" t="s">
        <v>3215</v>
      </c>
      <c r="D240" s="2" t="s">
        <v>3216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3217</v>
      </c>
      <c r="L240" s="2" t="s">
        <v>3218</v>
      </c>
      <c r="M240" s="3" t="s">
        <v>1638</v>
      </c>
      <c r="N240" s="2" t="s">
        <v>3219</v>
      </c>
      <c r="O240" s="3" t="s">
        <v>64</v>
      </c>
      <c r="P240" s="3" t="s">
        <v>65</v>
      </c>
      <c r="Q240" s="2" t="s">
        <v>3220</v>
      </c>
      <c r="R240" s="3" t="s">
        <v>66</v>
      </c>
      <c r="S240" s="4">
        <v>2</v>
      </c>
      <c r="T240" s="4">
        <v>2</v>
      </c>
      <c r="U240" s="5" t="s">
        <v>2904</v>
      </c>
      <c r="V240" s="5" t="s">
        <v>2904</v>
      </c>
      <c r="W240" s="5" t="s">
        <v>3207</v>
      </c>
      <c r="X240" s="5" t="s">
        <v>3207</v>
      </c>
      <c r="Y240" s="4">
        <v>416</v>
      </c>
      <c r="Z240" s="4">
        <v>379</v>
      </c>
      <c r="AA240" s="4">
        <v>1146</v>
      </c>
      <c r="AB240" s="4">
        <v>2</v>
      </c>
      <c r="AC240" s="4">
        <v>7</v>
      </c>
      <c r="AD240" s="4">
        <v>13</v>
      </c>
      <c r="AE240" s="4">
        <v>45</v>
      </c>
      <c r="AF240" s="4">
        <v>6</v>
      </c>
      <c r="AG240" s="4">
        <v>20</v>
      </c>
      <c r="AH240" s="4">
        <v>6</v>
      </c>
      <c r="AI240" s="4">
        <v>11</v>
      </c>
      <c r="AJ240" s="4">
        <v>8</v>
      </c>
      <c r="AK240" s="4">
        <v>20</v>
      </c>
      <c r="AL240" s="4">
        <v>0</v>
      </c>
      <c r="AM240" s="4">
        <v>5</v>
      </c>
      <c r="AN240" s="4">
        <v>0</v>
      </c>
      <c r="AO240" s="4">
        <v>0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HYPERLINK("https://creighton-primo.hosted.exlibrisgroup.com/primo-explore/search?tab=default_tab&amp;search_scope=EVERYTHING&amp;vid=01CRU&amp;lang=en_US&amp;offset=0&amp;query=any,contains,991000915959702656","Catalog Record")</f>
        <v>Catalog Record</v>
      </c>
      <c r="AT240" s="6" t="str">
        <f>HYPERLINK("http://www.worldcat.org/oclc/160560","WorldCat Record")</f>
        <v>WorldCat Record</v>
      </c>
      <c r="AU240" s="3" t="s">
        <v>3221</v>
      </c>
      <c r="AV240" s="3" t="s">
        <v>3222</v>
      </c>
      <c r="AW240" s="3" t="s">
        <v>3223</v>
      </c>
      <c r="AX240" s="3" t="s">
        <v>3223</v>
      </c>
      <c r="AY240" s="3" t="s">
        <v>3224</v>
      </c>
      <c r="AZ240" s="3" t="s">
        <v>74</v>
      </c>
      <c r="BB240" s="3" t="s">
        <v>3225</v>
      </c>
      <c r="BC240" s="3" t="s">
        <v>3226</v>
      </c>
      <c r="BD240" s="3" t="s">
        <v>3227</v>
      </c>
    </row>
    <row r="241" spans="1:56" ht="46.5" customHeight="1" x14ac:dyDescent="0.25">
      <c r="A241" s="7" t="s">
        <v>58</v>
      </c>
      <c r="B241" s="2" t="s">
        <v>3228</v>
      </c>
      <c r="C241" s="2" t="s">
        <v>3229</v>
      </c>
      <c r="D241" s="2" t="s">
        <v>3230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3231</v>
      </c>
      <c r="L241" s="2" t="s">
        <v>3232</v>
      </c>
      <c r="M241" s="3" t="s">
        <v>473</v>
      </c>
      <c r="O241" s="3" t="s">
        <v>64</v>
      </c>
      <c r="P241" s="3" t="s">
        <v>191</v>
      </c>
      <c r="R241" s="3" t="s">
        <v>66</v>
      </c>
      <c r="S241" s="4">
        <v>1</v>
      </c>
      <c r="T241" s="4">
        <v>1</v>
      </c>
      <c r="U241" s="5" t="s">
        <v>3233</v>
      </c>
      <c r="V241" s="5" t="s">
        <v>3233</v>
      </c>
      <c r="W241" s="5" t="s">
        <v>3234</v>
      </c>
      <c r="X241" s="5" t="s">
        <v>3234</v>
      </c>
      <c r="Y241" s="4">
        <v>220</v>
      </c>
      <c r="Z241" s="4">
        <v>142</v>
      </c>
      <c r="AA241" s="4">
        <v>160</v>
      </c>
      <c r="AB241" s="4">
        <v>3</v>
      </c>
      <c r="AC241" s="4">
        <v>3</v>
      </c>
      <c r="AD241" s="4">
        <v>7</v>
      </c>
      <c r="AE241" s="4">
        <v>7</v>
      </c>
      <c r="AF241" s="4">
        <v>3</v>
      </c>
      <c r="AG241" s="4">
        <v>3</v>
      </c>
      <c r="AH241" s="4">
        <v>2</v>
      </c>
      <c r="AI241" s="4">
        <v>2</v>
      </c>
      <c r="AJ241" s="4">
        <v>2</v>
      </c>
      <c r="AK241" s="4">
        <v>2</v>
      </c>
      <c r="AL241" s="4">
        <v>2</v>
      </c>
      <c r="AM241" s="4">
        <v>2</v>
      </c>
      <c r="AN241" s="4">
        <v>0</v>
      </c>
      <c r="AO241" s="4">
        <v>0</v>
      </c>
      <c r="AP241" s="3" t="s">
        <v>58</v>
      </c>
      <c r="AQ241" s="3" t="s">
        <v>58</v>
      </c>
      <c r="AS241" s="6" t="str">
        <f>HYPERLINK("https://creighton-primo.hosted.exlibrisgroup.com/primo-explore/search?tab=default_tab&amp;search_scope=EVERYTHING&amp;vid=01CRU&amp;lang=en_US&amp;offset=0&amp;query=any,contains,991004736619702656","Catalog Record")</f>
        <v>Catalog Record</v>
      </c>
      <c r="AT241" s="6" t="str">
        <f>HYPERLINK("http://www.worldcat.org/oclc/55036890","WorldCat Record")</f>
        <v>WorldCat Record</v>
      </c>
      <c r="AU241" s="3" t="s">
        <v>3235</v>
      </c>
      <c r="AV241" s="3" t="s">
        <v>3236</v>
      </c>
      <c r="AW241" s="3" t="s">
        <v>3237</v>
      </c>
      <c r="AX241" s="3" t="s">
        <v>3237</v>
      </c>
      <c r="AY241" s="3" t="s">
        <v>3238</v>
      </c>
      <c r="AZ241" s="3" t="s">
        <v>74</v>
      </c>
      <c r="BB241" s="3" t="s">
        <v>3239</v>
      </c>
      <c r="BC241" s="3" t="s">
        <v>3240</v>
      </c>
      <c r="BD241" s="3" t="s">
        <v>3241</v>
      </c>
    </row>
    <row r="242" spans="1:56" ht="46.5" customHeight="1" x14ac:dyDescent="0.25">
      <c r="A242" s="7" t="s">
        <v>58</v>
      </c>
      <c r="B242" s="2" t="s">
        <v>3242</v>
      </c>
      <c r="C242" s="2" t="s">
        <v>3243</v>
      </c>
      <c r="D242" s="2" t="s">
        <v>3244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3245</v>
      </c>
      <c r="L242" s="2" t="s">
        <v>3246</v>
      </c>
      <c r="M242" s="3" t="s">
        <v>1638</v>
      </c>
      <c r="O242" s="3" t="s">
        <v>64</v>
      </c>
      <c r="P242" s="3" t="s">
        <v>236</v>
      </c>
      <c r="Q242" s="2" t="s">
        <v>3247</v>
      </c>
      <c r="R242" s="3" t="s">
        <v>66</v>
      </c>
      <c r="S242" s="4">
        <v>2</v>
      </c>
      <c r="T242" s="4">
        <v>2</v>
      </c>
      <c r="U242" s="5" t="s">
        <v>3248</v>
      </c>
      <c r="V242" s="5" t="s">
        <v>3248</v>
      </c>
      <c r="W242" s="5" t="s">
        <v>3249</v>
      </c>
      <c r="X242" s="5" t="s">
        <v>3249</v>
      </c>
      <c r="Y242" s="4">
        <v>168</v>
      </c>
      <c r="Z242" s="4">
        <v>149</v>
      </c>
      <c r="AA242" s="4">
        <v>629</v>
      </c>
      <c r="AB242" s="4">
        <v>3</v>
      </c>
      <c r="AC242" s="4">
        <v>6</v>
      </c>
      <c r="AD242" s="4">
        <v>10</v>
      </c>
      <c r="AE242" s="4">
        <v>33</v>
      </c>
      <c r="AF242" s="4">
        <v>3</v>
      </c>
      <c r="AG242" s="4">
        <v>15</v>
      </c>
      <c r="AH242" s="4">
        <v>3</v>
      </c>
      <c r="AI242" s="4">
        <v>7</v>
      </c>
      <c r="AJ242" s="4">
        <v>5</v>
      </c>
      <c r="AK242" s="4">
        <v>13</v>
      </c>
      <c r="AL242" s="4">
        <v>2</v>
      </c>
      <c r="AM242" s="4">
        <v>5</v>
      </c>
      <c r="AN242" s="4">
        <v>0</v>
      </c>
      <c r="AO242" s="4">
        <v>0</v>
      </c>
      <c r="AP242" s="3" t="s">
        <v>58</v>
      </c>
      <c r="AQ242" s="3" t="s">
        <v>69</v>
      </c>
      <c r="AR242" s="6" t="str">
        <f>HYPERLINK("http://catalog.hathitrust.org/Record/009911573","HathiTrust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HYPERLINK("https://creighton-primo.hosted.exlibrisgroup.com/primo-explore/search?tab=default_tab&amp;search_scope=EVERYTHING&amp;vid=01CRU&amp;lang=en_US&amp;offset=0&amp;query=any,contains,991002649729702656","Catalog Record")</f>
        <v>Catalog Record</v>
      </c>
      <c r="AT242" s="6" t="str">
        <f>HYPERLINK("http://www.worldcat.org/oclc/386747","WorldCat Record")</f>
        <v>WorldCat Record</v>
      </c>
      <c r="AU242" s="3" t="s">
        <v>3250</v>
      </c>
      <c r="AV242" s="3" t="s">
        <v>3251</v>
      </c>
      <c r="AW242" s="3" t="s">
        <v>3252</v>
      </c>
      <c r="AX242" s="3" t="s">
        <v>3252</v>
      </c>
      <c r="AY242" s="3" t="s">
        <v>3253</v>
      </c>
      <c r="AZ242" s="3" t="s">
        <v>74</v>
      </c>
      <c r="BB242" s="3" t="s">
        <v>3254</v>
      </c>
      <c r="BC242" s="3" t="s">
        <v>3255</v>
      </c>
      <c r="BD242" s="3" t="s">
        <v>3256</v>
      </c>
    </row>
    <row r="243" spans="1:56" ht="46.5" customHeight="1" x14ac:dyDescent="0.25">
      <c r="A243" s="7" t="s">
        <v>58</v>
      </c>
      <c r="B243" s="2" t="s">
        <v>3257</v>
      </c>
      <c r="C243" s="2" t="s">
        <v>3258</v>
      </c>
      <c r="D243" s="2" t="s">
        <v>3259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3260</v>
      </c>
      <c r="L243" s="2" t="s">
        <v>3261</v>
      </c>
      <c r="M243" s="3" t="s">
        <v>250</v>
      </c>
      <c r="N243" s="2" t="s">
        <v>1388</v>
      </c>
      <c r="O243" s="3" t="s">
        <v>64</v>
      </c>
      <c r="P243" s="3" t="s">
        <v>65</v>
      </c>
      <c r="R243" s="3" t="s">
        <v>66</v>
      </c>
      <c r="S243" s="4">
        <v>7</v>
      </c>
      <c r="T243" s="4">
        <v>7</v>
      </c>
      <c r="U243" s="5" t="s">
        <v>3262</v>
      </c>
      <c r="V243" s="5" t="s">
        <v>3262</v>
      </c>
      <c r="W243" s="5" t="s">
        <v>3263</v>
      </c>
      <c r="X243" s="5" t="s">
        <v>3263</v>
      </c>
      <c r="Y243" s="4">
        <v>287</v>
      </c>
      <c r="Z243" s="4">
        <v>255</v>
      </c>
      <c r="AA243" s="4">
        <v>341</v>
      </c>
      <c r="AB243" s="4">
        <v>2</v>
      </c>
      <c r="AC243" s="4">
        <v>2</v>
      </c>
      <c r="AD243" s="4">
        <v>7</v>
      </c>
      <c r="AE243" s="4">
        <v>11</v>
      </c>
      <c r="AF243" s="4">
        <v>0</v>
      </c>
      <c r="AG243" s="4">
        <v>2</v>
      </c>
      <c r="AH243" s="4">
        <v>2</v>
      </c>
      <c r="AI243" s="4">
        <v>4</v>
      </c>
      <c r="AJ243" s="4">
        <v>5</v>
      </c>
      <c r="AK243" s="4">
        <v>8</v>
      </c>
      <c r="AL243" s="4">
        <v>1</v>
      </c>
      <c r="AM243" s="4">
        <v>1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HYPERLINK("https://creighton-primo.hosted.exlibrisgroup.com/primo-explore/search?tab=default_tab&amp;search_scope=EVERYTHING&amp;vid=01CRU&amp;lang=en_US&amp;offset=0&amp;query=any,contains,991000983779702656","Catalog Record")</f>
        <v>Catalog Record</v>
      </c>
      <c r="AT243" s="6" t="str">
        <f>HYPERLINK("http://www.worldcat.org/oclc/15054830","WorldCat Record")</f>
        <v>WorldCat Record</v>
      </c>
      <c r="AU243" s="3" t="s">
        <v>3264</v>
      </c>
      <c r="AV243" s="3" t="s">
        <v>3265</v>
      </c>
      <c r="AW243" s="3" t="s">
        <v>3266</v>
      </c>
      <c r="AX243" s="3" t="s">
        <v>3266</v>
      </c>
      <c r="AY243" s="3" t="s">
        <v>3267</v>
      </c>
      <c r="AZ243" s="3" t="s">
        <v>74</v>
      </c>
      <c r="BB243" s="3" t="s">
        <v>3268</v>
      </c>
      <c r="BC243" s="3" t="s">
        <v>3269</v>
      </c>
      <c r="BD243" s="3" t="s">
        <v>3270</v>
      </c>
    </row>
    <row r="244" spans="1:56" ht="46.5" customHeight="1" x14ac:dyDescent="0.25">
      <c r="A244" s="7" t="s">
        <v>58</v>
      </c>
      <c r="B244" s="2" t="s">
        <v>3271</v>
      </c>
      <c r="C244" s="2" t="s">
        <v>3272</v>
      </c>
      <c r="D244" s="2" t="s">
        <v>3273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3274</v>
      </c>
      <c r="L244" s="2" t="s">
        <v>3275</v>
      </c>
      <c r="M244" s="3" t="s">
        <v>250</v>
      </c>
      <c r="O244" s="3" t="s">
        <v>64</v>
      </c>
      <c r="P244" s="3" t="s">
        <v>191</v>
      </c>
      <c r="R244" s="3" t="s">
        <v>66</v>
      </c>
      <c r="S244" s="4">
        <v>4</v>
      </c>
      <c r="T244" s="4">
        <v>4</v>
      </c>
      <c r="U244" s="5" t="s">
        <v>223</v>
      </c>
      <c r="V244" s="5" t="s">
        <v>223</v>
      </c>
      <c r="W244" s="5" t="s">
        <v>3276</v>
      </c>
      <c r="X244" s="5" t="s">
        <v>3276</v>
      </c>
      <c r="Y244" s="4">
        <v>427</v>
      </c>
      <c r="Z244" s="4">
        <v>302</v>
      </c>
      <c r="AA244" s="4">
        <v>312</v>
      </c>
      <c r="AB244" s="4">
        <v>4</v>
      </c>
      <c r="AC244" s="4">
        <v>4</v>
      </c>
      <c r="AD244" s="4">
        <v>22</v>
      </c>
      <c r="AE244" s="4">
        <v>22</v>
      </c>
      <c r="AF244" s="4">
        <v>8</v>
      </c>
      <c r="AG244" s="4">
        <v>8</v>
      </c>
      <c r="AH244" s="4">
        <v>6</v>
      </c>
      <c r="AI244" s="4">
        <v>6</v>
      </c>
      <c r="AJ244" s="4">
        <v>13</v>
      </c>
      <c r="AK244" s="4">
        <v>13</v>
      </c>
      <c r="AL244" s="4">
        <v>3</v>
      </c>
      <c r="AM244" s="4">
        <v>3</v>
      </c>
      <c r="AN244" s="4">
        <v>0</v>
      </c>
      <c r="AO244" s="4">
        <v>0</v>
      </c>
      <c r="AP244" s="3" t="s">
        <v>58</v>
      </c>
      <c r="AQ244" s="3" t="s">
        <v>69</v>
      </c>
      <c r="AR244" s="6" t="str">
        <f>HYPERLINK("http://catalog.hathitrust.org/Record/000905646","HathiTrust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HYPERLINK("https://creighton-primo.hosted.exlibrisgroup.com/primo-explore/search?tab=default_tab&amp;search_scope=EVERYTHING&amp;vid=01CRU&amp;lang=en_US&amp;offset=0&amp;query=any,contains,991001066129702656","Catalog Record")</f>
        <v>Catalog Record</v>
      </c>
      <c r="AT244" s="6" t="str">
        <f>HYPERLINK("http://www.worldcat.org/oclc/15793531","WorldCat Record")</f>
        <v>WorldCat Record</v>
      </c>
      <c r="AU244" s="3" t="s">
        <v>3277</v>
      </c>
      <c r="AV244" s="3" t="s">
        <v>3278</v>
      </c>
      <c r="AW244" s="3" t="s">
        <v>3279</v>
      </c>
      <c r="AX244" s="3" t="s">
        <v>3279</v>
      </c>
      <c r="AY244" s="3" t="s">
        <v>3280</v>
      </c>
      <c r="AZ244" s="3" t="s">
        <v>74</v>
      </c>
      <c r="BB244" s="3" t="s">
        <v>3281</v>
      </c>
      <c r="BC244" s="3" t="s">
        <v>3282</v>
      </c>
      <c r="BD244" s="3" t="s">
        <v>3283</v>
      </c>
    </row>
    <row r="245" spans="1:56" ht="46.5" customHeight="1" x14ac:dyDescent="0.25">
      <c r="A245" s="7" t="s">
        <v>58</v>
      </c>
      <c r="B245" s="2" t="s">
        <v>3284</v>
      </c>
      <c r="C245" s="2" t="s">
        <v>3285</v>
      </c>
      <c r="D245" s="2" t="s">
        <v>3286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3287</v>
      </c>
      <c r="L245" s="2" t="s">
        <v>3288</v>
      </c>
      <c r="M245" s="3" t="s">
        <v>304</v>
      </c>
      <c r="O245" s="3" t="s">
        <v>64</v>
      </c>
      <c r="P245" s="3" t="s">
        <v>251</v>
      </c>
      <c r="Q245" s="2" t="s">
        <v>3289</v>
      </c>
      <c r="R245" s="3" t="s">
        <v>66</v>
      </c>
      <c r="S245" s="4">
        <v>5</v>
      </c>
      <c r="T245" s="4">
        <v>5</v>
      </c>
      <c r="U245" s="5" t="s">
        <v>3290</v>
      </c>
      <c r="V245" s="5" t="s">
        <v>3290</v>
      </c>
      <c r="W245" s="5" t="s">
        <v>2890</v>
      </c>
      <c r="X245" s="5" t="s">
        <v>2890</v>
      </c>
      <c r="Y245" s="4">
        <v>226</v>
      </c>
      <c r="Z245" s="4">
        <v>194</v>
      </c>
      <c r="AA245" s="4">
        <v>226</v>
      </c>
      <c r="AB245" s="4">
        <v>3</v>
      </c>
      <c r="AC245" s="4">
        <v>3</v>
      </c>
      <c r="AD245" s="4">
        <v>13</v>
      </c>
      <c r="AE245" s="4">
        <v>13</v>
      </c>
      <c r="AF245" s="4">
        <v>2</v>
      </c>
      <c r="AG245" s="4">
        <v>2</v>
      </c>
      <c r="AH245" s="4">
        <v>6</v>
      </c>
      <c r="AI245" s="4">
        <v>6</v>
      </c>
      <c r="AJ245" s="4">
        <v>7</v>
      </c>
      <c r="AK245" s="4">
        <v>7</v>
      </c>
      <c r="AL245" s="4">
        <v>2</v>
      </c>
      <c r="AM245" s="4">
        <v>2</v>
      </c>
      <c r="AN245" s="4">
        <v>0</v>
      </c>
      <c r="AO245" s="4">
        <v>0</v>
      </c>
      <c r="AP245" s="3" t="s">
        <v>58</v>
      </c>
      <c r="AQ245" s="3" t="s">
        <v>69</v>
      </c>
      <c r="AR245" s="6" t="str">
        <f>HYPERLINK("http://catalog.hathitrust.org/Record/000132109","HathiTrust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HYPERLINK("https://creighton-primo.hosted.exlibrisgroup.com/primo-explore/search?tab=default_tab&amp;search_scope=EVERYTHING&amp;vid=01CRU&amp;lang=en_US&amp;offset=0&amp;query=any,contains,991004503119702656","Catalog Record")</f>
        <v>Catalog Record</v>
      </c>
      <c r="AT245" s="6" t="str">
        <f>HYPERLINK("http://www.worldcat.org/oclc/3729422","WorldCat Record")</f>
        <v>WorldCat Record</v>
      </c>
      <c r="AU245" s="3" t="s">
        <v>3291</v>
      </c>
      <c r="AV245" s="3" t="s">
        <v>3292</v>
      </c>
      <c r="AW245" s="3" t="s">
        <v>3293</v>
      </c>
      <c r="AX245" s="3" t="s">
        <v>3293</v>
      </c>
      <c r="AY245" s="3" t="s">
        <v>3294</v>
      </c>
      <c r="AZ245" s="3" t="s">
        <v>74</v>
      </c>
      <c r="BB245" s="3" t="s">
        <v>3295</v>
      </c>
      <c r="BC245" s="3" t="s">
        <v>3296</v>
      </c>
      <c r="BD245" s="3" t="s">
        <v>3297</v>
      </c>
    </row>
    <row r="246" spans="1:56" ht="46.5" customHeight="1" x14ac:dyDescent="0.25">
      <c r="A246" s="7" t="s">
        <v>58</v>
      </c>
      <c r="B246" s="2" t="s">
        <v>3298</v>
      </c>
      <c r="C246" s="2" t="s">
        <v>3299</v>
      </c>
      <c r="D246" s="2" t="s">
        <v>3300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3301</v>
      </c>
      <c r="L246" s="2" t="s">
        <v>3302</v>
      </c>
      <c r="M246" s="3" t="s">
        <v>1146</v>
      </c>
      <c r="O246" s="3" t="s">
        <v>64</v>
      </c>
      <c r="P246" s="3" t="s">
        <v>562</v>
      </c>
      <c r="R246" s="3" t="s">
        <v>66</v>
      </c>
      <c r="S246" s="4">
        <v>3</v>
      </c>
      <c r="T246" s="4">
        <v>3</v>
      </c>
      <c r="U246" s="5" t="s">
        <v>3290</v>
      </c>
      <c r="V246" s="5" t="s">
        <v>3290</v>
      </c>
      <c r="W246" s="5" t="s">
        <v>2836</v>
      </c>
      <c r="X246" s="5" t="s">
        <v>2836</v>
      </c>
      <c r="Y246" s="4">
        <v>529</v>
      </c>
      <c r="Z246" s="4">
        <v>415</v>
      </c>
      <c r="AA246" s="4">
        <v>423</v>
      </c>
      <c r="AB246" s="4">
        <v>3</v>
      </c>
      <c r="AC246" s="4">
        <v>3</v>
      </c>
      <c r="AD246" s="4">
        <v>19</v>
      </c>
      <c r="AE246" s="4">
        <v>20</v>
      </c>
      <c r="AF246" s="4">
        <v>3</v>
      </c>
      <c r="AG246" s="4">
        <v>4</v>
      </c>
      <c r="AH246" s="4">
        <v>7</v>
      </c>
      <c r="AI246" s="4">
        <v>7</v>
      </c>
      <c r="AJ246" s="4">
        <v>11</v>
      </c>
      <c r="AK246" s="4">
        <v>12</v>
      </c>
      <c r="AL246" s="4">
        <v>2</v>
      </c>
      <c r="AM246" s="4">
        <v>2</v>
      </c>
      <c r="AN246" s="4">
        <v>0</v>
      </c>
      <c r="AO246" s="4">
        <v>0</v>
      </c>
      <c r="AP246" s="3" t="s">
        <v>58</v>
      </c>
      <c r="AQ246" s="3" t="s">
        <v>69</v>
      </c>
      <c r="AR246" s="6" t="str">
        <f>HYPERLINK("http://catalog.hathitrust.org/Record/001137595","HathiTrust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HYPERLINK("https://creighton-primo.hosted.exlibrisgroup.com/primo-explore/search?tab=default_tab&amp;search_scope=EVERYTHING&amp;vid=01CRU&amp;lang=en_US&amp;offset=0&amp;query=any,contains,991003343749702656","Catalog Record")</f>
        <v>Catalog Record</v>
      </c>
      <c r="AT246" s="6" t="str">
        <f>HYPERLINK("http://www.worldcat.org/oclc/874301","WorldCat Record")</f>
        <v>WorldCat Record</v>
      </c>
      <c r="AU246" s="3" t="s">
        <v>3303</v>
      </c>
      <c r="AV246" s="3" t="s">
        <v>3304</v>
      </c>
      <c r="AW246" s="3" t="s">
        <v>3305</v>
      </c>
      <c r="AX246" s="3" t="s">
        <v>3305</v>
      </c>
      <c r="AY246" s="3" t="s">
        <v>3306</v>
      </c>
      <c r="AZ246" s="3" t="s">
        <v>74</v>
      </c>
      <c r="BB246" s="3" t="s">
        <v>3307</v>
      </c>
      <c r="BC246" s="3" t="s">
        <v>3308</v>
      </c>
      <c r="BD246" s="3" t="s">
        <v>3309</v>
      </c>
    </row>
    <row r="247" spans="1:56" ht="46.5" customHeight="1" x14ac:dyDescent="0.25">
      <c r="A247" s="7" t="s">
        <v>58</v>
      </c>
      <c r="B247" s="2" t="s">
        <v>3310</v>
      </c>
      <c r="C247" s="2" t="s">
        <v>3311</v>
      </c>
      <c r="D247" s="2" t="s">
        <v>3312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3313</v>
      </c>
      <c r="L247" s="2" t="s">
        <v>3314</v>
      </c>
      <c r="M247" s="3" t="s">
        <v>2059</v>
      </c>
      <c r="O247" s="3" t="s">
        <v>64</v>
      </c>
      <c r="P247" s="3" t="s">
        <v>65</v>
      </c>
      <c r="R247" s="3" t="s">
        <v>66</v>
      </c>
      <c r="S247" s="4">
        <v>4</v>
      </c>
      <c r="T247" s="4">
        <v>4</v>
      </c>
      <c r="U247" s="5" t="s">
        <v>3248</v>
      </c>
      <c r="V247" s="5" t="s">
        <v>3248</v>
      </c>
      <c r="W247" s="5" t="s">
        <v>2890</v>
      </c>
      <c r="X247" s="5" t="s">
        <v>2890</v>
      </c>
      <c r="Y247" s="4">
        <v>475</v>
      </c>
      <c r="Z247" s="4">
        <v>390</v>
      </c>
      <c r="AA247" s="4">
        <v>767</v>
      </c>
      <c r="AB247" s="4">
        <v>5</v>
      </c>
      <c r="AC247" s="4">
        <v>9</v>
      </c>
      <c r="AD247" s="4">
        <v>17</v>
      </c>
      <c r="AE247" s="4">
        <v>36</v>
      </c>
      <c r="AF247" s="4">
        <v>9</v>
      </c>
      <c r="AG247" s="4">
        <v>15</v>
      </c>
      <c r="AH247" s="4">
        <v>2</v>
      </c>
      <c r="AI247" s="4">
        <v>7</v>
      </c>
      <c r="AJ247" s="4">
        <v>7</v>
      </c>
      <c r="AK247" s="4">
        <v>14</v>
      </c>
      <c r="AL247" s="4">
        <v>2</v>
      </c>
      <c r="AM247" s="4">
        <v>6</v>
      </c>
      <c r="AN247" s="4">
        <v>0</v>
      </c>
      <c r="AO247" s="4">
        <v>1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HYPERLINK("https://creighton-primo.hosted.exlibrisgroup.com/primo-explore/search?tab=default_tab&amp;search_scope=EVERYTHING&amp;vid=01CRU&amp;lang=en_US&amp;offset=0&amp;query=any,contains,991002099699702656","Catalog Record")</f>
        <v>Catalog Record</v>
      </c>
      <c r="AT247" s="6" t="str">
        <f>HYPERLINK("http://www.worldcat.org/oclc/266204","WorldCat Record")</f>
        <v>WorldCat Record</v>
      </c>
      <c r="AU247" s="3" t="s">
        <v>3315</v>
      </c>
      <c r="AV247" s="3" t="s">
        <v>3316</v>
      </c>
      <c r="AW247" s="3" t="s">
        <v>3317</v>
      </c>
      <c r="AX247" s="3" t="s">
        <v>3317</v>
      </c>
      <c r="AY247" s="3" t="s">
        <v>3318</v>
      </c>
      <c r="AZ247" s="3" t="s">
        <v>74</v>
      </c>
      <c r="BC247" s="3" t="s">
        <v>3319</v>
      </c>
      <c r="BD247" s="3" t="s">
        <v>3320</v>
      </c>
    </row>
    <row r="248" spans="1:56" ht="46.5" customHeight="1" x14ac:dyDescent="0.25">
      <c r="A248" s="7" t="s">
        <v>58</v>
      </c>
      <c r="B248" s="2" t="s">
        <v>3321</v>
      </c>
      <c r="C248" s="2" t="s">
        <v>3322</v>
      </c>
      <c r="D248" s="2" t="s">
        <v>3323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3324</v>
      </c>
      <c r="L248" s="2" t="s">
        <v>3325</v>
      </c>
      <c r="M248" s="3" t="s">
        <v>277</v>
      </c>
      <c r="O248" s="3" t="s">
        <v>64</v>
      </c>
      <c r="P248" s="3" t="s">
        <v>65</v>
      </c>
      <c r="R248" s="3" t="s">
        <v>66</v>
      </c>
      <c r="S248" s="4">
        <v>11</v>
      </c>
      <c r="T248" s="4">
        <v>11</v>
      </c>
      <c r="U248" s="5" t="s">
        <v>3326</v>
      </c>
      <c r="V248" s="5" t="s">
        <v>3326</v>
      </c>
      <c r="W248" s="5" t="s">
        <v>3327</v>
      </c>
      <c r="X248" s="5" t="s">
        <v>3327</v>
      </c>
      <c r="Y248" s="4">
        <v>596</v>
      </c>
      <c r="Z248" s="4">
        <v>496</v>
      </c>
      <c r="AA248" s="4">
        <v>682</v>
      </c>
      <c r="AB248" s="4">
        <v>5</v>
      </c>
      <c r="AC248" s="4">
        <v>6</v>
      </c>
      <c r="AD248" s="4">
        <v>28</v>
      </c>
      <c r="AE248" s="4">
        <v>40</v>
      </c>
      <c r="AF248" s="4">
        <v>12</v>
      </c>
      <c r="AG248" s="4">
        <v>18</v>
      </c>
      <c r="AH248" s="4">
        <v>6</v>
      </c>
      <c r="AI248" s="4">
        <v>8</v>
      </c>
      <c r="AJ248" s="4">
        <v>12</v>
      </c>
      <c r="AK248" s="4">
        <v>18</v>
      </c>
      <c r="AL248" s="4">
        <v>4</v>
      </c>
      <c r="AM248" s="4">
        <v>5</v>
      </c>
      <c r="AN248" s="4">
        <v>0</v>
      </c>
      <c r="AO248" s="4">
        <v>1</v>
      </c>
      <c r="AP248" s="3" t="s">
        <v>58</v>
      </c>
      <c r="AQ248" s="3" t="s">
        <v>69</v>
      </c>
      <c r="AR248" s="6" t="str">
        <f>HYPERLINK("http://catalog.hathitrust.org/Record/001137599","HathiTrust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HYPERLINK("https://creighton-primo.hosted.exlibrisgroup.com/primo-explore/search?tab=default_tab&amp;search_scope=EVERYTHING&amp;vid=01CRU&amp;lang=en_US&amp;offset=0&amp;query=any,contains,991002099979702656","Catalog Record")</f>
        <v>Catalog Record</v>
      </c>
      <c r="AT248" s="6" t="str">
        <f>HYPERLINK("http://www.worldcat.org/oclc/266206","WorldCat Record")</f>
        <v>WorldCat Record</v>
      </c>
      <c r="AU248" s="3" t="s">
        <v>3328</v>
      </c>
      <c r="AV248" s="3" t="s">
        <v>3329</v>
      </c>
      <c r="AW248" s="3" t="s">
        <v>3330</v>
      </c>
      <c r="AX248" s="3" t="s">
        <v>3330</v>
      </c>
      <c r="AY248" s="3" t="s">
        <v>3331</v>
      </c>
      <c r="AZ248" s="3" t="s">
        <v>74</v>
      </c>
      <c r="BC248" s="3" t="s">
        <v>3332</v>
      </c>
      <c r="BD248" s="3" t="s">
        <v>3333</v>
      </c>
    </row>
    <row r="249" spans="1:56" ht="46.5" customHeight="1" x14ac:dyDescent="0.25">
      <c r="A249" s="7" t="s">
        <v>58</v>
      </c>
      <c r="B249" s="2" t="s">
        <v>3334</v>
      </c>
      <c r="C249" s="2" t="s">
        <v>3335</v>
      </c>
      <c r="D249" s="2" t="s">
        <v>3336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3337</v>
      </c>
      <c r="L249" s="2" t="s">
        <v>3338</v>
      </c>
      <c r="M249" s="3" t="s">
        <v>1623</v>
      </c>
      <c r="O249" s="3" t="s">
        <v>64</v>
      </c>
      <c r="P249" s="3" t="s">
        <v>65</v>
      </c>
      <c r="R249" s="3" t="s">
        <v>66</v>
      </c>
      <c r="S249" s="4">
        <v>5</v>
      </c>
      <c r="T249" s="4">
        <v>5</v>
      </c>
      <c r="U249" s="5" t="s">
        <v>1811</v>
      </c>
      <c r="V249" s="5" t="s">
        <v>1811</v>
      </c>
      <c r="W249" s="5" t="s">
        <v>3339</v>
      </c>
      <c r="X249" s="5" t="s">
        <v>3339</v>
      </c>
      <c r="Y249" s="4">
        <v>392</v>
      </c>
      <c r="Z249" s="4">
        <v>319</v>
      </c>
      <c r="AA249" s="4">
        <v>497</v>
      </c>
      <c r="AB249" s="4">
        <v>3</v>
      </c>
      <c r="AC249" s="4">
        <v>3</v>
      </c>
      <c r="AD249" s="4">
        <v>20</v>
      </c>
      <c r="AE249" s="4">
        <v>27</v>
      </c>
      <c r="AF249" s="4">
        <v>6</v>
      </c>
      <c r="AG249" s="4">
        <v>11</v>
      </c>
      <c r="AH249" s="4">
        <v>6</v>
      </c>
      <c r="AI249" s="4">
        <v>8</v>
      </c>
      <c r="AJ249" s="4">
        <v>12</v>
      </c>
      <c r="AK249" s="4">
        <v>15</v>
      </c>
      <c r="AL249" s="4">
        <v>2</v>
      </c>
      <c r="AM249" s="4">
        <v>2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HYPERLINK("https://creighton-primo.hosted.exlibrisgroup.com/primo-explore/search?tab=default_tab&amp;search_scope=EVERYTHING&amp;vid=01CRU&amp;lang=en_US&amp;offset=0&amp;query=any,contains,991002921949702656","Catalog Record")</f>
        <v>Catalog Record</v>
      </c>
      <c r="AT249" s="6" t="str">
        <f>HYPERLINK("http://www.worldcat.org/oclc/38828087","WorldCat Record")</f>
        <v>WorldCat Record</v>
      </c>
      <c r="AU249" s="3" t="s">
        <v>3340</v>
      </c>
      <c r="AV249" s="3" t="s">
        <v>3341</v>
      </c>
      <c r="AW249" s="3" t="s">
        <v>3342</v>
      </c>
      <c r="AX249" s="3" t="s">
        <v>3342</v>
      </c>
      <c r="AY249" s="3" t="s">
        <v>3343</v>
      </c>
      <c r="AZ249" s="3" t="s">
        <v>74</v>
      </c>
      <c r="BB249" s="3" t="s">
        <v>3344</v>
      </c>
      <c r="BC249" s="3" t="s">
        <v>3345</v>
      </c>
      <c r="BD249" s="3" t="s">
        <v>3346</v>
      </c>
    </row>
    <row r="250" spans="1:56" ht="46.5" customHeight="1" x14ac:dyDescent="0.25">
      <c r="A250" s="7" t="s">
        <v>58</v>
      </c>
      <c r="B250" s="2" t="s">
        <v>3347</v>
      </c>
      <c r="C250" s="2" t="s">
        <v>3348</v>
      </c>
      <c r="D250" s="2" t="s">
        <v>3349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L250" s="2" t="s">
        <v>3350</v>
      </c>
      <c r="M250" s="3" t="s">
        <v>161</v>
      </c>
      <c r="O250" s="3" t="s">
        <v>64</v>
      </c>
      <c r="P250" s="3" t="s">
        <v>1690</v>
      </c>
      <c r="Q250" s="2" t="s">
        <v>3351</v>
      </c>
      <c r="R250" s="3" t="s">
        <v>66</v>
      </c>
      <c r="S250" s="4">
        <v>4</v>
      </c>
      <c r="T250" s="4">
        <v>4</v>
      </c>
      <c r="U250" s="5" t="s">
        <v>3352</v>
      </c>
      <c r="V250" s="5" t="s">
        <v>3352</v>
      </c>
      <c r="W250" s="5" t="s">
        <v>3353</v>
      </c>
      <c r="X250" s="5" t="s">
        <v>3353</v>
      </c>
      <c r="Y250" s="4">
        <v>291</v>
      </c>
      <c r="Z250" s="4">
        <v>182</v>
      </c>
      <c r="AA250" s="4">
        <v>190</v>
      </c>
      <c r="AB250" s="4">
        <v>1</v>
      </c>
      <c r="AC250" s="4">
        <v>1</v>
      </c>
      <c r="AD250" s="4">
        <v>6</v>
      </c>
      <c r="AE250" s="4">
        <v>7</v>
      </c>
      <c r="AF250" s="4">
        <v>1</v>
      </c>
      <c r="AG250" s="4">
        <v>2</v>
      </c>
      <c r="AH250" s="4">
        <v>4</v>
      </c>
      <c r="AI250" s="4">
        <v>4</v>
      </c>
      <c r="AJ250" s="4">
        <v>4</v>
      </c>
      <c r="AK250" s="4">
        <v>5</v>
      </c>
      <c r="AL250" s="4">
        <v>0</v>
      </c>
      <c r="AM250" s="4">
        <v>0</v>
      </c>
      <c r="AN250" s="4">
        <v>0</v>
      </c>
      <c r="AO250" s="4">
        <v>0</v>
      </c>
      <c r="AP250" s="3" t="s">
        <v>58</v>
      </c>
      <c r="AQ250" s="3" t="s">
        <v>69</v>
      </c>
      <c r="AR250" s="6" t="str">
        <f>HYPERLINK("http://catalog.hathitrust.org/Record/000327179","HathiTrust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HYPERLINK("https://creighton-primo.hosted.exlibrisgroup.com/primo-explore/search?tab=default_tab&amp;search_scope=EVERYTHING&amp;vid=01CRU&amp;lang=en_US&amp;offset=0&amp;query=any,contains,991000459289702656","Catalog Record")</f>
        <v>Catalog Record</v>
      </c>
      <c r="AT250" s="6" t="str">
        <f>HYPERLINK("http://www.worldcat.org/oclc/10924258","WorldCat Record")</f>
        <v>WorldCat Record</v>
      </c>
      <c r="AU250" s="3" t="s">
        <v>3354</v>
      </c>
      <c r="AV250" s="3" t="s">
        <v>3355</v>
      </c>
      <c r="AW250" s="3" t="s">
        <v>3356</v>
      </c>
      <c r="AX250" s="3" t="s">
        <v>3356</v>
      </c>
      <c r="AY250" s="3" t="s">
        <v>3357</v>
      </c>
      <c r="AZ250" s="3" t="s">
        <v>74</v>
      </c>
      <c r="BB250" s="3" t="s">
        <v>3358</v>
      </c>
      <c r="BC250" s="3" t="s">
        <v>3359</v>
      </c>
      <c r="BD250" s="3" t="s">
        <v>3360</v>
      </c>
    </row>
    <row r="251" spans="1:56" ht="46.5" customHeight="1" x14ac:dyDescent="0.25">
      <c r="A251" s="7" t="s">
        <v>58</v>
      </c>
      <c r="B251" s="2" t="s">
        <v>3361</v>
      </c>
      <c r="C251" s="2" t="s">
        <v>3362</v>
      </c>
      <c r="D251" s="2" t="s">
        <v>3363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L251" s="2" t="s">
        <v>3364</v>
      </c>
      <c r="M251" s="3" t="s">
        <v>1104</v>
      </c>
      <c r="O251" s="3" t="s">
        <v>64</v>
      </c>
      <c r="P251" s="3" t="s">
        <v>191</v>
      </c>
      <c r="R251" s="3" t="s">
        <v>66</v>
      </c>
      <c r="S251" s="4">
        <v>5</v>
      </c>
      <c r="T251" s="4">
        <v>5</v>
      </c>
      <c r="U251" s="5" t="s">
        <v>3365</v>
      </c>
      <c r="V251" s="5" t="s">
        <v>3365</v>
      </c>
      <c r="W251" s="5" t="s">
        <v>3366</v>
      </c>
      <c r="X251" s="5" t="s">
        <v>3366</v>
      </c>
      <c r="Y251" s="4">
        <v>241</v>
      </c>
      <c r="Z251" s="4">
        <v>183</v>
      </c>
      <c r="AA251" s="4">
        <v>832</v>
      </c>
      <c r="AB251" s="4">
        <v>2</v>
      </c>
      <c r="AC251" s="4">
        <v>12</v>
      </c>
      <c r="AD251" s="4">
        <v>12</v>
      </c>
      <c r="AE251" s="4">
        <v>41</v>
      </c>
      <c r="AF251" s="4">
        <v>4</v>
      </c>
      <c r="AG251" s="4">
        <v>13</v>
      </c>
      <c r="AH251" s="4">
        <v>4</v>
      </c>
      <c r="AI251" s="4">
        <v>10</v>
      </c>
      <c r="AJ251" s="4">
        <v>7</v>
      </c>
      <c r="AK251" s="4">
        <v>15</v>
      </c>
      <c r="AL251" s="4">
        <v>1</v>
      </c>
      <c r="AM251" s="4">
        <v>10</v>
      </c>
      <c r="AN251" s="4">
        <v>0</v>
      </c>
      <c r="AO251" s="4">
        <v>1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HYPERLINK("https://creighton-primo.hosted.exlibrisgroup.com/primo-explore/search?tab=default_tab&amp;search_scope=EVERYTHING&amp;vid=01CRU&amp;lang=en_US&amp;offset=0&amp;query=any,contains,991003635119702656","Catalog Record")</f>
        <v>Catalog Record</v>
      </c>
      <c r="AT251" s="6" t="str">
        <f>HYPERLINK("http://www.worldcat.org/oclc/45276707","WorldCat Record")</f>
        <v>WorldCat Record</v>
      </c>
      <c r="AU251" s="3" t="s">
        <v>3367</v>
      </c>
      <c r="AV251" s="3" t="s">
        <v>3368</v>
      </c>
      <c r="AW251" s="3" t="s">
        <v>3369</v>
      </c>
      <c r="AX251" s="3" t="s">
        <v>3369</v>
      </c>
      <c r="AY251" s="3" t="s">
        <v>3370</v>
      </c>
      <c r="AZ251" s="3" t="s">
        <v>74</v>
      </c>
      <c r="BB251" s="3" t="s">
        <v>3371</v>
      </c>
      <c r="BC251" s="3" t="s">
        <v>3372</v>
      </c>
      <c r="BD251" s="3" t="s">
        <v>3373</v>
      </c>
    </row>
    <row r="252" spans="1:56" ht="46.5" customHeight="1" x14ac:dyDescent="0.25">
      <c r="A252" s="7" t="s">
        <v>58</v>
      </c>
      <c r="B252" s="2" t="s">
        <v>3374</v>
      </c>
      <c r="C252" s="2" t="s">
        <v>3375</v>
      </c>
      <c r="D252" s="2" t="s">
        <v>3376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3377</v>
      </c>
      <c r="L252" s="2" t="s">
        <v>3378</v>
      </c>
      <c r="M252" s="3" t="s">
        <v>304</v>
      </c>
      <c r="O252" s="3" t="s">
        <v>64</v>
      </c>
      <c r="P252" s="3" t="s">
        <v>65</v>
      </c>
      <c r="R252" s="3" t="s">
        <v>66</v>
      </c>
      <c r="S252" s="4">
        <v>2</v>
      </c>
      <c r="T252" s="4">
        <v>2</v>
      </c>
      <c r="U252" s="5" t="s">
        <v>3379</v>
      </c>
      <c r="V252" s="5" t="s">
        <v>3379</v>
      </c>
      <c r="W252" s="5" t="s">
        <v>2890</v>
      </c>
      <c r="X252" s="5" t="s">
        <v>2890</v>
      </c>
      <c r="Y252" s="4">
        <v>706</v>
      </c>
      <c r="Z252" s="4">
        <v>637</v>
      </c>
      <c r="AA252" s="4">
        <v>708</v>
      </c>
      <c r="AB252" s="4">
        <v>5</v>
      </c>
      <c r="AC252" s="4">
        <v>5</v>
      </c>
      <c r="AD252" s="4">
        <v>18</v>
      </c>
      <c r="AE252" s="4">
        <v>19</v>
      </c>
      <c r="AF252" s="4">
        <v>6</v>
      </c>
      <c r="AG252" s="4">
        <v>6</v>
      </c>
      <c r="AH252" s="4">
        <v>1</v>
      </c>
      <c r="AI252" s="4">
        <v>1</v>
      </c>
      <c r="AJ252" s="4">
        <v>8</v>
      </c>
      <c r="AK252" s="4">
        <v>9</v>
      </c>
      <c r="AL252" s="4">
        <v>4</v>
      </c>
      <c r="AM252" s="4">
        <v>4</v>
      </c>
      <c r="AN252" s="4">
        <v>1</v>
      </c>
      <c r="AO252" s="4">
        <v>1</v>
      </c>
      <c r="AP252" s="3" t="s">
        <v>58</v>
      </c>
      <c r="AQ252" s="3" t="s">
        <v>69</v>
      </c>
      <c r="AR252" s="6" t="str">
        <f>HYPERLINK("http://catalog.hathitrust.org/Record/000089305","HathiTrust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HYPERLINK("https://creighton-primo.hosted.exlibrisgroup.com/primo-explore/search?tab=default_tab&amp;search_scope=EVERYTHING&amp;vid=01CRU&amp;lang=en_US&amp;offset=0&amp;query=any,contains,991004458099702656","Catalog Record")</f>
        <v>Catalog Record</v>
      </c>
      <c r="AT252" s="6" t="str">
        <f>HYPERLINK("http://www.worldcat.org/oclc/3540358","WorldCat Record")</f>
        <v>WorldCat Record</v>
      </c>
      <c r="AU252" s="3" t="s">
        <v>3380</v>
      </c>
      <c r="AV252" s="3" t="s">
        <v>3381</v>
      </c>
      <c r="AW252" s="3" t="s">
        <v>3382</v>
      </c>
      <c r="AX252" s="3" t="s">
        <v>3382</v>
      </c>
      <c r="AY252" s="3" t="s">
        <v>3383</v>
      </c>
      <c r="AZ252" s="3" t="s">
        <v>74</v>
      </c>
      <c r="BB252" s="3" t="s">
        <v>3384</v>
      </c>
      <c r="BC252" s="3" t="s">
        <v>3385</v>
      </c>
      <c r="BD252" s="3" t="s">
        <v>3386</v>
      </c>
    </row>
    <row r="253" spans="1:56" ht="46.5" customHeight="1" x14ac:dyDescent="0.25">
      <c r="A253" s="7" t="s">
        <v>58</v>
      </c>
      <c r="B253" s="2" t="s">
        <v>3387</v>
      </c>
      <c r="C253" s="2" t="s">
        <v>3388</v>
      </c>
      <c r="D253" s="2" t="s">
        <v>3389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3390</v>
      </c>
      <c r="L253" s="2" t="s">
        <v>3391</v>
      </c>
      <c r="M253" s="3" t="s">
        <v>884</v>
      </c>
      <c r="N253" s="2" t="s">
        <v>937</v>
      </c>
      <c r="O253" s="3" t="s">
        <v>64</v>
      </c>
      <c r="P253" s="3" t="s">
        <v>65</v>
      </c>
      <c r="R253" s="3" t="s">
        <v>66</v>
      </c>
      <c r="S253" s="4">
        <v>8</v>
      </c>
      <c r="T253" s="4">
        <v>8</v>
      </c>
      <c r="U253" s="5" t="s">
        <v>3290</v>
      </c>
      <c r="V253" s="5" t="s">
        <v>3290</v>
      </c>
      <c r="W253" s="5" t="s">
        <v>3392</v>
      </c>
      <c r="X253" s="5" t="s">
        <v>3392</v>
      </c>
      <c r="Y253" s="4">
        <v>494</v>
      </c>
      <c r="Z253" s="4">
        <v>456</v>
      </c>
      <c r="AA253" s="4">
        <v>767</v>
      </c>
      <c r="AB253" s="4">
        <v>3</v>
      </c>
      <c r="AC253" s="4">
        <v>3</v>
      </c>
      <c r="AD253" s="4">
        <v>15</v>
      </c>
      <c r="AE253" s="4">
        <v>35</v>
      </c>
      <c r="AF253" s="4">
        <v>6</v>
      </c>
      <c r="AG253" s="4">
        <v>16</v>
      </c>
      <c r="AH253" s="4">
        <v>3</v>
      </c>
      <c r="AI253" s="4">
        <v>8</v>
      </c>
      <c r="AJ253" s="4">
        <v>7</v>
      </c>
      <c r="AK253" s="4">
        <v>18</v>
      </c>
      <c r="AL253" s="4">
        <v>2</v>
      </c>
      <c r="AM253" s="4">
        <v>2</v>
      </c>
      <c r="AN253" s="4">
        <v>0</v>
      </c>
      <c r="AO253" s="4">
        <v>1</v>
      </c>
      <c r="AP253" s="3" t="s">
        <v>58</v>
      </c>
      <c r="AQ253" s="3" t="s">
        <v>58</v>
      </c>
      <c r="AR253" s="6" t="str">
        <f>HYPERLINK("http://catalog.hathitrust.org/Record/001137624","HathiTrust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HYPERLINK("https://creighton-primo.hosted.exlibrisgroup.com/primo-explore/search?tab=default_tab&amp;search_scope=EVERYTHING&amp;vid=01CRU&amp;lang=en_US&amp;offset=0&amp;query=any,contains,991002100009702656","Catalog Record")</f>
        <v>Catalog Record</v>
      </c>
      <c r="AT253" s="6" t="str">
        <f>HYPERLINK("http://www.worldcat.org/oclc/266208","WorldCat Record")</f>
        <v>WorldCat Record</v>
      </c>
      <c r="AU253" s="3" t="s">
        <v>3393</v>
      </c>
      <c r="AV253" s="3" t="s">
        <v>3394</v>
      </c>
      <c r="AW253" s="3" t="s">
        <v>3395</v>
      </c>
      <c r="AX253" s="3" t="s">
        <v>3395</v>
      </c>
      <c r="AY253" s="3" t="s">
        <v>3396</v>
      </c>
      <c r="AZ253" s="3" t="s">
        <v>74</v>
      </c>
      <c r="BC253" s="3" t="s">
        <v>3397</v>
      </c>
      <c r="BD253" s="3" t="s">
        <v>3398</v>
      </c>
    </row>
    <row r="254" spans="1:56" ht="46.5" customHeight="1" x14ac:dyDescent="0.25">
      <c r="A254" s="7" t="s">
        <v>58</v>
      </c>
      <c r="B254" s="2" t="s">
        <v>3399</v>
      </c>
      <c r="C254" s="2" t="s">
        <v>3400</v>
      </c>
      <c r="D254" s="2" t="s">
        <v>3401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3402</v>
      </c>
      <c r="L254" s="2" t="s">
        <v>3403</v>
      </c>
      <c r="M254" s="3" t="s">
        <v>442</v>
      </c>
      <c r="O254" s="3" t="s">
        <v>64</v>
      </c>
      <c r="P254" s="3" t="s">
        <v>65</v>
      </c>
      <c r="R254" s="3" t="s">
        <v>66</v>
      </c>
      <c r="S254" s="4">
        <v>1</v>
      </c>
      <c r="T254" s="4">
        <v>1</v>
      </c>
      <c r="U254" s="5" t="s">
        <v>3404</v>
      </c>
      <c r="V254" s="5" t="s">
        <v>3404</v>
      </c>
      <c r="W254" s="5" t="s">
        <v>3404</v>
      </c>
      <c r="X254" s="5" t="s">
        <v>3404</v>
      </c>
      <c r="Y254" s="4">
        <v>416</v>
      </c>
      <c r="Z254" s="4">
        <v>369</v>
      </c>
      <c r="AA254" s="4">
        <v>370</v>
      </c>
      <c r="AB254" s="4">
        <v>3</v>
      </c>
      <c r="AC254" s="4">
        <v>3</v>
      </c>
      <c r="AD254" s="4">
        <v>24</v>
      </c>
      <c r="AE254" s="4">
        <v>24</v>
      </c>
      <c r="AF254" s="4">
        <v>8</v>
      </c>
      <c r="AG254" s="4">
        <v>8</v>
      </c>
      <c r="AH254" s="4">
        <v>6</v>
      </c>
      <c r="AI254" s="4">
        <v>6</v>
      </c>
      <c r="AJ254" s="4">
        <v>15</v>
      </c>
      <c r="AK254" s="4">
        <v>15</v>
      </c>
      <c r="AL254" s="4">
        <v>2</v>
      </c>
      <c r="AM254" s="4">
        <v>2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HYPERLINK("https://creighton-primo.hosted.exlibrisgroup.com/primo-explore/search?tab=default_tab&amp;search_scope=EVERYTHING&amp;vid=01CRU&amp;lang=en_US&amp;offset=0&amp;query=any,contains,991003343519702656","Catalog Record")</f>
        <v>Catalog Record</v>
      </c>
      <c r="AT254" s="6" t="str">
        <f>HYPERLINK("http://www.worldcat.org/oclc/39640093","WorldCat Record")</f>
        <v>WorldCat Record</v>
      </c>
      <c r="AU254" s="3" t="s">
        <v>3405</v>
      </c>
      <c r="AV254" s="3" t="s">
        <v>3406</v>
      </c>
      <c r="AW254" s="3" t="s">
        <v>3407</v>
      </c>
      <c r="AX254" s="3" t="s">
        <v>3407</v>
      </c>
      <c r="AY254" s="3" t="s">
        <v>3408</v>
      </c>
      <c r="AZ254" s="3" t="s">
        <v>74</v>
      </c>
      <c r="BB254" s="3" t="s">
        <v>3409</v>
      </c>
      <c r="BC254" s="3" t="s">
        <v>3410</v>
      </c>
      <c r="BD254" s="3" t="s">
        <v>3411</v>
      </c>
    </row>
    <row r="255" spans="1:56" ht="46.5" customHeight="1" x14ac:dyDescent="0.25">
      <c r="A255" s="7" t="s">
        <v>58</v>
      </c>
      <c r="B255" s="2" t="s">
        <v>3412</v>
      </c>
      <c r="C255" s="2" t="s">
        <v>3413</v>
      </c>
      <c r="D255" s="2" t="s">
        <v>3414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3415</v>
      </c>
      <c r="M255" s="3" t="s">
        <v>1964</v>
      </c>
      <c r="O255" s="3" t="s">
        <v>64</v>
      </c>
      <c r="P255" s="3" t="s">
        <v>191</v>
      </c>
      <c r="Q255" s="2" t="s">
        <v>3416</v>
      </c>
      <c r="R255" s="3" t="s">
        <v>66</v>
      </c>
      <c r="S255" s="4">
        <v>2</v>
      </c>
      <c r="T255" s="4">
        <v>2</v>
      </c>
      <c r="U255" s="5" t="s">
        <v>3417</v>
      </c>
      <c r="V255" s="5" t="s">
        <v>3417</v>
      </c>
      <c r="W255" s="5" t="s">
        <v>3418</v>
      </c>
      <c r="X255" s="5" t="s">
        <v>3418</v>
      </c>
      <c r="Y255" s="4">
        <v>373</v>
      </c>
      <c r="Z255" s="4">
        <v>228</v>
      </c>
      <c r="AA255" s="4">
        <v>235</v>
      </c>
      <c r="AB255" s="4">
        <v>1</v>
      </c>
      <c r="AC255" s="4">
        <v>1</v>
      </c>
      <c r="AD255" s="4">
        <v>11</v>
      </c>
      <c r="AE255" s="4">
        <v>11</v>
      </c>
      <c r="AF255" s="4">
        <v>2</v>
      </c>
      <c r="AG255" s="4">
        <v>2</v>
      </c>
      <c r="AH255" s="4">
        <v>4</v>
      </c>
      <c r="AI255" s="4">
        <v>4</v>
      </c>
      <c r="AJ255" s="4">
        <v>9</v>
      </c>
      <c r="AK255" s="4">
        <v>9</v>
      </c>
      <c r="AL255" s="4">
        <v>0</v>
      </c>
      <c r="AM255" s="4">
        <v>0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HYPERLINK("https://creighton-primo.hosted.exlibrisgroup.com/primo-explore/search?tab=default_tab&amp;search_scope=EVERYTHING&amp;vid=01CRU&amp;lang=en_US&amp;offset=0&amp;query=any,contains,991003949469702656","Catalog Record")</f>
        <v>Catalog Record</v>
      </c>
      <c r="AT255" s="6" t="str">
        <f>HYPERLINK("http://www.worldcat.org/oclc/28547953","WorldCat Record")</f>
        <v>WorldCat Record</v>
      </c>
      <c r="AU255" s="3" t="s">
        <v>3419</v>
      </c>
      <c r="AV255" s="3" t="s">
        <v>3420</v>
      </c>
      <c r="AW255" s="3" t="s">
        <v>3421</v>
      </c>
      <c r="AX255" s="3" t="s">
        <v>3421</v>
      </c>
      <c r="AY255" s="3" t="s">
        <v>3422</v>
      </c>
      <c r="AZ255" s="3" t="s">
        <v>74</v>
      </c>
      <c r="BB255" s="3" t="s">
        <v>3423</v>
      </c>
      <c r="BC255" s="3" t="s">
        <v>3424</v>
      </c>
      <c r="BD255" s="3" t="s">
        <v>3425</v>
      </c>
    </row>
    <row r="256" spans="1:56" ht="46.5" customHeight="1" x14ac:dyDescent="0.25">
      <c r="A256" s="7" t="s">
        <v>58</v>
      </c>
      <c r="B256" s="2" t="s">
        <v>3426</v>
      </c>
      <c r="C256" s="2" t="s">
        <v>3427</v>
      </c>
      <c r="D256" s="2" t="s">
        <v>3428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3429</v>
      </c>
      <c r="L256" s="2" t="s">
        <v>3430</v>
      </c>
      <c r="M256" s="3" t="s">
        <v>1402</v>
      </c>
      <c r="O256" s="3" t="s">
        <v>64</v>
      </c>
      <c r="P256" s="3" t="s">
        <v>191</v>
      </c>
      <c r="Q256" s="2" t="s">
        <v>3431</v>
      </c>
      <c r="R256" s="3" t="s">
        <v>66</v>
      </c>
      <c r="S256" s="4">
        <v>5</v>
      </c>
      <c r="T256" s="4">
        <v>5</v>
      </c>
      <c r="U256" s="5" t="s">
        <v>3432</v>
      </c>
      <c r="V256" s="5" t="s">
        <v>3432</v>
      </c>
      <c r="W256" s="5" t="s">
        <v>3433</v>
      </c>
      <c r="X256" s="5" t="s">
        <v>3433</v>
      </c>
      <c r="Y256" s="4">
        <v>449</v>
      </c>
      <c r="Z256" s="4">
        <v>268</v>
      </c>
      <c r="AA256" s="4">
        <v>1187</v>
      </c>
      <c r="AB256" s="4">
        <v>2</v>
      </c>
      <c r="AC256" s="4">
        <v>8</v>
      </c>
      <c r="AD256" s="4">
        <v>13</v>
      </c>
      <c r="AE256" s="4">
        <v>49</v>
      </c>
      <c r="AF256" s="4">
        <v>4</v>
      </c>
      <c r="AG256" s="4">
        <v>20</v>
      </c>
      <c r="AH256" s="4">
        <v>3</v>
      </c>
      <c r="AI256" s="4">
        <v>9</v>
      </c>
      <c r="AJ256" s="4">
        <v>6</v>
      </c>
      <c r="AK256" s="4">
        <v>22</v>
      </c>
      <c r="AL256" s="4">
        <v>1</v>
      </c>
      <c r="AM256" s="4">
        <v>7</v>
      </c>
      <c r="AN256" s="4">
        <v>2</v>
      </c>
      <c r="AO256" s="4">
        <v>2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HYPERLINK("https://creighton-primo.hosted.exlibrisgroup.com/primo-explore/search?tab=default_tab&amp;search_scope=EVERYTHING&amp;vid=01CRU&amp;lang=en_US&amp;offset=0&amp;query=any,contains,991000940749702656","Catalog Record")</f>
        <v>Catalog Record</v>
      </c>
      <c r="AT256" s="6" t="str">
        <f>HYPERLINK("http://www.worldcat.org/oclc/166071","WorldCat Record")</f>
        <v>WorldCat Record</v>
      </c>
      <c r="AU256" s="3" t="s">
        <v>3434</v>
      </c>
      <c r="AV256" s="3" t="s">
        <v>3435</v>
      </c>
      <c r="AW256" s="3" t="s">
        <v>3436</v>
      </c>
      <c r="AX256" s="3" t="s">
        <v>3436</v>
      </c>
      <c r="AY256" s="3" t="s">
        <v>3437</v>
      </c>
      <c r="AZ256" s="3" t="s">
        <v>74</v>
      </c>
      <c r="BB256" s="3" t="s">
        <v>3438</v>
      </c>
      <c r="BC256" s="3" t="s">
        <v>3439</v>
      </c>
      <c r="BD256" s="3" t="s">
        <v>3440</v>
      </c>
    </row>
    <row r="257" spans="1:56" ht="46.5" customHeight="1" x14ac:dyDescent="0.25">
      <c r="A257" s="7" t="s">
        <v>58</v>
      </c>
      <c r="B257" s="2" t="s">
        <v>3441</v>
      </c>
      <c r="C257" s="2" t="s">
        <v>3442</v>
      </c>
      <c r="D257" s="2" t="s">
        <v>3443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3444</v>
      </c>
      <c r="L257" s="2" t="s">
        <v>3445</v>
      </c>
      <c r="M257" s="3" t="s">
        <v>900</v>
      </c>
      <c r="O257" s="3" t="s">
        <v>64</v>
      </c>
      <c r="P257" s="3" t="s">
        <v>3446</v>
      </c>
      <c r="R257" s="3" t="s">
        <v>66</v>
      </c>
      <c r="S257" s="4">
        <v>2</v>
      </c>
      <c r="T257" s="4">
        <v>2</v>
      </c>
      <c r="U257" s="5" t="s">
        <v>3447</v>
      </c>
      <c r="V257" s="5" t="s">
        <v>3447</v>
      </c>
      <c r="W257" s="5" t="s">
        <v>666</v>
      </c>
      <c r="X257" s="5" t="s">
        <v>666</v>
      </c>
      <c r="Y257" s="4">
        <v>204</v>
      </c>
      <c r="Z257" s="4">
        <v>179</v>
      </c>
      <c r="AA257" s="4">
        <v>182</v>
      </c>
      <c r="AB257" s="4">
        <v>3</v>
      </c>
      <c r="AC257" s="4">
        <v>3</v>
      </c>
      <c r="AD257" s="4">
        <v>9</v>
      </c>
      <c r="AE257" s="4">
        <v>9</v>
      </c>
      <c r="AF257" s="4">
        <v>1</v>
      </c>
      <c r="AG257" s="4">
        <v>1</v>
      </c>
      <c r="AH257" s="4">
        <v>3</v>
      </c>
      <c r="AI257" s="4">
        <v>3</v>
      </c>
      <c r="AJ257" s="4">
        <v>5</v>
      </c>
      <c r="AK257" s="4">
        <v>5</v>
      </c>
      <c r="AL257" s="4">
        <v>2</v>
      </c>
      <c r="AM257" s="4">
        <v>2</v>
      </c>
      <c r="AN257" s="4">
        <v>0</v>
      </c>
      <c r="AO257" s="4">
        <v>0</v>
      </c>
      <c r="AP257" s="3" t="s">
        <v>58</v>
      </c>
      <c r="AQ257" s="3" t="s">
        <v>69</v>
      </c>
      <c r="AR257" s="6" t="str">
        <f>HYPERLINK("http://catalog.hathitrust.org/Record/001137695","HathiTrust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HYPERLINK("https://creighton-primo.hosted.exlibrisgroup.com/primo-explore/search?tab=default_tab&amp;search_scope=EVERYTHING&amp;vid=01CRU&amp;lang=en_US&amp;offset=0&amp;query=any,contains,991003169339702656","Catalog Record")</f>
        <v>Catalog Record</v>
      </c>
      <c r="AT257" s="6" t="str">
        <f>HYPERLINK("http://www.worldcat.org/oclc/706210","WorldCat Record")</f>
        <v>WorldCat Record</v>
      </c>
      <c r="AU257" s="3" t="s">
        <v>3448</v>
      </c>
      <c r="AV257" s="3" t="s">
        <v>3449</v>
      </c>
      <c r="AW257" s="3" t="s">
        <v>3450</v>
      </c>
      <c r="AX257" s="3" t="s">
        <v>3450</v>
      </c>
      <c r="AY257" s="3" t="s">
        <v>3451</v>
      </c>
      <c r="AZ257" s="3" t="s">
        <v>74</v>
      </c>
      <c r="BC257" s="3" t="s">
        <v>3452</v>
      </c>
      <c r="BD257" s="3" t="s">
        <v>3453</v>
      </c>
    </row>
    <row r="258" spans="1:56" ht="46.5" customHeight="1" x14ac:dyDescent="0.25">
      <c r="A258" s="7" t="s">
        <v>58</v>
      </c>
      <c r="B258" s="2" t="s">
        <v>3454</v>
      </c>
      <c r="C258" s="2" t="s">
        <v>3455</v>
      </c>
      <c r="D258" s="2" t="s">
        <v>3456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3457</v>
      </c>
      <c r="L258" s="2" t="s">
        <v>3458</v>
      </c>
      <c r="M258" s="3" t="s">
        <v>1402</v>
      </c>
      <c r="O258" s="3" t="s">
        <v>64</v>
      </c>
      <c r="P258" s="3" t="s">
        <v>65</v>
      </c>
      <c r="R258" s="3" t="s">
        <v>66</v>
      </c>
      <c r="S258" s="4">
        <v>9</v>
      </c>
      <c r="T258" s="4">
        <v>9</v>
      </c>
      <c r="U258" s="5" t="s">
        <v>3459</v>
      </c>
      <c r="V258" s="5" t="s">
        <v>3459</v>
      </c>
      <c r="W258" s="5" t="s">
        <v>3460</v>
      </c>
      <c r="X258" s="5" t="s">
        <v>3460</v>
      </c>
      <c r="Y258" s="4">
        <v>841</v>
      </c>
      <c r="Z258" s="4">
        <v>676</v>
      </c>
      <c r="AA258" s="4">
        <v>731</v>
      </c>
      <c r="AB258" s="4">
        <v>6</v>
      </c>
      <c r="AC258" s="4">
        <v>6</v>
      </c>
      <c r="AD258" s="4">
        <v>24</v>
      </c>
      <c r="AE258" s="4">
        <v>25</v>
      </c>
      <c r="AF258" s="4">
        <v>9</v>
      </c>
      <c r="AG258" s="4">
        <v>9</v>
      </c>
      <c r="AH258" s="4">
        <v>6</v>
      </c>
      <c r="AI258" s="4">
        <v>7</v>
      </c>
      <c r="AJ258" s="4">
        <v>10</v>
      </c>
      <c r="AK258" s="4">
        <v>11</v>
      </c>
      <c r="AL258" s="4">
        <v>5</v>
      </c>
      <c r="AM258" s="4">
        <v>5</v>
      </c>
      <c r="AN258" s="4">
        <v>0</v>
      </c>
      <c r="AO258" s="4">
        <v>0</v>
      </c>
      <c r="AP258" s="3" t="s">
        <v>58</v>
      </c>
      <c r="AQ258" s="3" t="s">
        <v>69</v>
      </c>
      <c r="AR258" s="6" t="str">
        <f>HYPERLINK("http://catalog.hathitrust.org/Record/001137715","HathiTrust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HYPERLINK("https://creighton-primo.hosted.exlibrisgroup.com/primo-explore/search?tab=default_tab&amp;search_scope=EVERYTHING&amp;vid=01CRU&amp;lang=en_US&amp;offset=0&amp;query=any,contains,991000501949702656","Catalog Record")</f>
        <v>Catalog Record</v>
      </c>
      <c r="AT258" s="6" t="str">
        <f>HYPERLINK("http://www.worldcat.org/oclc/81623","WorldCat Record")</f>
        <v>WorldCat Record</v>
      </c>
      <c r="AU258" s="3" t="s">
        <v>3461</v>
      </c>
      <c r="AV258" s="3" t="s">
        <v>3462</v>
      </c>
      <c r="AW258" s="3" t="s">
        <v>3463</v>
      </c>
      <c r="AX258" s="3" t="s">
        <v>3463</v>
      </c>
      <c r="AY258" s="3" t="s">
        <v>3464</v>
      </c>
      <c r="AZ258" s="3" t="s">
        <v>74</v>
      </c>
      <c r="BC258" s="3" t="s">
        <v>3465</v>
      </c>
      <c r="BD258" s="3" t="s">
        <v>3466</v>
      </c>
    </row>
    <row r="259" spans="1:56" ht="46.5" customHeight="1" x14ac:dyDescent="0.25">
      <c r="A259" s="7" t="s">
        <v>58</v>
      </c>
      <c r="B259" s="2" t="s">
        <v>3467</v>
      </c>
      <c r="C259" s="2" t="s">
        <v>3468</v>
      </c>
      <c r="D259" s="2" t="s">
        <v>3469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109</v>
      </c>
      <c r="L259" s="2" t="s">
        <v>3470</v>
      </c>
      <c r="M259" s="3" t="s">
        <v>747</v>
      </c>
      <c r="N259" s="2" t="s">
        <v>3471</v>
      </c>
      <c r="O259" s="3" t="s">
        <v>64</v>
      </c>
      <c r="P259" s="3" t="s">
        <v>562</v>
      </c>
      <c r="R259" s="3" t="s">
        <v>66</v>
      </c>
      <c r="S259" s="4">
        <v>2</v>
      </c>
      <c r="T259" s="4">
        <v>2</v>
      </c>
      <c r="U259" s="5" t="s">
        <v>3447</v>
      </c>
      <c r="V259" s="5" t="s">
        <v>3447</v>
      </c>
      <c r="W259" s="5" t="s">
        <v>2890</v>
      </c>
      <c r="X259" s="5" t="s">
        <v>2890</v>
      </c>
      <c r="Y259" s="4">
        <v>282</v>
      </c>
      <c r="Z259" s="4">
        <v>261</v>
      </c>
      <c r="AA259" s="4">
        <v>1084</v>
      </c>
      <c r="AB259" s="4">
        <v>2</v>
      </c>
      <c r="AC259" s="4">
        <v>9</v>
      </c>
      <c r="AD259" s="4">
        <v>13</v>
      </c>
      <c r="AE259" s="4">
        <v>48</v>
      </c>
      <c r="AF259" s="4">
        <v>5</v>
      </c>
      <c r="AG259" s="4">
        <v>19</v>
      </c>
      <c r="AH259" s="4">
        <v>3</v>
      </c>
      <c r="AI259" s="4">
        <v>9</v>
      </c>
      <c r="AJ259" s="4">
        <v>9</v>
      </c>
      <c r="AK259" s="4">
        <v>24</v>
      </c>
      <c r="AL259" s="4">
        <v>1</v>
      </c>
      <c r="AM259" s="4">
        <v>7</v>
      </c>
      <c r="AN259" s="4">
        <v>0</v>
      </c>
      <c r="AO259" s="4">
        <v>2</v>
      </c>
      <c r="AP259" s="3" t="s">
        <v>58</v>
      </c>
      <c r="AQ259" s="3" t="s">
        <v>69</v>
      </c>
      <c r="AR259" s="6" t="str">
        <f>HYPERLINK("http://catalog.hathitrust.org/Record/008307917","HathiTrust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HYPERLINK("https://creighton-primo.hosted.exlibrisgroup.com/primo-explore/search?tab=default_tab&amp;search_scope=EVERYTHING&amp;vid=01CRU&amp;lang=en_US&amp;offset=0&amp;query=any,contains,991004915319702656","Catalog Record")</f>
        <v>Catalog Record</v>
      </c>
      <c r="AT259" s="6" t="str">
        <f>HYPERLINK("http://www.worldcat.org/oclc/6016024","WorldCat Record")</f>
        <v>WorldCat Record</v>
      </c>
      <c r="AU259" s="3" t="s">
        <v>3472</v>
      </c>
      <c r="AV259" s="3" t="s">
        <v>3473</v>
      </c>
      <c r="AW259" s="3" t="s">
        <v>3474</v>
      </c>
      <c r="AX259" s="3" t="s">
        <v>3474</v>
      </c>
      <c r="AY259" s="3" t="s">
        <v>3475</v>
      </c>
      <c r="AZ259" s="3" t="s">
        <v>74</v>
      </c>
      <c r="BB259" s="3" t="s">
        <v>3476</v>
      </c>
      <c r="BC259" s="3" t="s">
        <v>3477</v>
      </c>
      <c r="BD259" s="3" t="s">
        <v>3478</v>
      </c>
    </row>
    <row r="260" spans="1:56" ht="46.5" customHeight="1" x14ac:dyDescent="0.25">
      <c r="A260" s="7" t="s">
        <v>58</v>
      </c>
      <c r="B260" s="2" t="s">
        <v>3479</v>
      </c>
      <c r="C260" s="2" t="s">
        <v>3480</v>
      </c>
      <c r="D260" s="2" t="s">
        <v>3481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L260" s="2" t="s">
        <v>3482</v>
      </c>
      <c r="M260" s="3" t="s">
        <v>1216</v>
      </c>
      <c r="O260" s="3" t="s">
        <v>64</v>
      </c>
      <c r="P260" s="3" t="s">
        <v>65</v>
      </c>
      <c r="R260" s="3" t="s">
        <v>66</v>
      </c>
      <c r="S260" s="4">
        <v>1</v>
      </c>
      <c r="T260" s="4">
        <v>1</v>
      </c>
      <c r="U260" s="5" t="s">
        <v>2716</v>
      </c>
      <c r="V260" s="5" t="s">
        <v>2716</v>
      </c>
      <c r="W260" s="5" t="s">
        <v>3483</v>
      </c>
      <c r="X260" s="5" t="s">
        <v>3483</v>
      </c>
      <c r="Y260" s="4">
        <v>364</v>
      </c>
      <c r="Z260" s="4">
        <v>305</v>
      </c>
      <c r="AA260" s="4">
        <v>305</v>
      </c>
      <c r="AB260" s="4">
        <v>2</v>
      </c>
      <c r="AC260" s="4">
        <v>2</v>
      </c>
      <c r="AD260" s="4">
        <v>18</v>
      </c>
      <c r="AE260" s="4">
        <v>18</v>
      </c>
      <c r="AF260" s="4">
        <v>3</v>
      </c>
      <c r="AG260" s="4">
        <v>3</v>
      </c>
      <c r="AH260" s="4">
        <v>8</v>
      </c>
      <c r="AI260" s="4">
        <v>8</v>
      </c>
      <c r="AJ260" s="4">
        <v>11</v>
      </c>
      <c r="AK260" s="4">
        <v>11</v>
      </c>
      <c r="AL260" s="4">
        <v>1</v>
      </c>
      <c r="AM260" s="4">
        <v>1</v>
      </c>
      <c r="AN260" s="4">
        <v>1</v>
      </c>
      <c r="AO260" s="4">
        <v>1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HYPERLINK("https://creighton-primo.hosted.exlibrisgroup.com/primo-explore/search?tab=default_tab&amp;search_scope=EVERYTHING&amp;vid=01CRU&amp;lang=en_US&amp;offset=0&amp;query=any,contains,991002695309702656","Catalog Record")</f>
        <v>Catalog Record</v>
      </c>
      <c r="AT260" s="6" t="str">
        <f>HYPERLINK("http://www.worldcat.org/oclc/35192340","WorldCat Record")</f>
        <v>WorldCat Record</v>
      </c>
      <c r="AU260" s="3" t="s">
        <v>3484</v>
      </c>
      <c r="AV260" s="3" t="s">
        <v>3485</v>
      </c>
      <c r="AW260" s="3" t="s">
        <v>3486</v>
      </c>
      <c r="AX260" s="3" t="s">
        <v>3486</v>
      </c>
      <c r="AY260" s="3" t="s">
        <v>3487</v>
      </c>
      <c r="AZ260" s="3" t="s">
        <v>74</v>
      </c>
      <c r="BB260" s="3" t="s">
        <v>3488</v>
      </c>
      <c r="BC260" s="3" t="s">
        <v>3489</v>
      </c>
      <c r="BD260" s="3" t="s">
        <v>3490</v>
      </c>
    </row>
    <row r="261" spans="1:56" ht="46.5" customHeight="1" x14ac:dyDescent="0.25">
      <c r="A261" s="7" t="s">
        <v>58</v>
      </c>
      <c r="B261" s="2" t="s">
        <v>3491</v>
      </c>
      <c r="C261" s="2" t="s">
        <v>3492</v>
      </c>
      <c r="D261" s="2" t="s">
        <v>3493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3494</v>
      </c>
      <c r="L261" s="2" t="s">
        <v>3495</v>
      </c>
      <c r="M261" s="3" t="s">
        <v>82</v>
      </c>
      <c r="O261" s="3" t="s">
        <v>64</v>
      </c>
      <c r="P261" s="3" t="s">
        <v>290</v>
      </c>
      <c r="Q261" s="2" t="s">
        <v>3496</v>
      </c>
      <c r="R261" s="3" t="s">
        <v>66</v>
      </c>
      <c r="S261" s="4">
        <v>1</v>
      </c>
      <c r="T261" s="4">
        <v>1</v>
      </c>
      <c r="U261" s="5" t="s">
        <v>3497</v>
      </c>
      <c r="V261" s="5" t="s">
        <v>3497</v>
      </c>
      <c r="W261" s="5" t="s">
        <v>148</v>
      </c>
      <c r="X261" s="5" t="s">
        <v>148</v>
      </c>
      <c r="Y261" s="4">
        <v>590</v>
      </c>
      <c r="Z261" s="4">
        <v>513</v>
      </c>
      <c r="AA261" s="4">
        <v>541</v>
      </c>
      <c r="AB261" s="4">
        <v>3</v>
      </c>
      <c r="AC261" s="4">
        <v>3</v>
      </c>
      <c r="AD261" s="4">
        <v>23</v>
      </c>
      <c r="AE261" s="4">
        <v>23</v>
      </c>
      <c r="AF261" s="4">
        <v>8</v>
      </c>
      <c r="AG261" s="4">
        <v>8</v>
      </c>
      <c r="AH261" s="4">
        <v>8</v>
      </c>
      <c r="AI261" s="4">
        <v>8</v>
      </c>
      <c r="AJ261" s="4">
        <v>11</v>
      </c>
      <c r="AK261" s="4">
        <v>11</v>
      </c>
      <c r="AL261" s="4">
        <v>2</v>
      </c>
      <c r="AM261" s="4">
        <v>2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HYPERLINK("https://creighton-primo.hosted.exlibrisgroup.com/primo-explore/search?tab=default_tab&amp;search_scope=EVERYTHING&amp;vid=01CRU&amp;lang=en_US&amp;offset=0&amp;query=any,contains,991004369209702656","Catalog Record")</f>
        <v>Catalog Record</v>
      </c>
      <c r="AT261" s="6" t="str">
        <f>HYPERLINK("http://www.worldcat.org/oclc/3186040","WorldCat Record")</f>
        <v>WorldCat Record</v>
      </c>
      <c r="AU261" s="3" t="s">
        <v>3498</v>
      </c>
      <c r="AV261" s="3" t="s">
        <v>3499</v>
      </c>
      <c r="AW261" s="3" t="s">
        <v>3500</v>
      </c>
      <c r="AX261" s="3" t="s">
        <v>3500</v>
      </c>
      <c r="AY261" s="3" t="s">
        <v>3501</v>
      </c>
      <c r="AZ261" s="3" t="s">
        <v>74</v>
      </c>
      <c r="BB261" s="3" t="s">
        <v>3502</v>
      </c>
      <c r="BC261" s="3" t="s">
        <v>3503</v>
      </c>
      <c r="BD261" s="3" t="s">
        <v>3504</v>
      </c>
    </row>
    <row r="262" spans="1:56" ht="46.5" customHeight="1" x14ac:dyDescent="0.25">
      <c r="A262" s="7" t="s">
        <v>58</v>
      </c>
      <c r="B262" s="2" t="s">
        <v>3505</v>
      </c>
      <c r="C262" s="2" t="s">
        <v>3506</v>
      </c>
      <c r="D262" s="2" t="s">
        <v>3507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3508</v>
      </c>
      <c r="L262" s="2" t="s">
        <v>3509</v>
      </c>
      <c r="M262" s="3" t="s">
        <v>128</v>
      </c>
      <c r="O262" s="3" t="s">
        <v>64</v>
      </c>
      <c r="P262" s="3" t="s">
        <v>65</v>
      </c>
      <c r="Q262" s="2" t="s">
        <v>3510</v>
      </c>
      <c r="R262" s="3" t="s">
        <v>66</v>
      </c>
      <c r="S262" s="4">
        <v>1</v>
      </c>
      <c r="T262" s="4">
        <v>1</v>
      </c>
      <c r="U262" s="5" t="s">
        <v>3511</v>
      </c>
      <c r="V262" s="5" t="s">
        <v>3511</v>
      </c>
      <c r="W262" s="5" t="s">
        <v>3512</v>
      </c>
      <c r="X262" s="5" t="s">
        <v>3512</v>
      </c>
      <c r="Y262" s="4">
        <v>756</v>
      </c>
      <c r="Z262" s="4">
        <v>685</v>
      </c>
      <c r="AA262" s="4">
        <v>687</v>
      </c>
      <c r="AB262" s="4">
        <v>4</v>
      </c>
      <c r="AC262" s="4">
        <v>4</v>
      </c>
      <c r="AD262" s="4">
        <v>31</v>
      </c>
      <c r="AE262" s="4">
        <v>31</v>
      </c>
      <c r="AF262" s="4">
        <v>13</v>
      </c>
      <c r="AG262" s="4">
        <v>13</v>
      </c>
      <c r="AH262" s="4">
        <v>7</v>
      </c>
      <c r="AI262" s="4">
        <v>7</v>
      </c>
      <c r="AJ262" s="4">
        <v>15</v>
      </c>
      <c r="AK262" s="4">
        <v>15</v>
      </c>
      <c r="AL262" s="4">
        <v>3</v>
      </c>
      <c r="AM262" s="4">
        <v>3</v>
      </c>
      <c r="AN262" s="4">
        <v>0</v>
      </c>
      <c r="AO262" s="4">
        <v>0</v>
      </c>
      <c r="AP262" s="3" t="s">
        <v>58</v>
      </c>
      <c r="AQ262" s="3" t="s">
        <v>58</v>
      </c>
      <c r="AS262" s="6" t="str">
        <f>HYPERLINK("https://creighton-primo.hosted.exlibrisgroup.com/primo-explore/search?tab=default_tab&amp;search_scope=EVERYTHING&amp;vid=01CRU&amp;lang=en_US&amp;offset=0&amp;query=any,contains,991001984649702656","Catalog Record")</f>
        <v>Catalog Record</v>
      </c>
      <c r="AT262" s="6" t="str">
        <f>HYPERLINK("http://www.worldcat.org/oclc/25201075","WorldCat Record")</f>
        <v>WorldCat Record</v>
      </c>
      <c r="AU262" s="3" t="s">
        <v>3513</v>
      </c>
      <c r="AV262" s="3" t="s">
        <v>3514</v>
      </c>
      <c r="AW262" s="3" t="s">
        <v>3515</v>
      </c>
      <c r="AX262" s="3" t="s">
        <v>3515</v>
      </c>
      <c r="AY262" s="3" t="s">
        <v>3516</v>
      </c>
      <c r="AZ262" s="3" t="s">
        <v>74</v>
      </c>
      <c r="BB262" s="3" t="s">
        <v>3517</v>
      </c>
      <c r="BC262" s="3" t="s">
        <v>3518</v>
      </c>
      <c r="BD262" s="3" t="s">
        <v>3519</v>
      </c>
    </row>
    <row r="263" spans="1:56" ht="46.5" customHeight="1" x14ac:dyDescent="0.25">
      <c r="A263" s="7" t="s">
        <v>58</v>
      </c>
      <c r="B263" s="2" t="s">
        <v>3520</v>
      </c>
      <c r="C263" s="2" t="s">
        <v>3521</v>
      </c>
      <c r="D263" s="2" t="s">
        <v>3522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3508</v>
      </c>
      <c r="L263" s="2" t="s">
        <v>3523</v>
      </c>
      <c r="M263" s="3" t="s">
        <v>161</v>
      </c>
      <c r="O263" s="3" t="s">
        <v>64</v>
      </c>
      <c r="P263" s="3" t="s">
        <v>65</v>
      </c>
      <c r="R263" s="3" t="s">
        <v>66</v>
      </c>
      <c r="S263" s="4">
        <v>3</v>
      </c>
      <c r="T263" s="4">
        <v>3</v>
      </c>
      <c r="U263" s="5" t="s">
        <v>2716</v>
      </c>
      <c r="V263" s="5" t="s">
        <v>2716</v>
      </c>
      <c r="W263" s="5" t="s">
        <v>3524</v>
      </c>
      <c r="X263" s="5" t="s">
        <v>3524</v>
      </c>
      <c r="Y263" s="4">
        <v>1300</v>
      </c>
      <c r="Z263" s="4">
        <v>1187</v>
      </c>
      <c r="AA263" s="4">
        <v>1205</v>
      </c>
      <c r="AB263" s="4">
        <v>8</v>
      </c>
      <c r="AC263" s="4">
        <v>8</v>
      </c>
      <c r="AD263" s="4">
        <v>47</v>
      </c>
      <c r="AE263" s="4">
        <v>47</v>
      </c>
      <c r="AF263" s="4">
        <v>22</v>
      </c>
      <c r="AG263" s="4">
        <v>22</v>
      </c>
      <c r="AH263" s="4">
        <v>11</v>
      </c>
      <c r="AI263" s="4">
        <v>11</v>
      </c>
      <c r="AJ263" s="4">
        <v>21</v>
      </c>
      <c r="AK263" s="4">
        <v>21</v>
      </c>
      <c r="AL263" s="4">
        <v>5</v>
      </c>
      <c r="AM263" s="4">
        <v>5</v>
      </c>
      <c r="AN263" s="4">
        <v>1</v>
      </c>
      <c r="AO263" s="4">
        <v>1</v>
      </c>
      <c r="AP263" s="3" t="s">
        <v>58</v>
      </c>
      <c r="AQ263" s="3" t="s">
        <v>58</v>
      </c>
      <c r="AS263" s="6" t="str">
        <f>HYPERLINK("https://creighton-primo.hosted.exlibrisgroup.com/primo-explore/search?tab=default_tab&amp;search_scope=EVERYTHING&amp;vid=01CRU&amp;lang=en_US&amp;offset=0&amp;query=any,contains,991000373899702656","Catalog Record")</f>
        <v>Catalog Record</v>
      </c>
      <c r="AT263" s="6" t="str">
        <f>HYPERLINK("http://www.worldcat.org/oclc/10456780","WorldCat Record")</f>
        <v>WorldCat Record</v>
      </c>
      <c r="AU263" s="3" t="s">
        <v>3525</v>
      </c>
      <c r="AV263" s="3" t="s">
        <v>3526</v>
      </c>
      <c r="AW263" s="3" t="s">
        <v>3527</v>
      </c>
      <c r="AX263" s="3" t="s">
        <v>3527</v>
      </c>
      <c r="AY263" s="3" t="s">
        <v>3528</v>
      </c>
      <c r="AZ263" s="3" t="s">
        <v>74</v>
      </c>
      <c r="BB263" s="3" t="s">
        <v>3529</v>
      </c>
      <c r="BC263" s="3" t="s">
        <v>3530</v>
      </c>
      <c r="BD263" s="3" t="s">
        <v>3531</v>
      </c>
    </row>
    <row r="264" spans="1:56" ht="46.5" customHeight="1" x14ac:dyDescent="0.25">
      <c r="A264" s="7" t="s">
        <v>58</v>
      </c>
      <c r="B264" s="2" t="s">
        <v>3532</v>
      </c>
      <c r="C264" s="2" t="s">
        <v>3533</v>
      </c>
      <c r="D264" s="2" t="s">
        <v>3534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3535</v>
      </c>
      <c r="L264" s="2" t="s">
        <v>3536</v>
      </c>
      <c r="M264" s="3" t="s">
        <v>319</v>
      </c>
      <c r="N264" s="2" t="s">
        <v>1388</v>
      </c>
      <c r="O264" s="3" t="s">
        <v>64</v>
      </c>
      <c r="P264" s="3" t="s">
        <v>65</v>
      </c>
      <c r="R264" s="3" t="s">
        <v>66</v>
      </c>
      <c r="S264" s="4">
        <v>4</v>
      </c>
      <c r="T264" s="4">
        <v>4</v>
      </c>
      <c r="U264" s="5" t="s">
        <v>3537</v>
      </c>
      <c r="V264" s="5" t="s">
        <v>3537</v>
      </c>
      <c r="W264" s="5" t="s">
        <v>3538</v>
      </c>
      <c r="X264" s="5" t="s">
        <v>3538</v>
      </c>
      <c r="Y264" s="4">
        <v>1258</v>
      </c>
      <c r="Z264" s="4">
        <v>1115</v>
      </c>
      <c r="AA264" s="4">
        <v>1135</v>
      </c>
      <c r="AB264" s="4">
        <v>10</v>
      </c>
      <c r="AC264" s="4">
        <v>10</v>
      </c>
      <c r="AD264" s="4">
        <v>45</v>
      </c>
      <c r="AE264" s="4">
        <v>47</v>
      </c>
      <c r="AF264" s="4">
        <v>19</v>
      </c>
      <c r="AG264" s="4">
        <v>21</v>
      </c>
      <c r="AH264" s="4">
        <v>10</v>
      </c>
      <c r="AI264" s="4">
        <v>10</v>
      </c>
      <c r="AJ264" s="4">
        <v>19</v>
      </c>
      <c r="AK264" s="4">
        <v>19</v>
      </c>
      <c r="AL264" s="4">
        <v>8</v>
      </c>
      <c r="AM264" s="4">
        <v>8</v>
      </c>
      <c r="AN264" s="4">
        <v>1</v>
      </c>
      <c r="AO264" s="4">
        <v>1</v>
      </c>
      <c r="AP264" s="3" t="s">
        <v>58</v>
      </c>
      <c r="AQ264" s="3" t="s">
        <v>58</v>
      </c>
      <c r="AS264" s="6" t="str">
        <f>HYPERLINK("https://creighton-primo.hosted.exlibrisgroup.com/primo-explore/search?tab=default_tab&amp;search_scope=EVERYTHING&amp;vid=01CRU&amp;lang=en_US&amp;offset=0&amp;query=any,contains,991003267379702656","Catalog Record")</f>
        <v>Catalog Record</v>
      </c>
      <c r="AT264" s="6" t="str">
        <f>HYPERLINK("http://www.worldcat.org/oclc/43403442","WorldCat Record")</f>
        <v>WorldCat Record</v>
      </c>
      <c r="AU264" s="3" t="s">
        <v>3539</v>
      </c>
      <c r="AV264" s="3" t="s">
        <v>3540</v>
      </c>
      <c r="AW264" s="3" t="s">
        <v>3541</v>
      </c>
      <c r="AX264" s="3" t="s">
        <v>3541</v>
      </c>
      <c r="AY264" s="3" t="s">
        <v>3542</v>
      </c>
      <c r="AZ264" s="3" t="s">
        <v>74</v>
      </c>
      <c r="BB264" s="3" t="s">
        <v>3543</v>
      </c>
      <c r="BC264" s="3" t="s">
        <v>3544</v>
      </c>
      <c r="BD264" s="3" t="s">
        <v>3545</v>
      </c>
    </row>
    <row r="265" spans="1:56" ht="46.5" customHeight="1" x14ac:dyDescent="0.25">
      <c r="A265" s="7" t="s">
        <v>58</v>
      </c>
      <c r="B265" s="2" t="s">
        <v>3546</v>
      </c>
      <c r="C265" s="2" t="s">
        <v>3547</v>
      </c>
      <c r="D265" s="2" t="s">
        <v>3548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3549</v>
      </c>
      <c r="L265" s="2" t="s">
        <v>3550</v>
      </c>
      <c r="M265" s="3" t="s">
        <v>1638</v>
      </c>
      <c r="O265" s="3" t="s">
        <v>64</v>
      </c>
      <c r="P265" s="3" t="s">
        <v>65</v>
      </c>
      <c r="Q265" s="2" t="s">
        <v>3551</v>
      </c>
      <c r="R265" s="3" t="s">
        <v>66</v>
      </c>
      <c r="S265" s="4">
        <v>6</v>
      </c>
      <c r="T265" s="4">
        <v>6</v>
      </c>
      <c r="U265" s="5" t="s">
        <v>3552</v>
      </c>
      <c r="V265" s="5" t="s">
        <v>3552</v>
      </c>
      <c r="W265" s="5" t="s">
        <v>859</v>
      </c>
      <c r="X265" s="5" t="s">
        <v>859</v>
      </c>
      <c r="Y265" s="4">
        <v>124</v>
      </c>
      <c r="Z265" s="4">
        <v>99</v>
      </c>
      <c r="AA265" s="4">
        <v>494</v>
      </c>
      <c r="AB265" s="4">
        <v>2</v>
      </c>
      <c r="AC265" s="4">
        <v>4</v>
      </c>
      <c r="AD265" s="4">
        <v>4</v>
      </c>
      <c r="AE265" s="4">
        <v>23</v>
      </c>
      <c r="AF265" s="4">
        <v>1</v>
      </c>
      <c r="AG265" s="4">
        <v>8</v>
      </c>
      <c r="AH265" s="4">
        <v>0</v>
      </c>
      <c r="AI265" s="4">
        <v>5</v>
      </c>
      <c r="AJ265" s="4">
        <v>3</v>
      </c>
      <c r="AK265" s="4">
        <v>13</v>
      </c>
      <c r="AL265" s="4">
        <v>1</v>
      </c>
      <c r="AM265" s="4">
        <v>3</v>
      </c>
      <c r="AN265" s="4">
        <v>0</v>
      </c>
      <c r="AO265" s="4">
        <v>0</v>
      </c>
      <c r="AP265" s="3" t="s">
        <v>58</v>
      </c>
      <c r="AQ265" s="3" t="s">
        <v>69</v>
      </c>
      <c r="AR265" s="6" t="str">
        <f>HYPERLINK("http://catalog.hathitrust.org/Record/008307918","HathiTrust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HYPERLINK("https://creighton-primo.hosted.exlibrisgroup.com/primo-explore/search?tab=default_tab&amp;search_scope=EVERYTHING&amp;vid=01CRU&amp;lang=en_US&amp;offset=0&amp;query=any,contains,991000011499702656","Catalog Record")</f>
        <v>Catalog Record</v>
      </c>
      <c r="AT265" s="6" t="str">
        <f>HYPERLINK("http://www.worldcat.org/oclc/173400","WorldCat Record")</f>
        <v>WorldCat Record</v>
      </c>
      <c r="AU265" s="3" t="s">
        <v>3553</v>
      </c>
      <c r="AV265" s="3" t="s">
        <v>3554</v>
      </c>
      <c r="AW265" s="3" t="s">
        <v>3555</v>
      </c>
      <c r="AX265" s="3" t="s">
        <v>3555</v>
      </c>
      <c r="AY265" s="3" t="s">
        <v>3556</v>
      </c>
      <c r="AZ265" s="3" t="s">
        <v>74</v>
      </c>
      <c r="BB265" s="3" t="s">
        <v>3557</v>
      </c>
      <c r="BC265" s="3" t="s">
        <v>3558</v>
      </c>
      <c r="BD265" s="3" t="s">
        <v>3559</v>
      </c>
    </row>
    <row r="266" spans="1:56" ht="46.5" customHeight="1" x14ac:dyDescent="0.25">
      <c r="A266" s="7" t="s">
        <v>58</v>
      </c>
      <c r="B266" s="2" t="s">
        <v>3560</v>
      </c>
      <c r="C266" s="2" t="s">
        <v>3561</v>
      </c>
      <c r="D266" s="2" t="s">
        <v>3562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3563</v>
      </c>
      <c r="L266" s="2" t="s">
        <v>3564</v>
      </c>
      <c r="M266" s="3" t="s">
        <v>747</v>
      </c>
      <c r="O266" s="3" t="s">
        <v>64</v>
      </c>
      <c r="P266" s="3" t="s">
        <v>191</v>
      </c>
      <c r="R266" s="3" t="s">
        <v>66</v>
      </c>
      <c r="S266" s="4">
        <v>1</v>
      </c>
      <c r="T266" s="4">
        <v>1</v>
      </c>
      <c r="U266" s="5" t="s">
        <v>3565</v>
      </c>
      <c r="V266" s="5" t="s">
        <v>3565</v>
      </c>
      <c r="W266" s="5" t="s">
        <v>2890</v>
      </c>
      <c r="X266" s="5" t="s">
        <v>2890</v>
      </c>
      <c r="Y266" s="4">
        <v>617</v>
      </c>
      <c r="Z266" s="4">
        <v>468</v>
      </c>
      <c r="AA266" s="4">
        <v>470</v>
      </c>
      <c r="AB266" s="4">
        <v>4</v>
      </c>
      <c r="AC266" s="4">
        <v>4</v>
      </c>
      <c r="AD266" s="4">
        <v>25</v>
      </c>
      <c r="AE266" s="4">
        <v>25</v>
      </c>
      <c r="AF266" s="4">
        <v>13</v>
      </c>
      <c r="AG266" s="4">
        <v>13</v>
      </c>
      <c r="AH266" s="4">
        <v>5</v>
      </c>
      <c r="AI266" s="4">
        <v>5</v>
      </c>
      <c r="AJ266" s="4">
        <v>13</v>
      </c>
      <c r="AK266" s="4">
        <v>13</v>
      </c>
      <c r="AL266" s="4">
        <v>3</v>
      </c>
      <c r="AM266" s="4">
        <v>3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HYPERLINK("https://creighton-primo.hosted.exlibrisgroup.com/primo-explore/search?tab=default_tab&amp;search_scope=EVERYTHING&amp;vid=01CRU&amp;lang=en_US&amp;offset=0&amp;query=any,contains,991005021169702656","Catalog Record")</f>
        <v>Catalog Record</v>
      </c>
      <c r="AT266" s="6" t="str">
        <f>HYPERLINK("http://www.worldcat.org/oclc/6649725","WorldCat Record")</f>
        <v>WorldCat Record</v>
      </c>
      <c r="AU266" s="3" t="s">
        <v>3566</v>
      </c>
      <c r="AV266" s="3" t="s">
        <v>3567</v>
      </c>
      <c r="AW266" s="3" t="s">
        <v>3568</v>
      </c>
      <c r="AX266" s="3" t="s">
        <v>3568</v>
      </c>
      <c r="AY266" s="3" t="s">
        <v>3569</v>
      </c>
      <c r="AZ266" s="3" t="s">
        <v>74</v>
      </c>
      <c r="BB266" s="3" t="s">
        <v>3570</v>
      </c>
      <c r="BC266" s="3" t="s">
        <v>3571</v>
      </c>
      <c r="BD266" s="3" t="s">
        <v>3572</v>
      </c>
    </row>
    <row r="267" spans="1:56" ht="46.5" customHeight="1" x14ac:dyDescent="0.25">
      <c r="A267" s="7" t="s">
        <v>58</v>
      </c>
      <c r="B267" s="2" t="s">
        <v>3573</v>
      </c>
      <c r="C267" s="2" t="s">
        <v>3574</v>
      </c>
      <c r="D267" s="2" t="s">
        <v>3575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3576</v>
      </c>
      <c r="L267" s="2" t="s">
        <v>3577</v>
      </c>
      <c r="M267" s="3" t="s">
        <v>1104</v>
      </c>
      <c r="N267" s="2" t="s">
        <v>1388</v>
      </c>
      <c r="O267" s="3" t="s">
        <v>64</v>
      </c>
      <c r="P267" s="3" t="s">
        <v>65</v>
      </c>
      <c r="R267" s="3" t="s">
        <v>66</v>
      </c>
      <c r="S267" s="4">
        <v>1</v>
      </c>
      <c r="T267" s="4">
        <v>1</v>
      </c>
      <c r="U267" s="5" t="s">
        <v>3578</v>
      </c>
      <c r="V267" s="5" t="s">
        <v>3578</v>
      </c>
      <c r="W267" s="5" t="s">
        <v>3579</v>
      </c>
      <c r="X267" s="5" t="s">
        <v>3579</v>
      </c>
      <c r="Y267" s="4">
        <v>211</v>
      </c>
      <c r="Z267" s="4">
        <v>204</v>
      </c>
      <c r="AA267" s="4">
        <v>207</v>
      </c>
      <c r="AB267" s="4">
        <v>2</v>
      </c>
      <c r="AC267" s="4">
        <v>2</v>
      </c>
      <c r="AD267" s="4">
        <v>13</v>
      </c>
      <c r="AE267" s="4">
        <v>13</v>
      </c>
      <c r="AF267" s="4">
        <v>4</v>
      </c>
      <c r="AG267" s="4">
        <v>4</v>
      </c>
      <c r="AH267" s="4">
        <v>5</v>
      </c>
      <c r="AI267" s="4">
        <v>5</v>
      </c>
      <c r="AJ267" s="4">
        <v>7</v>
      </c>
      <c r="AK267" s="4">
        <v>7</v>
      </c>
      <c r="AL267" s="4">
        <v>1</v>
      </c>
      <c r="AM267" s="4">
        <v>1</v>
      </c>
      <c r="AN267" s="4">
        <v>0</v>
      </c>
      <c r="AO267" s="4">
        <v>0</v>
      </c>
      <c r="AP267" s="3" t="s">
        <v>58</v>
      </c>
      <c r="AQ267" s="3" t="s">
        <v>69</v>
      </c>
      <c r="AR267" s="6" t="str">
        <f>HYPERLINK("http://catalog.hathitrust.org/Record/004211635","HathiTrust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HYPERLINK("https://creighton-primo.hosted.exlibrisgroup.com/primo-explore/search?tab=default_tab&amp;search_scope=EVERYTHING&amp;vid=01CRU&amp;lang=en_US&amp;offset=0&amp;query=any,contains,991004760149702656","Catalog Record")</f>
        <v>Catalog Record</v>
      </c>
      <c r="AT267" s="6" t="str">
        <f>HYPERLINK("http://www.worldcat.org/oclc/47074603","WorldCat Record")</f>
        <v>WorldCat Record</v>
      </c>
      <c r="AU267" s="3" t="s">
        <v>3580</v>
      </c>
      <c r="AV267" s="3" t="s">
        <v>3581</v>
      </c>
      <c r="AW267" s="3" t="s">
        <v>3582</v>
      </c>
      <c r="AX267" s="3" t="s">
        <v>3582</v>
      </c>
      <c r="AY267" s="3" t="s">
        <v>3583</v>
      </c>
      <c r="AZ267" s="3" t="s">
        <v>74</v>
      </c>
      <c r="BB267" s="3" t="s">
        <v>3584</v>
      </c>
      <c r="BC267" s="3" t="s">
        <v>3585</v>
      </c>
      <c r="BD267" s="3" t="s">
        <v>3586</v>
      </c>
    </row>
    <row r="268" spans="1:56" ht="46.5" customHeight="1" x14ac:dyDescent="0.25">
      <c r="A268" s="7" t="s">
        <v>58</v>
      </c>
      <c r="B268" s="2" t="s">
        <v>3587</v>
      </c>
      <c r="C268" s="2" t="s">
        <v>3588</v>
      </c>
      <c r="D268" s="2" t="s">
        <v>3589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3590</v>
      </c>
      <c r="L268" s="2" t="s">
        <v>3591</v>
      </c>
      <c r="M268" s="3" t="s">
        <v>1258</v>
      </c>
      <c r="O268" s="3" t="s">
        <v>64</v>
      </c>
      <c r="P268" s="3" t="s">
        <v>562</v>
      </c>
      <c r="R268" s="3" t="s">
        <v>66</v>
      </c>
      <c r="S268" s="4">
        <v>0</v>
      </c>
      <c r="T268" s="4">
        <v>0</v>
      </c>
      <c r="U268" s="5" t="s">
        <v>1981</v>
      </c>
      <c r="V268" s="5" t="s">
        <v>1981</v>
      </c>
      <c r="W268" s="5" t="s">
        <v>3592</v>
      </c>
      <c r="X268" s="5" t="s">
        <v>3592</v>
      </c>
      <c r="Y268" s="4">
        <v>686</v>
      </c>
      <c r="Z268" s="4">
        <v>640</v>
      </c>
      <c r="AA268" s="4">
        <v>661</v>
      </c>
      <c r="AB268" s="4">
        <v>5</v>
      </c>
      <c r="AC268" s="4">
        <v>5</v>
      </c>
      <c r="AD268" s="4">
        <v>19</v>
      </c>
      <c r="AE268" s="4">
        <v>21</v>
      </c>
      <c r="AF268" s="4">
        <v>3</v>
      </c>
      <c r="AG268" s="4">
        <v>4</v>
      </c>
      <c r="AH268" s="4">
        <v>5</v>
      </c>
      <c r="AI268" s="4">
        <v>6</v>
      </c>
      <c r="AJ268" s="4">
        <v>11</v>
      </c>
      <c r="AK268" s="4">
        <v>11</v>
      </c>
      <c r="AL268" s="4">
        <v>4</v>
      </c>
      <c r="AM268" s="4">
        <v>4</v>
      </c>
      <c r="AN268" s="4">
        <v>0</v>
      </c>
      <c r="AO268" s="4">
        <v>0</v>
      </c>
      <c r="AP268" s="3" t="s">
        <v>58</v>
      </c>
      <c r="AQ268" s="3" t="s">
        <v>58</v>
      </c>
      <c r="AS268" s="6" t="str">
        <f>HYPERLINK("https://creighton-primo.hosted.exlibrisgroup.com/primo-explore/search?tab=default_tab&amp;search_scope=EVERYTHING&amp;vid=01CRU&amp;lang=en_US&amp;offset=0&amp;query=any,contains,991002539469702656","Catalog Record")</f>
        <v>Catalog Record</v>
      </c>
      <c r="AT268" s="6" t="str">
        <f>HYPERLINK("http://www.worldcat.org/oclc/33008936","WorldCat Record")</f>
        <v>WorldCat Record</v>
      </c>
      <c r="AU268" s="3" t="s">
        <v>3593</v>
      </c>
      <c r="AV268" s="3" t="s">
        <v>3594</v>
      </c>
      <c r="AW268" s="3" t="s">
        <v>3595</v>
      </c>
      <c r="AX268" s="3" t="s">
        <v>3595</v>
      </c>
      <c r="AY268" s="3" t="s">
        <v>3596</v>
      </c>
      <c r="AZ268" s="3" t="s">
        <v>74</v>
      </c>
      <c r="BB268" s="3" t="s">
        <v>3597</v>
      </c>
      <c r="BC268" s="3" t="s">
        <v>3598</v>
      </c>
      <c r="BD268" s="3" t="s">
        <v>3599</v>
      </c>
    </row>
    <row r="269" spans="1:56" ht="46.5" customHeight="1" x14ac:dyDescent="0.25">
      <c r="A269" s="7" t="s">
        <v>58</v>
      </c>
      <c r="B269" s="2" t="s">
        <v>3600</v>
      </c>
      <c r="C269" s="2" t="s">
        <v>3601</v>
      </c>
      <c r="D269" s="2" t="s">
        <v>3602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3603</v>
      </c>
      <c r="L269" s="2" t="s">
        <v>3604</v>
      </c>
      <c r="M269" s="3" t="s">
        <v>3605</v>
      </c>
      <c r="O269" s="3" t="s">
        <v>64</v>
      </c>
      <c r="P269" s="3" t="s">
        <v>305</v>
      </c>
      <c r="R269" s="3" t="s">
        <v>66</v>
      </c>
      <c r="S269" s="4">
        <v>1</v>
      </c>
      <c r="T269" s="4">
        <v>1</v>
      </c>
      <c r="U269" s="5" t="s">
        <v>3606</v>
      </c>
      <c r="V269" s="5" t="s">
        <v>3606</v>
      </c>
      <c r="W269" s="5" t="s">
        <v>148</v>
      </c>
      <c r="X269" s="5" t="s">
        <v>148</v>
      </c>
      <c r="Y269" s="4">
        <v>526</v>
      </c>
      <c r="Z269" s="4">
        <v>474</v>
      </c>
      <c r="AA269" s="4">
        <v>600</v>
      </c>
      <c r="AB269" s="4">
        <v>3</v>
      </c>
      <c r="AC269" s="4">
        <v>3</v>
      </c>
      <c r="AD269" s="4">
        <v>26</v>
      </c>
      <c r="AE269" s="4">
        <v>29</v>
      </c>
      <c r="AF269" s="4">
        <v>10</v>
      </c>
      <c r="AG269" s="4">
        <v>11</v>
      </c>
      <c r="AH269" s="4">
        <v>4</v>
      </c>
      <c r="AI269" s="4">
        <v>5</v>
      </c>
      <c r="AJ269" s="4">
        <v>17</v>
      </c>
      <c r="AK269" s="4">
        <v>19</v>
      </c>
      <c r="AL269" s="4">
        <v>2</v>
      </c>
      <c r="AM269" s="4">
        <v>2</v>
      </c>
      <c r="AN269" s="4">
        <v>2</v>
      </c>
      <c r="AO269" s="4">
        <v>2</v>
      </c>
      <c r="AP269" s="3" t="s">
        <v>58</v>
      </c>
      <c r="AQ269" s="3" t="s">
        <v>58</v>
      </c>
      <c r="AS269" s="6" t="str">
        <f>HYPERLINK("https://creighton-primo.hosted.exlibrisgroup.com/primo-explore/search?tab=default_tab&amp;search_scope=EVERYTHING&amp;vid=01CRU&amp;lang=en_US&amp;offset=0&amp;query=any,contains,991001425999702656","Catalog Record")</f>
        <v>Catalog Record</v>
      </c>
      <c r="AT269" s="6" t="str">
        <f>HYPERLINK("http://www.worldcat.org/oclc/19017846","WorldCat Record")</f>
        <v>WorldCat Record</v>
      </c>
      <c r="AU269" s="3" t="s">
        <v>3607</v>
      </c>
      <c r="AV269" s="3" t="s">
        <v>3608</v>
      </c>
      <c r="AW269" s="3" t="s">
        <v>3609</v>
      </c>
      <c r="AX269" s="3" t="s">
        <v>3609</v>
      </c>
      <c r="AY269" s="3" t="s">
        <v>3610</v>
      </c>
      <c r="AZ269" s="3" t="s">
        <v>74</v>
      </c>
      <c r="BC269" s="3" t="s">
        <v>3611</v>
      </c>
      <c r="BD269" s="3" t="s">
        <v>3612</v>
      </c>
    </row>
    <row r="270" spans="1:56" ht="46.5" customHeight="1" x14ac:dyDescent="0.25">
      <c r="A270" s="7" t="s">
        <v>58</v>
      </c>
      <c r="B270" s="2" t="s">
        <v>3613</v>
      </c>
      <c r="C270" s="2" t="s">
        <v>3614</v>
      </c>
      <c r="D270" s="2" t="s">
        <v>3615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K270" s="2" t="s">
        <v>3616</v>
      </c>
      <c r="L270" s="2" t="s">
        <v>3617</v>
      </c>
      <c r="M270" s="3" t="s">
        <v>1402</v>
      </c>
      <c r="O270" s="3" t="s">
        <v>64</v>
      </c>
      <c r="P270" s="3" t="s">
        <v>65</v>
      </c>
      <c r="R270" s="3" t="s">
        <v>66</v>
      </c>
      <c r="S270" s="4">
        <v>5</v>
      </c>
      <c r="T270" s="4">
        <v>5</v>
      </c>
      <c r="U270" s="5" t="s">
        <v>3606</v>
      </c>
      <c r="V270" s="5" t="s">
        <v>3606</v>
      </c>
      <c r="W270" s="5" t="s">
        <v>162</v>
      </c>
      <c r="X270" s="5" t="s">
        <v>162</v>
      </c>
      <c r="Y270" s="4">
        <v>580</v>
      </c>
      <c r="Z270" s="4">
        <v>534</v>
      </c>
      <c r="AA270" s="4">
        <v>571</v>
      </c>
      <c r="AB270" s="4">
        <v>5</v>
      </c>
      <c r="AC270" s="4">
        <v>5</v>
      </c>
      <c r="AD270" s="4">
        <v>21</v>
      </c>
      <c r="AE270" s="4">
        <v>22</v>
      </c>
      <c r="AF270" s="4">
        <v>7</v>
      </c>
      <c r="AG270" s="4">
        <v>8</v>
      </c>
      <c r="AH270" s="4">
        <v>4</v>
      </c>
      <c r="AI270" s="4">
        <v>4</v>
      </c>
      <c r="AJ270" s="4">
        <v>9</v>
      </c>
      <c r="AK270" s="4">
        <v>10</v>
      </c>
      <c r="AL270" s="4">
        <v>3</v>
      </c>
      <c r="AM270" s="4">
        <v>3</v>
      </c>
      <c r="AN270" s="4">
        <v>1</v>
      </c>
      <c r="AO270" s="4">
        <v>1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HYPERLINK("https://creighton-primo.hosted.exlibrisgroup.com/primo-explore/search?tab=default_tab&amp;search_scope=EVERYTHING&amp;vid=01CRU&amp;lang=en_US&amp;offset=0&amp;query=any,contains,991000539589702656","Catalog Record")</f>
        <v>Catalog Record</v>
      </c>
      <c r="AT270" s="6" t="str">
        <f>HYPERLINK("http://www.worldcat.org/oclc/90275","WorldCat Record")</f>
        <v>WorldCat Record</v>
      </c>
      <c r="AU270" s="3" t="s">
        <v>3618</v>
      </c>
      <c r="AV270" s="3" t="s">
        <v>3619</v>
      </c>
      <c r="AW270" s="3" t="s">
        <v>3620</v>
      </c>
      <c r="AX270" s="3" t="s">
        <v>3620</v>
      </c>
      <c r="AY270" s="3" t="s">
        <v>3621</v>
      </c>
      <c r="AZ270" s="3" t="s">
        <v>74</v>
      </c>
      <c r="BC270" s="3" t="s">
        <v>3622</v>
      </c>
      <c r="BD270" s="3" t="s">
        <v>3623</v>
      </c>
    </row>
    <row r="271" spans="1:56" ht="46.5" customHeight="1" x14ac:dyDescent="0.25">
      <c r="A271" s="7" t="s">
        <v>58</v>
      </c>
      <c r="B271" s="2" t="s">
        <v>3624</v>
      </c>
      <c r="C271" s="2" t="s">
        <v>3625</v>
      </c>
      <c r="D271" s="2" t="s">
        <v>3626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3616</v>
      </c>
      <c r="L271" s="2" t="s">
        <v>3627</v>
      </c>
      <c r="M271" s="3" t="s">
        <v>3605</v>
      </c>
      <c r="O271" s="3" t="s">
        <v>64</v>
      </c>
      <c r="P271" s="3" t="s">
        <v>65</v>
      </c>
      <c r="R271" s="3" t="s">
        <v>66</v>
      </c>
      <c r="S271" s="4">
        <v>3</v>
      </c>
      <c r="T271" s="4">
        <v>3</v>
      </c>
      <c r="U271" s="5" t="s">
        <v>3628</v>
      </c>
      <c r="V271" s="5" t="s">
        <v>3628</v>
      </c>
      <c r="W271" s="5" t="s">
        <v>3629</v>
      </c>
      <c r="X271" s="5" t="s">
        <v>3629</v>
      </c>
      <c r="Y271" s="4">
        <v>516</v>
      </c>
      <c r="Z271" s="4">
        <v>472</v>
      </c>
      <c r="AA271" s="4">
        <v>491</v>
      </c>
      <c r="AB271" s="4">
        <v>4</v>
      </c>
      <c r="AC271" s="4">
        <v>4</v>
      </c>
      <c r="AD271" s="4">
        <v>26</v>
      </c>
      <c r="AE271" s="4">
        <v>28</v>
      </c>
      <c r="AF271" s="4">
        <v>10</v>
      </c>
      <c r="AG271" s="4">
        <v>10</v>
      </c>
      <c r="AH271" s="4">
        <v>4</v>
      </c>
      <c r="AI271" s="4">
        <v>5</v>
      </c>
      <c r="AJ271" s="4">
        <v>15</v>
      </c>
      <c r="AK271" s="4">
        <v>15</v>
      </c>
      <c r="AL271" s="4">
        <v>3</v>
      </c>
      <c r="AM271" s="4">
        <v>3</v>
      </c>
      <c r="AN271" s="4">
        <v>1</v>
      </c>
      <c r="AO271" s="4">
        <v>2</v>
      </c>
      <c r="AP271" s="3" t="s">
        <v>58</v>
      </c>
      <c r="AQ271" s="3" t="s">
        <v>69</v>
      </c>
      <c r="AR271" s="6" t="str">
        <f>HYPERLINK("http://catalog.hathitrust.org/Record/008307829","HathiTrust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HYPERLINK("https://creighton-primo.hosted.exlibrisgroup.com/primo-explore/search?tab=default_tab&amp;search_scope=EVERYTHING&amp;vid=01CRU&amp;lang=en_US&amp;offset=0&amp;query=any,contains,991003041569702656","Catalog Record")</f>
        <v>Catalog Record</v>
      </c>
      <c r="AT271" s="6" t="str">
        <f>HYPERLINK("http://www.worldcat.org/oclc/602850","WorldCat Record")</f>
        <v>WorldCat Record</v>
      </c>
      <c r="AU271" s="3" t="s">
        <v>3630</v>
      </c>
      <c r="AV271" s="3" t="s">
        <v>3631</v>
      </c>
      <c r="AW271" s="3" t="s">
        <v>3632</v>
      </c>
      <c r="AX271" s="3" t="s">
        <v>3632</v>
      </c>
      <c r="AY271" s="3" t="s">
        <v>3633</v>
      </c>
      <c r="AZ271" s="3" t="s">
        <v>74</v>
      </c>
      <c r="BC271" s="3" t="s">
        <v>3634</v>
      </c>
      <c r="BD271" s="3" t="s">
        <v>3635</v>
      </c>
    </row>
    <row r="272" spans="1:56" ht="46.5" customHeight="1" x14ac:dyDescent="0.25">
      <c r="A272" s="7" t="s">
        <v>58</v>
      </c>
      <c r="B272" s="2" t="s">
        <v>3636</v>
      </c>
      <c r="C272" s="2" t="s">
        <v>3637</v>
      </c>
      <c r="D272" s="2" t="s">
        <v>3638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3639</v>
      </c>
      <c r="L272" s="2" t="s">
        <v>3640</v>
      </c>
      <c r="M272" s="3" t="s">
        <v>442</v>
      </c>
      <c r="O272" s="3" t="s">
        <v>64</v>
      </c>
      <c r="P272" s="3" t="s">
        <v>65</v>
      </c>
      <c r="R272" s="3" t="s">
        <v>66</v>
      </c>
      <c r="S272" s="4">
        <v>1</v>
      </c>
      <c r="T272" s="4">
        <v>1</v>
      </c>
      <c r="U272" s="5" t="s">
        <v>1925</v>
      </c>
      <c r="V272" s="5" t="s">
        <v>1925</v>
      </c>
      <c r="W272" s="5" t="s">
        <v>1925</v>
      </c>
      <c r="X272" s="5" t="s">
        <v>1925</v>
      </c>
      <c r="Y272" s="4">
        <v>717</v>
      </c>
      <c r="Z272" s="4">
        <v>684</v>
      </c>
      <c r="AA272" s="4">
        <v>690</v>
      </c>
      <c r="AB272" s="4">
        <v>6</v>
      </c>
      <c r="AC272" s="4">
        <v>6</v>
      </c>
      <c r="AD272" s="4">
        <v>23</v>
      </c>
      <c r="AE272" s="4">
        <v>23</v>
      </c>
      <c r="AF272" s="4">
        <v>9</v>
      </c>
      <c r="AG272" s="4">
        <v>9</v>
      </c>
      <c r="AH272" s="4">
        <v>7</v>
      </c>
      <c r="AI272" s="4">
        <v>7</v>
      </c>
      <c r="AJ272" s="4">
        <v>11</v>
      </c>
      <c r="AK272" s="4">
        <v>11</v>
      </c>
      <c r="AL272" s="4">
        <v>3</v>
      </c>
      <c r="AM272" s="4">
        <v>3</v>
      </c>
      <c r="AN272" s="4">
        <v>0</v>
      </c>
      <c r="AO272" s="4">
        <v>0</v>
      </c>
      <c r="AP272" s="3" t="s">
        <v>58</v>
      </c>
      <c r="AQ272" s="3" t="s">
        <v>58</v>
      </c>
      <c r="AS272" s="6" t="str">
        <f>HYPERLINK("https://creighton-primo.hosted.exlibrisgroup.com/primo-explore/search?tab=default_tab&amp;search_scope=EVERYTHING&amp;vid=01CRU&amp;lang=en_US&amp;offset=0&amp;query=any,contains,991003347099702656","Catalog Record")</f>
        <v>Catalog Record</v>
      </c>
      <c r="AT272" s="6" t="str">
        <f>HYPERLINK("http://www.worldcat.org/oclc/40480813","WorldCat Record")</f>
        <v>WorldCat Record</v>
      </c>
      <c r="AU272" s="3" t="s">
        <v>3641</v>
      </c>
      <c r="AV272" s="3" t="s">
        <v>3642</v>
      </c>
      <c r="AW272" s="3" t="s">
        <v>3643</v>
      </c>
      <c r="AX272" s="3" t="s">
        <v>3643</v>
      </c>
      <c r="AY272" s="3" t="s">
        <v>3644</v>
      </c>
      <c r="AZ272" s="3" t="s">
        <v>74</v>
      </c>
      <c r="BB272" s="3" t="s">
        <v>3645</v>
      </c>
      <c r="BC272" s="3" t="s">
        <v>3646</v>
      </c>
      <c r="BD272" s="3" t="s">
        <v>3647</v>
      </c>
    </row>
    <row r="273" spans="1:56" ht="46.5" customHeight="1" x14ac:dyDescent="0.25">
      <c r="A273" s="7" t="s">
        <v>58</v>
      </c>
      <c r="B273" s="2" t="s">
        <v>3648</v>
      </c>
      <c r="C273" s="2" t="s">
        <v>3649</v>
      </c>
      <c r="D273" s="2" t="s">
        <v>3650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3651</v>
      </c>
      <c r="L273" s="2" t="s">
        <v>3652</v>
      </c>
      <c r="M273" s="3" t="s">
        <v>82</v>
      </c>
      <c r="N273" s="2" t="s">
        <v>3653</v>
      </c>
      <c r="O273" s="3" t="s">
        <v>64</v>
      </c>
      <c r="P273" s="3" t="s">
        <v>290</v>
      </c>
      <c r="R273" s="3" t="s">
        <v>66</v>
      </c>
      <c r="S273" s="4">
        <v>1</v>
      </c>
      <c r="T273" s="4">
        <v>1</v>
      </c>
      <c r="U273" s="5" t="s">
        <v>2917</v>
      </c>
      <c r="V273" s="5" t="s">
        <v>2917</v>
      </c>
      <c r="W273" s="5" t="s">
        <v>148</v>
      </c>
      <c r="X273" s="5" t="s">
        <v>148</v>
      </c>
      <c r="Y273" s="4">
        <v>615</v>
      </c>
      <c r="Z273" s="4">
        <v>559</v>
      </c>
      <c r="AA273" s="4">
        <v>565</v>
      </c>
      <c r="AB273" s="4">
        <v>4</v>
      </c>
      <c r="AC273" s="4">
        <v>4</v>
      </c>
      <c r="AD273" s="4">
        <v>21</v>
      </c>
      <c r="AE273" s="4">
        <v>21</v>
      </c>
      <c r="AF273" s="4">
        <v>5</v>
      </c>
      <c r="AG273" s="4">
        <v>5</v>
      </c>
      <c r="AH273" s="4">
        <v>5</v>
      </c>
      <c r="AI273" s="4">
        <v>5</v>
      </c>
      <c r="AJ273" s="4">
        <v>12</v>
      </c>
      <c r="AK273" s="4">
        <v>12</v>
      </c>
      <c r="AL273" s="4">
        <v>3</v>
      </c>
      <c r="AM273" s="4">
        <v>3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HYPERLINK("https://creighton-primo.hosted.exlibrisgroup.com/primo-explore/search?tab=default_tab&amp;search_scope=EVERYTHING&amp;vid=01CRU&amp;lang=en_US&amp;offset=0&amp;query=any,contains,991004362039702656","Catalog Record")</f>
        <v>Catalog Record</v>
      </c>
      <c r="AT273" s="6" t="str">
        <f>HYPERLINK("http://www.worldcat.org/oclc/3167972","WorldCat Record")</f>
        <v>WorldCat Record</v>
      </c>
      <c r="AU273" s="3" t="s">
        <v>3654</v>
      </c>
      <c r="AV273" s="3" t="s">
        <v>3655</v>
      </c>
      <c r="AW273" s="3" t="s">
        <v>3656</v>
      </c>
      <c r="AX273" s="3" t="s">
        <v>3656</v>
      </c>
      <c r="AY273" s="3" t="s">
        <v>3657</v>
      </c>
      <c r="AZ273" s="3" t="s">
        <v>74</v>
      </c>
      <c r="BB273" s="3" t="s">
        <v>3658</v>
      </c>
      <c r="BC273" s="3" t="s">
        <v>3659</v>
      </c>
      <c r="BD273" s="3" t="s">
        <v>3660</v>
      </c>
    </row>
    <row r="274" spans="1:56" ht="46.5" customHeight="1" x14ac:dyDescent="0.25">
      <c r="A274" s="7" t="s">
        <v>58</v>
      </c>
      <c r="B274" s="2" t="s">
        <v>3661</v>
      </c>
      <c r="C274" s="2" t="s">
        <v>3662</v>
      </c>
      <c r="D274" s="2" t="s">
        <v>3663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3664</v>
      </c>
      <c r="L274" s="2" t="s">
        <v>3665</v>
      </c>
      <c r="M274" s="3" t="s">
        <v>1187</v>
      </c>
      <c r="O274" s="3" t="s">
        <v>64</v>
      </c>
      <c r="P274" s="3" t="s">
        <v>65</v>
      </c>
      <c r="R274" s="3" t="s">
        <v>66</v>
      </c>
      <c r="S274" s="4">
        <v>1</v>
      </c>
      <c r="T274" s="4">
        <v>1</v>
      </c>
      <c r="U274" s="5" t="s">
        <v>2917</v>
      </c>
      <c r="V274" s="5" t="s">
        <v>2917</v>
      </c>
      <c r="W274" s="5" t="s">
        <v>3666</v>
      </c>
      <c r="X274" s="5" t="s">
        <v>3666</v>
      </c>
      <c r="Y274" s="4">
        <v>505</v>
      </c>
      <c r="Z274" s="4">
        <v>446</v>
      </c>
      <c r="AA274" s="4">
        <v>462</v>
      </c>
      <c r="AB274" s="4">
        <v>3</v>
      </c>
      <c r="AC274" s="4">
        <v>3</v>
      </c>
      <c r="AD274" s="4">
        <v>19</v>
      </c>
      <c r="AE274" s="4">
        <v>21</v>
      </c>
      <c r="AF274" s="4">
        <v>4</v>
      </c>
      <c r="AG274" s="4">
        <v>5</v>
      </c>
      <c r="AH274" s="4">
        <v>7</v>
      </c>
      <c r="AI274" s="4">
        <v>8</v>
      </c>
      <c r="AJ274" s="4">
        <v>11</v>
      </c>
      <c r="AK274" s="4">
        <v>11</v>
      </c>
      <c r="AL274" s="4">
        <v>2</v>
      </c>
      <c r="AM274" s="4">
        <v>2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HYPERLINK("https://creighton-primo.hosted.exlibrisgroup.com/primo-explore/search?tab=default_tab&amp;search_scope=EVERYTHING&amp;vid=01CRU&amp;lang=en_US&amp;offset=0&amp;query=any,contains,991001589369702656","Catalog Record")</f>
        <v>Catalog Record</v>
      </c>
      <c r="AT274" s="6" t="str">
        <f>HYPERLINK("http://www.worldcat.org/oclc/20563884","WorldCat Record")</f>
        <v>WorldCat Record</v>
      </c>
      <c r="AU274" s="3" t="s">
        <v>3667</v>
      </c>
      <c r="AV274" s="3" t="s">
        <v>3668</v>
      </c>
      <c r="AW274" s="3" t="s">
        <v>3669</v>
      </c>
      <c r="AX274" s="3" t="s">
        <v>3669</v>
      </c>
      <c r="AY274" s="3" t="s">
        <v>3670</v>
      </c>
      <c r="AZ274" s="3" t="s">
        <v>74</v>
      </c>
      <c r="BB274" s="3" t="s">
        <v>3671</v>
      </c>
      <c r="BC274" s="3" t="s">
        <v>3672</v>
      </c>
      <c r="BD274" s="3" t="s">
        <v>3673</v>
      </c>
    </row>
    <row r="275" spans="1:56" ht="46.5" customHeight="1" x14ac:dyDescent="0.25">
      <c r="A275" s="7" t="s">
        <v>58</v>
      </c>
      <c r="B275" s="2" t="s">
        <v>3674</v>
      </c>
      <c r="C275" s="2" t="s">
        <v>3675</v>
      </c>
      <c r="D275" s="2" t="s">
        <v>3676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3677</v>
      </c>
      <c r="L275" s="2" t="s">
        <v>3678</v>
      </c>
      <c r="M275" s="3" t="s">
        <v>2253</v>
      </c>
      <c r="N275" s="2" t="s">
        <v>1388</v>
      </c>
      <c r="O275" s="3" t="s">
        <v>64</v>
      </c>
      <c r="P275" s="3" t="s">
        <v>65</v>
      </c>
      <c r="R275" s="3" t="s">
        <v>66</v>
      </c>
      <c r="S275" s="4">
        <v>2</v>
      </c>
      <c r="T275" s="4">
        <v>2</v>
      </c>
      <c r="U275" s="5" t="s">
        <v>3679</v>
      </c>
      <c r="V275" s="5" t="s">
        <v>3679</v>
      </c>
      <c r="W275" s="5" t="s">
        <v>1785</v>
      </c>
      <c r="X275" s="5" t="s">
        <v>1785</v>
      </c>
      <c r="Y275" s="4">
        <v>503</v>
      </c>
      <c r="Z275" s="4">
        <v>464</v>
      </c>
      <c r="AA275" s="4">
        <v>504</v>
      </c>
      <c r="AB275" s="4">
        <v>4</v>
      </c>
      <c r="AC275" s="4">
        <v>4</v>
      </c>
      <c r="AD275" s="4">
        <v>15</v>
      </c>
      <c r="AE275" s="4">
        <v>17</v>
      </c>
      <c r="AF275" s="4">
        <v>7</v>
      </c>
      <c r="AG275" s="4">
        <v>7</v>
      </c>
      <c r="AH275" s="4">
        <v>2</v>
      </c>
      <c r="AI275" s="4">
        <v>4</v>
      </c>
      <c r="AJ275" s="4">
        <v>9</v>
      </c>
      <c r="AK275" s="4">
        <v>10</v>
      </c>
      <c r="AL275" s="4">
        <v>2</v>
      </c>
      <c r="AM275" s="4">
        <v>2</v>
      </c>
      <c r="AN275" s="4">
        <v>0</v>
      </c>
      <c r="AO275" s="4">
        <v>0</v>
      </c>
      <c r="AP275" s="3" t="s">
        <v>58</v>
      </c>
      <c r="AQ275" s="3" t="s">
        <v>58</v>
      </c>
      <c r="AS275" s="6" t="str">
        <f>HYPERLINK("https://creighton-primo.hosted.exlibrisgroup.com/primo-explore/search?tab=default_tab&amp;search_scope=EVERYTHING&amp;vid=01CRU&amp;lang=en_US&amp;offset=0&amp;query=any,contains,991004903719702656","Catalog Record")</f>
        <v>Catalog Record</v>
      </c>
      <c r="AT275" s="6" t="str">
        <f>HYPERLINK("http://www.worldcat.org/oclc/64594433","WorldCat Record")</f>
        <v>WorldCat Record</v>
      </c>
      <c r="AU275" s="3" t="s">
        <v>3680</v>
      </c>
      <c r="AV275" s="3" t="s">
        <v>3681</v>
      </c>
      <c r="AW275" s="3" t="s">
        <v>3682</v>
      </c>
      <c r="AX275" s="3" t="s">
        <v>3682</v>
      </c>
      <c r="AY275" s="3" t="s">
        <v>3683</v>
      </c>
      <c r="AZ275" s="3" t="s">
        <v>74</v>
      </c>
      <c r="BB275" s="3" t="s">
        <v>3684</v>
      </c>
      <c r="BC275" s="3" t="s">
        <v>3685</v>
      </c>
      <c r="BD275" s="3" t="s">
        <v>3686</v>
      </c>
    </row>
    <row r="276" spans="1:56" ht="46.5" customHeight="1" x14ac:dyDescent="0.25">
      <c r="A276" s="7" t="s">
        <v>58</v>
      </c>
      <c r="B276" s="2" t="s">
        <v>3687</v>
      </c>
      <c r="C276" s="2" t="s">
        <v>3688</v>
      </c>
      <c r="D276" s="2" t="s">
        <v>3689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3690</v>
      </c>
      <c r="L276" s="2" t="s">
        <v>3691</v>
      </c>
      <c r="M276" s="3" t="s">
        <v>1216</v>
      </c>
      <c r="O276" s="3" t="s">
        <v>64</v>
      </c>
      <c r="P276" s="3" t="s">
        <v>65</v>
      </c>
      <c r="Q276" s="2" t="s">
        <v>3692</v>
      </c>
      <c r="R276" s="3" t="s">
        <v>66</v>
      </c>
      <c r="S276" s="4">
        <v>5</v>
      </c>
      <c r="T276" s="4">
        <v>5</v>
      </c>
      <c r="U276" s="5" t="s">
        <v>3693</v>
      </c>
      <c r="V276" s="5" t="s">
        <v>3693</v>
      </c>
      <c r="W276" s="5" t="s">
        <v>3694</v>
      </c>
      <c r="X276" s="5" t="s">
        <v>3694</v>
      </c>
      <c r="Y276" s="4">
        <v>152</v>
      </c>
      <c r="Z276" s="4">
        <v>129</v>
      </c>
      <c r="AA276" s="4">
        <v>913</v>
      </c>
      <c r="AB276" s="4">
        <v>2</v>
      </c>
      <c r="AC276" s="4">
        <v>4</v>
      </c>
      <c r="AD276" s="4">
        <v>9</v>
      </c>
      <c r="AE276" s="4">
        <v>51</v>
      </c>
      <c r="AF276" s="4">
        <v>1</v>
      </c>
      <c r="AG276" s="4">
        <v>19</v>
      </c>
      <c r="AH276" s="4">
        <v>3</v>
      </c>
      <c r="AI276" s="4">
        <v>10</v>
      </c>
      <c r="AJ276" s="4">
        <v>6</v>
      </c>
      <c r="AK276" s="4">
        <v>20</v>
      </c>
      <c r="AL276" s="4">
        <v>1</v>
      </c>
      <c r="AM276" s="4">
        <v>2</v>
      </c>
      <c r="AN276" s="4">
        <v>0</v>
      </c>
      <c r="AO276" s="4">
        <v>12</v>
      </c>
      <c r="AP276" s="3" t="s">
        <v>58</v>
      </c>
      <c r="AQ276" s="3" t="s">
        <v>69</v>
      </c>
      <c r="AR276" s="6" t="str">
        <f>HYPERLINK("http://catalog.hathitrust.org/Record/003264506","HathiTrust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HYPERLINK("https://creighton-primo.hosted.exlibrisgroup.com/primo-explore/search?tab=default_tab&amp;search_scope=EVERYTHING&amp;vid=01CRU&amp;lang=en_US&amp;offset=0&amp;query=any,contains,991002753629702656","Catalog Record")</f>
        <v>Catalog Record</v>
      </c>
      <c r="AT276" s="6" t="str">
        <f>HYPERLINK("http://www.worldcat.org/oclc/36130633","WorldCat Record")</f>
        <v>WorldCat Record</v>
      </c>
      <c r="AU276" s="3" t="s">
        <v>3695</v>
      </c>
      <c r="AV276" s="3" t="s">
        <v>3696</v>
      </c>
      <c r="AW276" s="3" t="s">
        <v>3697</v>
      </c>
      <c r="AX276" s="3" t="s">
        <v>3697</v>
      </c>
      <c r="AY276" s="3" t="s">
        <v>3698</v>
      </c>
      <c r="AZ276" s="3" t="s">
        <v>74</v>
      </c>
      <c r="BB276" s="3" t="s">
        <v>3699</v>
      </c>
      <c r="BC276" s="3" t="s">
        <v>3700</v>
      </c>
      <c r="BD276" s="3" t="s">
        <v>3701</v>
      </c>
    </row>
    <row r="277" spans="1:56" ht="46.5" customHeight="1" x14ac:dyDescent="0.25">
      <c r="A277" s="7" t="s">
        <v>58</v>
      </c>
      <c r="B277" s="2" t="s">
        <v>3702</v>
      </c>
      <c r="C277" s="2" t="s">
        <v>3703</v>
      </c>
      <c r="D277" s="2" t="s">
        <v>3704</v>
      </c>
      <c r="F277" s="3" t="s">
        <v>58</v>
      </c>
      <c r="G277" s="3" t="s">
        <v>59</v>
      </c>
      <c r="H277" s="3" t="s">
        <v>58</v>
      </c>
      <c r="I277" s="3" t="s">
        <v>69</v>
      </c>
      <c r="J277" s="3" t="s">
        <v>60</v>
      </c>
      <c r="K277" s="2" t="s">
        <v>3705</v>
      </c>
      <c r="L277" s="2" t="s">
        <v>3706</v>
      </c>
      <c r="M277" s="3" t="s">
        <v>2059</v>
      </c>
      <c r="N277" s="2" t="s">
        <v>3707</v>
      </c>
      <c r="O277" s="3" t="s">
        <v>64</v>
      </c>
      <c r="P277" s="3" t="s">
        <v>236</v>
      </c>
      <c r="Q277" s="2" t="s">
        <v>3708</v>
      </c>
      <c r="R277" s="3" t="s">
        <v>66</v>
      </c>
      <c r="S277" s="4">
        <v>5</v>
      </c>
      <c r="T277" s="4">
        <v>5</v>
      </c>
      <c r="U277" s="5" t="s">
        <v>1664</v>
      </c>
      <c r="V277" s="5" t="s">
        <v>1664</v>
      </c>
      <c r="W277" s="5" t="s">
        <v>148</v>
      </c>
      <c r="X277" s="5" t="s">
        <v>148</v>
      </c>
      <c r="Y277" s="4">
        <v>312</v>
      </c>
      <c r="Z277" s="4">
        <v>267</v>
      </c>
      <c r="AA277" s="4">
        <v>1018</v>
      </c>
      <c r="AB277" s="4">
        <v>6</v>
      </c>
      <c r="AC277" s="4">
        <v>9</v>
      </c>
      <c r="AD277" s="4">
        <v>20</v>
      </c>
      <c r="AE277" s="4">
        <v>52</v>
      </c>
      <c r="AF277" s="4">
        <v>7</v>
      </c>
      <c r="AG277" s="4">
        <v>25</v>
      </c>
      <c r="AH277" s="4">
        <v>4</v>
      </c>
      <c r="AI277" s="4">
        <v>8</v>
      </c>
      <c r="AJ277" s="4">
        <v>10</v>
      </c>
      <c r="AK277" s="4">
        <v>24</v>
      </c>
      <c r="AL277" s="4">
        <v>5</v>
      </c>
      <c r="AM277" s="4">
        <v>8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HYPERLINK("https://creighton-primo.hosted.exlibrisgroup.com/primo-explore/search?tab=default_tab&amp;search_scope=EVERYTHING&amp;vid=01CRU&amp;lang=en_US&amp;offset=0&amp;query=any,contains,991003217249702656","Catalog Record")</f>
        <v>Catalog Record</v>
      </c>
      <c r="AT277" s="6" t="str">
        <f>HYPERLINK("http://www.worldcat.org/oclc/743442","WorldCat Record")</f>
        <v>WorldCat Record</v>
      </c>
      <c r="AU277" s="3" t="s">
        <v>3709</v>
      </c>
      <c r="AV277" s="3" t="s">
        <v>3710</v>
      </c>
      <c r="AW277" s="3" t="s">
        <v>3711</v>
      </c>
      <c r="AX277" s="3" t="s">
        <v>3711</v>
      </c>
      <c r="AY277" s="3" t="s">
        <v>3712</v>
      </c>
      <c r="AZ277" s="3" t="s">
        <v>74</v>
      </c>
      <c r="BC277" s="3" t="s">
        <v>3713</v>
      </c>
      <c r="BD277" s="3" t="s">
        <v>3714</v>
      </c>
    </row>
    <row r="278" spans="1:56" ht="46.5" customHeight="1" x14ac:dyDescent="0.25">
      <c r="A278" s="7" t="s">
        <v>58</v>
      </c>
      <c r="B278" s="2" t="s">
        <v>3715</v>
      </c>
      <c r="C278" s="2" t="s">
        <v>3716</v>
      </c>
      <c r="D278" s="2" t="s">
        <v>3717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3718</v>
      </c>
      <c r="L278" s="2" t="s">
        <v>3719</v>
      </c>
      <c r="M278" s="3" t="s">
        <v>361</v>
      </c>
      <c r="N278" s="2" t="s">
        <v>3471</v>
      </c>
      <c r="O278" s="3" t="s">
        <v>64</v>
      </c>
      <c r="P278" s="3" t="s">
        <v>65</v>
      </c>
      <c r="R278" s="3" t="s">
        <v>66</v>
      </c>
      <c r="S278" s="4">
        <v>4</v>
      </c>
      <c r="T278" s="4">
        <v>4</v>
      </c>
      <c r="U278" s="5" t="s">
        <v>3720</v>
      </c>
      <c r="V278" s="5" t="s">
        <v>3720</v>
      </c>
      <c r="W278" s="5" t="s">
        <v>162</v>
      </c>
      <c r="X278" s="5" t="s">
        <v>162</v>
      </c>
      <c r="Y278" s="4">
        <v>174</v>
      </c>
      <c r="Z278" s="4">
        <v>135</v>
      </c>
      <c r="AA278" s="4">
        <v>160</v>
      </c>
      <c r="AB278" s="4">
        <v>2</v>
      </c>
      <c r="AC278" s="4">
        <v>2</v>
      </c>
      <c r="AD278" s="4">
        <v>4</v>
      </c>
      <c r="AE278" s="4">
        <v>4</v>
      </c>
      <c r="AF278" s="4">
        <v>1</v>
      </c>
      <c r="AG278" s="4">
        <v>1</v>
      </c>
      <c r="AH278" s="4">
        <v>0</v>
      </c>
      <c r="AI278" s="4">
        <v>0</v>
      </c>
      <c r="AJ278" s="4">
        <v>3</v>
      </c>
      <c r="AK278" s="4">
        <v>3</v>
      </c>
      <c r="AL278" s="4">
        <v>1</v>
      </c>
      <c r="AM278" s="4">
        <v>1</v>
      </c>
      <c r="AN278" s="4">
        <v>0</v>
      </c>
      <c r="AO278" s="4">
        <v>0</v>
      </c>
      <c r="AP278" s="3" t="s">
        <v>58</v>
      </c>
      <c r="AQ278" s="3" t="s">
        <v>69</v>
      </c>
      <c r="AR278" s="6" t="str">
        <f>HYPERLINK("http://catalog.hathitrust.org/Record/000042313","HathiTrust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HYPERLINK("https://creighton-primo.hosted.exlibrisgroup.com/primo-explore/search?tab=default_tab&amp;search_scope=EVERYTHING&amp;vid=01CRU&amp;lang=en_US&amp;offset=0&amp;query=any,contains,991003717579702656","Catalog Record")</f>
        <v>Catalog Record</v>
      </c>
      <c r="AT278" s="6" t="str">
        <f>HYPERLINK("http://www.worldcat.org/oclc/1363571","WorldCat Record")</f>
        <v>WorldCat Record</v>
      </c>
      <c r="AU278" s="3" t="s">
        <v>3721</v>
      </c>
      <c r="AV278" s="3" t="s">
        <v>3722</v>
      </c>
      <c r="AW278" s="3" t="s">
        <v>3723</v>
      </c>
      <c r="AX278" s="3" t="s">
        <v>3723</v>
      </c>
      <c r="AY278" s="3" t="s">
        <v>3724</v>
      </c>
      <c r="AZ278" s="3" t="s">
        <v>74</v>
      </c>
      <c r="BB278" s="3" t="s">
        <v>3725</v>
      </c>
      <c r="BC278" s="3" t="s">
        <v>3726</v>
      </c>
      <c r="BD278" s="3" t="s">
        <v>3727</v>
      </c>
    </row>
    <row r="279" spans="1:56" ht="46.5" customHeight="1" x14ac:dyDescent="0.25">
      <c r="A279" s="7" t="s">
        <v>58</v>
      </c>
      <c r="B279" s="2" t="s">
        <v>3728</v>
      </c>
      <c r="C279" s="2" t="s">
        <v>3729</v>
      </c>
      <c r="D279" s="2" t="s">
        <v>3730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3731</v>
      </c>
      <c r="L279" s="2" t="s">
        <v>3732</v>
      </c>
      <c r="M279" s="3" t="s">
        <v>775</v>
      </c>
      <c r="N279" s="2" t="s">
        <v>3471</v>
      </c>
      <c r="O279" s="3" t="s">
        <v>64</v>
      </c>
      <c r="P279" s="3" t="s">
        <v>251</v>
      </c>
      <c r="R279" s="3" t="s">
        <v>66</v>
      </c>
      <c r="S279" s="4">
        <v>4</v>
      </c>
      <c r="T279" s="4">
        <v>4</v>
      </c>
      <c r="U279" s="5" t="s">
        <v>363</v>
      </c>
      <c r="V279" s="5" t="s">
        <v>363</v>
      </c>
      <c r="W279" s="5" t="s">
        <v>148</v>
      </c>
      <c r="X279" s="5" t="s">
        <v>148</v>
      </c>
      <c r="Y279" s="4">
        <v>240</v>
      </c>
      <c r="Z279" s="4">
        <v>218</v>
      </c>
      <c r="AA279" s="4">
        <v>488</v>
      </c>
      <c r="AB279" s="4">
        <v>2</v>
      </c>
      <c r="AC279" s="4">
        <v>4</v>
      </c>
      <c r="AD279" s="4">
        <v>9</v>
      </c>
      <c r="AE279" s="4">
        <v>24</v>
      </c>
      <c r="AF279" s="4">
        <v>3</v>
      </c>
      <c r="AG279" s="4">
        <v>8</v>
      </c>
      <c r="AH279" s="4">
        <v>1</v>
      </c>
      <c r="AI279" s="4">
        <v>4</v>
      </c>
      <c r="AJ279" s="4">
        <v>5</v>
      </c>
      <c r="AK279" s="4">
        <v>7</v>
      </c>
      <c r="AL279" s="4">
        <v>1</v>
      </c>
      <c r="AM279" s="4">
        <v>2</v>
      </c>
      <c r="AN279" s="4">
        <v>0</v>
      </c>
      <c r="AO279" s="4">
        <v>6</v>
      </c>
      <c r="AP279" s="3" t="s">
        <v>58</v>
      </c>
      <c r="AQ279" s="3" t="s">
        <v>69</v>
      </c>
      <c r="AR279" s="6" t="str">
        <f>HYPERLINK("http://catalog.hathitrust.org/Record/100956541","HathiTrust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HYPERLINK("https://creighton-primo.hosted.exlibrisgroup.com/primo-explore/search?tab=default_tab&amp;search_scope=EVERYTHING&amp;vid=01CRU&amp;lang=en_US&amp;offset=0&amp;query=any,contains,991003533909702656","Catalog Record")</f>
        <v>Catalog Record</v>
      </c>
      <c r="AT279" s="6" t="str">
        <f>HYPERLINK("http://www.worldcat.org/oclc/1096982","WorldCat Record")</f>
        <v>WorldCat Record</v>
      </c>
      <c r="AU279" s="3" t="s">
        <v>3733</v>
      </c>
      <c r="AV279" s="3" t="s">
        <v>3734</v>
      </c>
      <c r="AW279" s="3" t="s">
        <v>3735</v>
      </c>
      <c r="AX279" s="3" t="s">
        <v>3735</v>
      </c>
      <c r="AY279" s="3" t="s">
        <v>3736</v>
      </c>
      <c r="AZ279" s="3" t="s">
        <v>74</v>
      </c>
      <c r="BC279" s="3" t="s">
        <v>3737</v>
      </c>
      <c r="BD279" s="3" t="s">
        <v>3738</v>
      </c>
    </row>
    <row r="280" spans="1:56" ht="46.5" customHeight="1" x14ac:dyDescent="0.25">
      <c r="A280" s="7" t="s">
        <v>58</v>
      </c>
      <c r="B280" s="2" t="s">
        <v>3739</v>
      </c>
      <c r="C280" s="2" t="s">
        <v>3740</v>
      </c>
      <c r="D280" s="2" t="s">
        <v>3741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3742</v>
      </c>
      <c r="L280" s="2" t="s">
        <v>3743</v>
      </c>
      <c r="M280" s="3" t="s">
        <v>3744</v>
      </c>
      <c r="O280" s="3" t="s">
        <v>64</v>
      </c>
      <c r="P280" s="3" t="s">
        <v>236</v>
      </c>
      <c r="R280" s="3" t="s">
        <v>66</v>
      </c>
      <c r="S280" s="4">
        <v>2</v>
      </c>
      <c r="T280" s="4">
        <v>2</v>
      </c>
      <c r="U280" s="5" t="s">
        <v>679</v>
      </c>
      <c r="V280" s="5" t="s">
        <v>679</v>
      </c>
      <c r="W280" s="5" t="s">
        <v>148</v>
      </c>
      <c r="X280" s="5" t="s">
        <v>148</v>
      </c>
      <c r="Y280" s="4">
        <v>307</v>
      </c>
      <c r="Z280" s="4">
        <v>264</v>
      </c>
      <c r="AA280" s="4">
        <v>308</v>
      </c>
      <c r="AB280" s="4">
        <v>3</v>
      </c>
      <c r="AC280" s="4">
        <v>3</v>
      </c>
      <c r="AD280" s="4">
        <v>34</v>
      </c>
      <c r="AE280" s="4">
        <v>34</v>
      </c>
      <c r="AF280" s="4">
        <v>13</v>
      </c>
      <c r="AG280" s="4">
        <v>13</v>
      </c>
      <c r="AH280" s="4">
        <v>9</v>
      </c>
      <c r="AI280" s="4">
        <v>9</v>
      </c>
      <c r="AJ280" s="4">
        <v>24</v>
      </c>
      <c r="AK280" s="4">
        <v>24</v>
      </c>
      <c r="AL280" s="4">
        <v>1</v>
      </c>
      <c r="AM280" s="4">
        <v>1</v>
      </c>
      <c r="AN280" s="4">
        <v>0</v>
      </c>
      <c r="AO280" s="4">
        <v>0</v>
      </c>
      <c r="AP280" s="3" t="s">
        <v>69</v>
      </c>
      <c r="AQ280" s="3" t="s">
        <v>58</v>
      </c>
      <c r="AR280" s="6" t="str">
        <f>HYPERLINK("http://catalog.hathitrust.org/Record/102569776","HathiTrust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HYPERLINK("https://creighton-primo.hosted.exlibrisgroup.com/primo-explore/search?tab=default_tab&amp;search_scope=EVERYTHING&amp;vid=01CRU&amp;lang=en_US&amp;offset=0&amp;query=any,contains,991003470419702656","Catalog Record")</f>
        <v>Catalog Record</v>
      </c>
      <c r="AT280" s="6" t="str">
        <f>HYPERLINK("http://www.worldcat.org/oclc/1012743","WorldCat Record")</f>
        <v>WorldCat Record</v>
      </c>
      <c r="AU280" s="3" t="s">
        <v>3745</v>
      </c>
      <c r="AV280" s="3" t="s">
        <v>3746</v>
      </c>
      <c r="AW280" s="3" t="s">
        <v>3747</v>
      </c>
      <c r="AX280" s="3" t="s">
        <v>3747</v>
      </c>
      <c r="AY280" s="3" t="s">
        <v>3748</v>
      </c>
      <c r="AZ280" s="3" t="s">
        <v>74</v>
      </c>
      <c r="BC280" s="3" t="s">
        <v>3749</v>
      </c>
      <c r="BD280" s="3" t="s">
        <v>3750</v>
      </c>
    </row>
    <row r="281" spans="1:56" ht="46.5" customHeight="1" x14ac:dyDescent="0.25">
      <c r="A281" s="7" t="s">
        <v>58</v>
      </c>
      <c r="B281" s="2" t="s">
        <v>3751</v>
      </c>
      <c r="C281" s="2" t="s">
        <v>3752</v>
      </c>
      <c r="D281" s="2" t="s">
        <v>3753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3754</v>
      </c>
      <c r="L281" s="2" t="s">
        <v>3755</v>
      </c>
      <c r="M281" s="3" t="s">
        <v>1104</v>
      </c>
      <c r="N281" s="2" t="s">
        <v>1388</v>
      </c>
      <c r="O281" s="3" t="s">
        <v>64</v>
      </c>
      <c r="P281" s="3" t="s">
        <v>96</v>
      </c>
      <c r="R281" s="3" t="s">
        <v>66</v>
      </c>
      <c r="S281" s="4">
        <v>5</v>
      </c>
      <c r="T281" s="4">
        <v>5</v>
      </c>
      <c r="U281" s="5" t="s">
        <v>3756</v>
      </c>
      <c r="V281" s="5" t="s">
        <v>3756</v>
      </c>
      <c r="W281" s="5" t="s">
        <v>3757</v>
      </c>
      <c r="X281" s="5" t="s">
        <v>3757</v>
      </c>
      <c r="Y281" s="4">
        <v>523</v>
      </c>
      <c r="Z281" s="4">
        <v>481</v>
      </c>
      <c r="AA281" s="4">
        <v>490</v>
      </c>
      <c r="AB281" s="4">
        <v>3</v>
      </c>
      <c r="AC281" s="4">
        <v>3</v>
      </c>
      <c r="AD281" s="4">
        <v>18</v>
      </c>
      <c r="AE281" s="4">
        <v>18</v>
      </c>
      <c r="AF281" s="4">
        <v>7</v>
      </c>
      <c r="AG281" s="4">
        <v>7</v>
      </c>
      <c r="AH281" s="4">
        <v>7</v>
      </c>
      <c r="AI281" s="4">
        <v>7</v>
      </c>
      <c r="AJ281" s="4">
        <v>8</v>
      </c>
      <c r="AK281" s="4">
        <v>8</v>
      </c>
      <c r="AL281" s="4">
        <v>2</v>
      </c>
      <c r="AM281" s="4">
        <v>2</v>
      </c>
      <c r="AN281" s="4">
        <v>0</v>
      </c>
      <c r="AO281" s="4">
        <v>0</v>
      </c>
      <c r="AP281" s="3" t="s">
        <v>58</v>
      </c>
      <c r="AQ281" s="3" t="s">
        <v>58</v>
      </c>
      <c r="AS281" s="6" t="str">
        <f>HYPERLINK("https://creighton-primo.hosted.exlibrisgroup.com/primo-explore/search?tab=default_tab&amp;search_scope=EVERYTHING&amp;vid=01CRU&amp;lang=en_US&amp;offset=0&amp;query=any,contains,991003620039702656","Catalog Record")</f>
        <v>Catalog Record</v>
      </c>
      <c r="AT281" s="6" t="str">
        <f>HYPERLINK("http://www.worldcat.org/oclc/46401840","WorldCat Record")</f>
        <v>WorldCat Record</v>
      </c>
      <c r="AU281" s="3" t="s">
        <v>3758</v>
      </c>
      <c r="AV281" s="3" t="s">
        <v>3759</v>
      </c>
      <c r="AW281" s="3" t="s">
        <v>3760</v>
      </c>
      <c r="AX281" s="3" t="s">
        <v>3760</v>
      </c>
      <c r="AY281" s="3" t="s">
        <v>3761</v>
      </c>
      <c r="AZ281" s="3" t="s">
        <v>74</v>
      </c>
      <c r="BB281" s="3" t="s">
        <v>3762</v>
      </c>
      <c r="BC281" s="3" t="s">
        <v>3763</v>
      </c>
      <c r="BD281" s="3" t="s">
        <v>3764</v>
      </c>
    </row>
    <row r="282" spans="1:56" ht="46.5" customHeight="1" x14ac:dyDescent="0.25">
      <c r="A282" s="7" t="s">
        <v>58</v>
      </c>
      <c r="B282" s="2" t="s">
        <v>3765</v>
      </c>
      <c r="C282" s="2" t="s">
        <v>3766</v>
      </c>
      <c r="D282" s="2" t="s">
        <v>3767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3768</v>
      </c>
      <c r="L282" s="2" t="s">
        <v>3769</v>
      </c>
      <c r="M282" s="3" t="s">
        <v>145</v>
      </c>
      <c r="O282" s="3" t="s">
        <v>64</v>
      </c>
      <c r="P282" s="3" t="s">
        <v>562</v>
      </c>
      <c r="R282" s="3" t="s">
        <v>66</v>
      </c>
      <c r="S282" s="4">
        <v>1</v>
      </c>
      <c r="T282" s="4">
        <v>1</v>
      </c>
      <c r="U282" s="5" t="s">
        <v>3770</v>
      </c>
      <c r="V282" s="5" t="s">
        <v>3770</v>
      </c>
      <c r="W282" s="5" t="s">
        <v>162</v>
      </c>
      <c r="X282" s="5" t="s">
        <v>162</v>
      </c>
      <c r="Y282" s="4">
        <v>377</v>
      </c>
      <c r="Z282" s="4">
        <v>339</v>
      </c>
      <c r="AA282" s="4">
        <v>346</v>
      </c>
      <c r="AB282" s="4">
        <v>2</v>
      </c>
      <c r="AC282" s="4">
        <v>2</v>
      </c>
      <c r="AD282" s="4">
        <v>14</v>
      </c>
      <c r="AE282" s="4">
        <v>14</v>
      </c>
      <c r="AF282" s="4">
        <v>5</v>
      </c>
      <c r="AG282" s="4">
        <v>5</v>
      </c>
      <c r="AH282" s="4">
        <v>2</v>
      </c>
      <c r="AI282" s="4">
        <v>2</v>
      </c>
      <c r="AJ282" s="4">
        <v>9</v>
      </c>
      <c r="AK282" s="4">
        <v>9</v>
      </c>
      <c r="AL282" s="4">
        <v>1</v>
      </c>
      <c r="AM282" s="4">
        <v>1</v>
      </c>
      <c r="AN282" s="4">
        <v>0</v>
      </c>
      <c r="AO282" s="4">
        <v>0</v>
      </c>
      <c r="AP282" s="3" t="s">
        <v>58</v>
      </c>
      <c r="AQ282" s="3" t="s">
        <v>69</v>
      </c>
      <c r="AR282" s="6" t="str">
        <f>HYPERLINK("http://catalog.hathitrust.org/Record/001137218","HathiTrust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HYPERLINK("https://creighton-primo.hosted.exlibrisgroup.com/primo-explore/search?tab=default_tab&amp;search_scope=EVERYTHING&amp;vid=01CRU&amp;lang=en_US&amp;offset=0&amp;query=any,contains,991002731619702656","Catalog Record")</f>
        <v>Catalog Record</v>
      </c>
      <c r="AT282" s="6" t="str">
        <f>HYPERLINK("http://www.worldcat.org/oclc/416831","WorldCat Record")</f>
        <v>WorldCat Record</v>
      </c>
      <c r="AU282" s="3" t="s">
        <v>3771</v>
      </c>
      <c r="AV282" s="3" t="s">
        <v>3772</v>
      </c>
      <c r="AW282" s="3" t="s">
        <v>3773</v>
      </c>
      <c r="AX282" s="3" t="s">
        <v>3773</v>
      </c>
      <c r="AY282" s="3" t="s">
        <v>3774</v>
      </c>
      <c r="AZ282" s="3" t="s">
        <v>74</v>
      </c>
      <c r="BB282" s="3" t="s">
        <v>3775</v>
      </c>
      <c r="BC282" s="3" t="s">
        <v>3776</v>
      </c>
      <c r="BD282" s="3" t="s">
        <v>3777</v>
      </c>
    </row>
    <row r="283" spans="1:56" ht="46.5" customHeight="1" x14ac:dyDescent="0.25">
      <c r="A283" s="7" t="s">
        <v>58</v>
      </c>
      <c r="B283" s="2" t="s">
        <v>3778</v>
      </c>
      <c r="C283" s="2" t="s">
        <v>3779</v>
      </c>
      <c r="D283" s="2" t="s">
        <v>3780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3781</v>
      </c>
      <c r="L283" s="2" t="s">
        <v>3782</v>
      </c>
      <c r="M283" s="3" t="s">
        <v>653</v>
      </c>
      <c r="O283" s="3" t="s">
        <v>64</v>
      </c>
      <c r="P283" s="3" t="s">
        <v>191</v>
      </c>
      <c r="Q283" s="2" t="s">
        <v>3783</v>
      </c>
      <c r="R283" s="3" t="s">
        <v>66</v>
      </c>
      <c r="S283" s="4">
        <v>3</v>
      </c>
      <c r="T283" s="4">
        <v>3</v>
      </c>
      <c r="U283" s="5" t="s">
        <v>3784</v>
      </c>
      <c r="V283" s="5" t="s">
        <v>3784</v>
      </c>
      <c r="W283" s="5" t="s">
        <v>859</v>
      </c>
      <c r="X283" s="5" t="s">
        <v>859</v>
      </c>
      <c r="Y283" s="4">
        <v>313</v>
      </c>
      <c r="Z283" s="4">
        <v>223</v>
      </c>
      <c r="AA283" s="4">
        <v>744</v>
      </c>
      <c r="AB283" s="4">
        <v>3</v>
      </c>
      <c r="AC283" s="4">
        <v>6</v>
      </c>
      <c r="AD283" s="4">
        <v>13</v>
      </c>
      <c r="AE283" s="4">
        <v>35</v>
      </c>
      <c r="AF283" s="4">
        <v>3</v>
      </c>
      <c r="AG283" s="4">
        <v>13</v>
      </c>
      <c r="AH283" s="4">
        <v>4</v>
      </c>
      <c r="AI283" s="4">
        <v>8</v>
      </c>
      <c r="AJ283" s="4">
        <v>6</v>
      </c>
      <c r="AK283" s="4">
        <v>18</v>
      </c>
      <c r="AL283" s="4">
        <v>2</v>
      </c>
      <c r="AM283" s="4">
        <v>5</v>
      </c>
      <c r="AN283" s="4">
        <v>0</v>
      </c>
      <c r="AO283" s="4">
        <v>0</v>
      </c>
      <c r="AP283" s="3" t="s">
        <v>58</v>
      </c>
      <c r="AQ283" s="3" t="s">
        <v>58</v>
      </c>
      <c r="AS283" s="6" t="str">
        <f>HYPERLINK("https://creighton-primo.hosted.exlibrisgroup.com/primo-explore/search?tab=default_tab&amp;search_scope=EVERYTHING&amp;vid=01CRU&amp;lang=en_US&amp;offset=0&amp;query=any,contains,991004045259702656","Catalog Record")</f>
        <v>Catalog Record</v>
      </c>
      <c r="AT283" s="6" t="str">
        <f>HYPERLINK("http://www.worldcat.org/oclc/2199876","WorldCat Record")</f>
        <v>WorldCat Record</v>
      </c>
      <c r="AU283" s="3" t="s">
        <v>3785</v>
      </c>
      <c r="AV283" s="3" t="s">
        <v>3786</v>
      </c>
      <c r="AW283" s="3" t="s">
        <v>3787</v>
      </c>
      <c r="AX283" s="3" t="s">
        <v>3787</v>
      </c>
      <c r="AY283" s="3" t="s">
        <v>3788</v>
      </c>
      <c r="AZ283" s="3" t="s">
        <v>74</v>
      </c>
      <c r="BC283" s="3" t="s">
        <v>3789</v>
      </c>
      <c r="BD283" s="3" t="s">
        <v>3790</v>
      </c>
    </row>
    <row r="284" spans="1:56" ht="46.5" customHeight="1" x14ac:dyDescent="0.25">
      <c r="A284" s="7" t="s">
        <v>58</v>
      </c>
      <c r="B284" s="2" t="s">
        <v>3791</v>
      </c>
      <c r="C284" s="2" t="s">
        <v>3792</v>
      </c>
      <c r="D284" s="2" t="s">
        <v>3793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3794</v>
      </c>
      <c r="L284" s="2" t="s">
        <v>3795</v>
      </c>
      <c r="M284" s="3" t="s">
        <v>250</v>
      </c>
      <c r="O284" s="3" t="s">
        <v>64</v>
      </c>
      <c r="P284" s="3" t="s">
        <v>1272</v>
      </c>
      <c r="R284" s="3" t="s">
        <v>66</v>
      </c>
      <c r="S284" s="4">
        <v>6</v>
      </c>
      <c r="T284" s="4">
        <v>6</v>
      </c>
      <c r="U284" s="5" t="s">
        <v>3796</v>
      </c>
      <c r="V284" s="5" t="s">
        <v>3796</v>
      </c>
      <c r="W284" s="5" t="s">
        <v>162</v>
      </c>
      <c r="X284" s="5" t="s">
        <v>162</v>
      </c>
      <c r="Y284" s="4">
        <v>696</v>
      </c>
      <c r="Z284" s="4">
        <v>568</v>
      </c>
      <c r="AA284" s="4">
        <v>1071</v>
      </c>
      <c r="AB284" s="4">
        <v>4</v>
      </c>
      <c r="AC284" s="4">
        <v>14</v>
      </c>
      <c r="AD284" s="4">
        <v>27</v>
      </c>
      <c r="AE284" s="4">
        <v>51</v>
      </c>
      <c r="AF284" s="4">
        <v>10</v>
      </c>
      <c r="AG284" s="4">
        <v>20</v>
      </c>
      <c r="AH284" s="4">
        <v>7</v>
      </c>
      <c r="AI284" s="4">
        <v>11</v>
      </c>
      <c r="AJ284" s="4">
        <v>17</v>
      </c>
      <c r="AK284" s="4">
        <v>20</v>
      </c>
      <c r="AL284" s="4">
        <v>3</v>
      </c>
      <c r="AM284" s="4">
        <v>12</v>
      </c>
      <c r="AN284" s="4">
        <v>0</v>
      </c>
      <c r="AO284" s="4">
        <v>1</v>
      </c>
      <c r="AP284" s="3" t="s">
        <v>58</v>
      </c>
      <c r="AQ284" s="3" t="s">
        <v>69</v>
      </c>
      <c r="AR284" s="6" t="str">
        <f>HYPERLINK("http://catalog.hathitrust.org/Record/004402929","HathiTrust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HYPERLINK("https://creighton-primo.hosted.exlibrisgroup.com/primo-explore/search?tab=default_tab&amp;search_scope=EVERYTHING&amp;vid=01CRU&amp;lang=en_US&amp;offset=0&amp;query=any,contains,991000932119702656","Catalog Record")</f>
        <v>Catalog Record</v>
      </c>
      <c r="AT284" s="6" t="str">
        <f>HYPERLINK("http://www.worldcat.org/oclc/14273419","WorldCat Record")</f>
        <v>WorldCat Record</v>
      </c>
      <c r="AU284" s="3" t="s">
        <v>3797</v>
      </c>
      <c r="AV284" s="3" t="s">
        <v>3798</v>
      </c>
      <c r="AW284" s="3" t="s">
        <v>3799</v>
      </c>
      <c r="AX284" s="3" t="s">
        <v>3799</v>
      </c>
      <c r="AY284" s="3" t="s">
        <v>3800</v>
      </c>
      <c r="AZ284" s="3" t="s">
        <v>74</v>
      </c>
      <c r="BB284" s="3" t="s">
        <v>3801</v>
      </c>
      <c r="BC284" s="3" t="s">
        <v>3802</v>
      </c>
      <c r="BD284" s="3" t="s">
        <v>3803</v>
      </c>
    </row>
    <row r="285" spans="1:56" ht="46.5" customHeight="1" x14ac:dyDescent="0.25">
      <c r="A285" s="7" t="s">
        <v>58</v>
      </c>
      <c r="B285" s="2" t="s">
        <v>3804</v>
      </c>
      <c r="C285" s="2" t="s">
        <v>3805</v>
      </c>
      <c r="D285" s="2" t="s">
        <v>3806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3807</v>
      </c>
      <c r="L285" s="2" t="s">
        <v>3808</v>
      </c>
      <c r="M285" s="3" t="s">
        <v>82</v>
      </c>
      <c r="N285" s="2" t="s">
        <v>1388</v>
      </c>
      <c r="O285" s="3" t="s">
        <v>64</v>
      </c>
      <c r="P285" s="3" t="s">
        <v>65</v>
      </c>
      <c r="R285" s="3" t="s">
        <v>66</v>
      </c>
      <c r="S285" s="4">
        <v>1</v>
      </c>
      <c r="T285" s="4">
        <v>1</v>
      </c>
      <c r="U285" s="5" t="s">
        <v>3809</v>
      </c>
      <c r="V285" s="5" t="s">
        <v>3809</v>
      </c>
      <c r="W285" s="5" t="s">
        <v>3810</v>
      </c>
      <c r="X285" s="5" t="s">
        <v>3810</v>
      </c>
      <c r="Y285" s="4">
        <v>545</v>
      </c>
      <c r="Z285" s="4">
        <v>430</v>
      </c>
      <c r="AA285" s="4">
        <v>526</v>
      </c>
      <c r="AB285" s="4">
        <v>3</v>
      </c>
      <c r="AC285" s="4">
        <v>3</v>
      </c>
      <c r="AD285" s="4">
        <v>19</v>
      </c>
      <c r="AE285" s="4">
        <v>25</v>
      </c>
      <c r="AF285" s="4">
        <v>6</v>
      </c>
      <c r="AG285" s="4">
        <v>9</v>
      </c>
      <c r="AH285" s="4">
        <v>4</v>
      </c>
      <c r="AI285" s="4">
        <v>6</v>
      </c>
      <c r="AJ285" s="4">
        <v>10</v>
      </c>
      <c r="AK285" s="4">
        <v>14</v>
      </c>
      <c r="AL285" s="4">
        <v>2</v>
      </c>
      <c r="AM285" s="4">
        <v>2</v>
      </c>
      <c r="AN285" s="4">
        <v>0</v>
      </c>
      <c r="AO285" s="4">
        <v>0</v>
      </c>
      <c r="AP285" s="3" t="s">
        <v>58</v>
      </c>
      <c r="AQ285" s="3" t="s">
        <v>69</v>
      </c>
      <c r="AR285" s="6" t="str">
        <f>HYPERLINK("http://catalog.hathitrust.org/Record/000292602","HathiTrust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HYPERLINK("https://creighton-primo.hosted.exlibrisgroup.com/primo-explore/search?tab=default_tab&amp;search_scope=EVERYTHING&amp;vid=01CRU&amp;lang=en_US&amp;offset=0&amp;query=any,contains,991004415179702656","Catalog Record")</f>
        <v>Catalog Record</v>
      </c>
      <c r="AT285" s="6" t="str">
        <f>HYPERLINK("http://www.worldcat.org/oclc/3360954","WorldCat Record")</f>
        <v>WorldCat Record</v>
      </c>
      <c r="AU285" s="3" t="s">
        <v>3811</v>
      </c>
      <c r="AV285" s="3" t="s">
        <v>3812</v>
      </c>
      <c r="AW285" s="3" t="s">
        <v>3813</v>
      </c>
      <c r="AX285" s="3" t="s">
        <v>3813</v>
      </c>
      <c r="AY285" s="3" t="s">
        <v>3814</v>
      </c>
      <c r="AZ285" s="3" t="s">
        <v>74</v>
      </c>
      <c r="BB285" s="3" t="s">
        <v>3815</v>
      </c>
      <c r="BC285" s="3" t="s">
        <v>3816</v>
      </c>
      <c r="BD285" s="3" t="s">
        <v>3817</v>
      </c>
    </row>
  </sheetData>
  <sheetProtection sheet="1" objects="1" scenarios="1"/>
  <protectedRanges>
    <protectedRange sqref="A2:A285" name="Range1"/>
    <protectedRange sqref="A1" name="Range1_1"/>
  </protectedRanges>
  <dataValidations count="1">
    <dataValidation type="list" allowBlank="1" showInputMessage="1" showErrorMessage="1" sqref="A2:A285" xr:uid="{F624CD09-2BC0-4FFE-AB3F-51CE1FAB5B12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FAE59E46-21AB-4AF3-9F5E-E0F90FD85AC7}"/>
</file>

<file path=customXml/itemProps2.xml><?xml version="1.0" encoding="utf-8"?>
<ds:datastoreItem xmlns:ds="http://schemas.openxmlformats.org/officeDocument/2006/customXml" ds:itemID="{A5BAB03D-EE85-4745-AA12-0AAC419DA47E}"/>
</file>

<file path=customXml/itemProps3.xml><?xml version="1.0" encoding="utf-8"?>
<ds:datastoreItem xmlns:ds="http://schemas.openxmlformats.org/officeDocument/2006/customXml" ds:itemID="{65323DCA-8ADF-4983-AF10-6776411A67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2022-03-04T01:31:59Z</dcterms:created>
  <dcterms:modified xsi:type="dcterms:W3CDTF">2022-03-04T01:33:28Z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