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9803EAF7-C5A5-49B6-B1F2-047765FCFAE8}" xr6:coauthVersionLast="47" xr6:coauthVersionMax="47" xr10:uidLastSave="{00000000-0000-0000-0000-000000000000}"/>
  <bookViews>
    <workbookView xWindow="-120" yWindow="-120" windowWidth="29040" windowHeight="15840" xr2:uid="{5516C89E-9BA6-43C5-8812-BE72672274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05" i="1" l="1"/>
  <c r="AS305" i="1"/>
  <c r="AR305" i="1"/>
  <c r="AT304" i="1"/>
  <c r="AS304" i="1"/>
  <c r="AR304" i="1"/>
  <c r="AT303" i="1"/>
  <c r="AS303" i="1"/>
  <c r="AR303" i="1"/>
  <c r="AT302" i="1"/>
  <c r="AS302" i="1"/>
  <c r="AR302" i="1"/>
  <c r="AT301" i="1"/>
  <c r="AS301" i="1"/>
  <c r="AR301" i="1"/>
  <c r="AT300" i="1"/>
  <c r="AS300" i="1"/>
  <c r="AT299" i="1"/>
  <c r="AS299" i="1"/>
  <c r="AT298" i="1"/>
  <c r="AS298" i="1"/>
  <c r="AT297" i="1"/>
  <c r="AS297" i="1"/>
  <c r="AR297" i="1"/>
  <c r="AT296" i="1"/>
  <c r="AS296" i="1"/>
  <c r="AR296" i="1"/>
  <c r="AT295" i="1"/>
  <c r="AS295" i="1"/>
  <c r="AT294" i="1"/>
  <c r="AS294" i="1"/>
  <c r="AT293" i="1"/>
  <c r="AS293" i="1"/>
  <c r="AT292" i="1"/>
  <c r="AS292" i="1"/>
  <c r="AR292" i="1"/>
  <c r="AT291" i="1"/>
  <c r="AS291" i="1"/>
  <c r="AT290" i="1"/>
  <c r="AS290" i="1"/>
  <c r="AT289" i="1"/>
  <c r="AS289" i="1"/>
  <c r="AR289" i="1"/>
  <c r="AT288" i="1"/>
  <c r="AS288" i="1"/>
  <c r="AR288" i="1"/>
  <c r="AT287" i="1"/>
  <c r="AS287" i="1"/>
  <c r="AR287" i="1"/>
  <c r="AT286" i="1"/>
  <c r="AS286" i="1"/>
  <c r="AR286" i="1"/>
  <c r="AT285" i="1"/>
  <c r="AS285" i="1"/>
  <c r="AT284" i="1"/>
  <c r="AS284" i="1"/>
  <c r="AR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R279" i="1"/>
  <c r="AT278" i="1"/>
  <c r="AS278" i="1"/>
  <c r="AT277" i="1"/>
  <c r="AS277" i="1"/>
  <c r="AT276" i="1"/>
  <c r="AS276" i="1"/>
  <c r="AT275" i="1"/>
  <c r="AS275" i="1"/>
  <c r="AR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R269" i="1"/>
  <c r="AT268" i="1"/>
  <c r="AS268" i="1"/>
  <c r="AR268" i="1"/>
  <c r="AT267" i="1"/>
  <c r="AS267" i="1"/>
  <c r="AT266" i="1"/>
  <c r="AS266" i="1"/>
  <c r="AR266" i="1"/>
  <c r="AT265" i="1"/>
  <c r="AS265" i="1"/>
  <c r="AT264" i="1"/>
  <c r="AS264" i="1"/>
  <c r="AR264" i="1"/>
  <c r="AT263" i="1"/>
  <c r="AS263" i="1"/>
  <c r="AT262" i="1"/>
  <c r="AS262" i="1"/>
  <c r="AR262" i="1"/>
  <c r="AT261" i="1"/>
  <c r="AS261" i="1"/>
  <c r="AT260" i="1"/>
  <c r="AS260" i="1"/>
  <c r="AR260" i="1"/>
  <c r="AT259" i="1"/>
  <c r="AS259" i="1"/>
  <c r="AR259" i="1"/>
  <c r="AT258" i="1"/>
  <c r="AS258" i="1"/>
  <c r="AT257" i="1"/>
  <c r="AS257" i="1"/>
  <c r="AR257" i="1"/>
  <c r="AT256" i="1"/>
  <c r="AS256" i="1"/>
  <c r="AT255" i="1"/>
  <c r="AS255" i="1"/>
  <c r="AR255" i="1"/>
  <c r="AT254" i="1"/>
  <c r="AS254" i="1"/>
  <c r="AR254" i="1"/>
  <c r="AT253" i="1"/>
  <c r="AS253" i="1"/>
  <c r="AR253" i="1"/>
  <c r="AT252" i="1"/>
  <c r="AS252" i="1"/>
  <c r="AR252" i="1"/>
  <c r="AT251" i="1"/>
  <c r="AS251" i="1"/>
  <c r="AR251" i="1"/>
  <c r="AT250" i="1"/>
  <c r="AS250" i="1"/>
  <c r="AR250" i="1"/>
  <c r="AT249" i="1"/>
  <c r="AS249" i="1"/>
  <c r="AR249" i="1"/>
  <c r="AT248" i="1"/>
  <c r="AS248" i="1"/>
  <c r="AT247" i="1"/>
  <c r="AS247" i="1"/>
  <c r="AR247" i="1"/>
  <c r="AT246" i="1"/>
  <c r="AS246" i="1"/>
  <c r="AT245" i="1"/>
  <c r="AS245" i="1"/>
  <c r="AT244" i="1"/>
  <c r="AS244" i="1"/>
  <c r="AT243" i="1"/>
  <c r="AS243" i="1"/>
  <c r="AT242" i="1"/>
  <c r="AS242" i="1"/>
  <c r="AR242" i="1"/>
  <c r="AT241" i="1"/>
  <c r="AS241" i="1"/>
  <c r="AT240" i="1"/>
  <c r="AS240" i="1"/>
  <c r="AT239" i="1"/>
  <c r="AS239" i="1"/>
  <c r="AR239" i="1"/>
  <c r="AT238" i="1"/>
  <c r="AS238" i="1"/>
  <c r="AR238" i="1"/>
  <c r="AT237" i="1"/>
  <c r="AS237" i="1"/>
  <c r="AT236" i="1"/>
  <c r="AS236" i="1"/>
  <c r="AR236" i="1"/>
  <c r="AT235" i="1"/>
  <c r="AS235" i="1"/>
  <c r="AR235" i="1"/>
  <c r="AT234" i="1"/>
  <c r="AS234" i="1"/>
  <c r="AT233" i="1"/>
  <c r="AS233" i="1"/>
  <c r="AT232" i="1"/>
  <c r="AS232" i="1"/>
  <c r="AT231" i="1"/>
  <c r="AS231" i="1"/>
  <c r="AT230" i="1"/>
  <c r="AS230" i="1"/>
  <c r="AT229" i="1"/>
  <c r="AS229" i="1"/>
  <c r="AR229" i="1"/>
  <c r="AT228" i="1"/>
  <c r="AS228" i="1"/>
  <c r="AR228" i="1"/>
  <c r="AT227" i="1"/>
  <c r="AS227" i="1"/>
  <c r="AR227" i="1"/>
  <c r="AT226" i="1"/>
  <c r="AS226" i="1"/>
  <c r="AR226" i="1"/>
  <c r="AT225" i="1"/>
  <c r="AS225" i="1"/>
  <c r="AT224" i="1"/>
  <c r="AS224" i="1"/>
  <c r="AR224" i="1"/>
  <c r="AT223" i="1"/>
  <c r="AS223" i="1"/>
  <c r="AR223" i="1"/>
  <c r="AT222" i="1"/>
  <c r="AS222" i="1"/>
  <c r="AT221" i="1"/>
  <c r="AS221" i="1"/>
  <c r="AR221" i="1"/>
  <c r="AT220" i="1"/>
  <c r="AS220" i="1"/>
  <c r="AT219" i="1"/>
  <c r="AS219" i="1"/>
  <c r="AR219" i="1"/>
  <c r="AT218" i="1"/>
  <c r="AS218" i="1"/>
  <c r="AR218" i="1"/>
  <c r="AT217" i="1"/>
  <c r="AS217" i="1"/>
  <c r="AR217" i="1"/>
  <c r="AT216" i="1"/>
  <c r="AS216" i="1"/>
  <c r="AT215" i="1"/>
  <c r="AS215" i="1"/>
  <c r="AR215" i="1"/>
  <c r="AT214" i="1"/>
  <c r="AS214" i="1"/>
  <c r="AR214" i="1"/>
  <c r="AT213" i="1"/>
  <c r="AS213" i="1"/>
  <c r="AR213" i="1"/>
  <c r="AT212" i="1"/>
  <c r="AS212" i="1"/>
  <c r="AR212" i="1"/>
  <c r="AT211" i="1"/>
  <c r="AS211" i="1"/>
  <c r="AR211" i="1"/>
  <c r="AT210" i="1"/>
  <c r="AS210" i="1"/>
  <c r="AT209" i="1"/>
  <c r="AS209" i="1"/>
  <c r="AR209" i="1"/>
  <c r="AT208" i="1"/>
  <c r="AS208" i="1"/>
  <c r="AR208" i="1"/>
  <c r="AT207" i="1"/>
  <c r="AS207" i="1"/>
  <c r="AR207" i="1"/>
  <c r="AT206" i="1"/>
  <c r="AS206" i="1"/>
  <c r="AR206" i="1"/>
  <c r="AT205" i="1"/>
  <c r="AS205" i="1"/>
  <c r="AT204" i="1"/>
  <c r="AS204" i="1"/>
  <c r="AR204" i="1"/>
  <c r="AT203" i="1"/>
  <c r="AS203" i="1"/>
  <c r="AT202" i="1"/>
  <c r="AS202" i="1"/>
  <c r="AR202" i="1"/>
  <c r="AT201" i="1"/>
  <c r="AS201" i="1"/>
  <c r="AT200" i="1"/>
  <c r="AS200" i="1"/>
  <c r="AT199" i="1"/>
  <c r="AS199" i="1"/>
  <c r="AR199" i="1"/>
  <c r="AT198" i="1"/>
  <c r="AS198" i="1"/>
  <c r="AR198" i="1"/>
  <c r="AT197" i="1"/>
  <c r="AS197" i="1"/>
  <c r="AR197" i="1"/>
  <c r="AT196" i="1"/>
  <c r="AS196" i="1"/>
  <c r="AT195" i="1"/>
  <c r="AS195" i="1"/>
  <c r="AT194" i="1"/>
  <c r="AS194" i="1"/>
  <c r="AT193" i="1"/>
  <c r="AS193" i="1"/>
  <c r="AR193" i="1"/>
  <c r="AT192" i="1"/>
  <c r="AS192" i="1"/>
  <c r="AT191" i="1"/>
  <c r="AS191" i="1"/>
  <c r="AT190" i="1"/>
  <c r="AS190" i="1"/>
  <c r="AR190" i="1"/>
  <c r="AT189" i="1"/>
  <c r="AS189" i="1"/>
  <c r="AT188" i="1"/>
  <c r="AS188" i="1"/>
  <c r="AR188" i="1"/>
  <c r="AT187" i="1"/>
  <c r="AS187" i="1"/>
  <c r="AR187" i="1"/>
  <c r="AT186" i="1"/>
  <c r="AS186" i="1"/>
  <c r="AR186" i="1"/>
  <c r="AT185" i="1"/>
  <c r="AS185" i="1"/>
  <c r="AR185" i="1"/>
  <c r="AT184" i="1"/>
  <c r="AS184" i="1"/>
  <c r="AR184" i="1"/>
  <c r="AT183" i="1"/>
  <c r="AS183" i="1"/>
  <c r="AR183" i="1"/>
  <c r="AT182" i="1"/>
  <c r="AS182" i="1"/>
  <c r="AT181" i="1"/>
  <c r="AS181" i="1"/>
  <c r="AT180" i="1"/>
  <c r="AS180" i="1"/>
  <c r="AR180" i="1"/>
  <c r="AT179" i="1"/>
  <c r="AS179" i="1"/>
  <c r="AR179" i="1"/>
  <c r="AT178" i="1"/>
  <c r="AS178" i="1"/>
  <c r="AT177" i="1"/>
  <c r="AS177" i="1"/>
  <c r="AR177" i="1"/>
  <c r="AT176" i="1"/>
  <c r="AS176" i="1"/>
  <c r="AT175" i="1"/>
  <c r="AS175" i="1"/>
  <c r="AR175" i="1"/>
  <c r="AT174" i="1"/>
  <c r="AS174" i="1"/>
  <c r="AR174" i="1"/>
  <c r="AT173" i="1"/>
  <c r="AS173" i="1"/>
  <c r="AR173" i="1"/>
  <c r="AT172" i="1"/>
  <c r="AS172" i="1"/>
  <c r="AR172" i="1"/>
  <c r="AT171" i="1"/>
  <c r="AS171" i="1"/>
  <c r="AT170" i="1"/>
  <c r="AS170" i="1"/>
  <c r="AR170" i="1"/>
  <c r="AT169" i="1"/>
  <c r="AS169" i="1"/>
  <c r="AR169" i="1"/>
  <c r="AT168" i="1"/>
  <c r="AS168" i="1"/>
  <c r="AR168" i="1"/>
  <c r="AT167" i="1"/>
  <c r="AS167" i="1"/>
  <c r="AR167" i="1"/>
  <c r="AT166" i="1"/>
  <c r="AS166" i="1"/>
  <c r="AT165" i="1"/>
  <c r="AS165" i="1"/>
  <c r="AT164" i="1"/>
  <c r="AS164" i="1"/>
  <c r="AR164" i="1"/>
  <c r="AT163" i="1"/>
  <c r="AS163" i="1"/>
  <c r="AR163" i="1"/>
  <c r="AT162" i="1"/>
  <c r="AS162" i="1"/>
  <c r="AT161" i="1"/>
  <c r="AS161" i="1"/>
  <c r="AR161" i="1"/>
  <c r="AT160" i="1"/>
  <c r="AS160" i="1"/>
  <c r="AR160" i="1"/>
  <c r="AT159" i="1"/>
  <c r="AS159" i="1"/>
  <c r="AR159" i="1"/>
  <c r="AT158" i="1"/>
  <c r="AS158" i="1"/>
  <c r="AT157" i="1"/>
  <c r="AS157" i="1"/>
  <c r="AR157" i="1"/>
  <c r="AT156" i="1"/>
  <c r="AS156" i="1"/>
  <c r="AR156" i="1"/>
  <c r="AT155" i="1"/>
  <c r="AS155" i="1"/>
  <c r="AR155" i="1"/>
  <c r="AT154" i="1"/>
  <c r="AS154" i="1"/>
  <c r="AT153" i="1"/>
  <c r="AS153" i="1"/>
  <c r="AR153" i="1"/>
  <c r="AT152" i="1"/>
  <c r="AS152" i="1"/>
  <c r="AR152" i="1"/>
  <c r="AT151" i="1"/>
  <c r="AS151" i="1"/>
  <c r="AT150" i="1"/>
  <c r="AS150" i="1"/>
  <c r="AR150" i="1"/>
  <c r="AT149" i="1"/>
  <c r="AS149" i="1"/>
  <c r="AR149" i="1"/>
  <c r="AT148" i="1"/>
  <c r="AS148" i="1"/>
  <c r="AR148" i="1"/>
  <c r="AT147" i="1"/>
  <c r="AS147" i="1"/>
  <c r="AT146" i="1"/>
  <c r="AS146" i="1"/>
  <c r="AR146" i="1"/>
  <c r="AT145" i="1"/>
  <c r="AS145" i="1"/>
  <c r="AR145" i="1"/>
  <c r="AT144" i="1"/>
  <c r="AS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R137" i="1"/>
  <c r="AT136" i="1"/>
  <c r="AS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T130" i="1"/>
  <c r="AS130" i="1"/>
  <c r="AT129" i="1"/>
  <c r="AS129" i="1"/>
  <c r="AR129" i="1"/>
  <c r="AT128" i="1"/>
  <c r="AS128" i="1"/>
  <c r="AR128" i="1"/>
  <c r="AT127" i="1"/>
  <c r="AS127" i="1"/>
  <c r="AT126" i="1"/>
  <c r="AS126" i="1"/>
  <c r="AT125" i="1"/>
  <c r="AS125" i="1"/>
  <c r="AR125" i="1"/>
  <c r="AT124" i="1"/>
  <c r="AS124" i="1"/>
  <c r="AT123" i="1"/>
  <c r="AS123" i="1"/>
  <c r="AR123" i="1"/>
  <c r="AT122" i="1"/>
  <c r="AS122" i="1"/>
  <c r="AR122" i="1"/>
  <c r="AT121" i="1"/>
  <c r="AS121" i="1"/>
  <c r="AT120" i="1"/>
  <c r="AS120" i="1"/>
  <c r="AR120" i="1"/>
  <c r="AT119" i="1"/>
  <c r="AS119" i="1"/>
  <c r="AR119" i="1"/>
  <c r="AT118" i="1"/>
  <c r="AS118" i="1"/>
  <c r="AR118" i="1"/>
  <c r="AT117" i="1"/>
  <c r="AS117" i="1"/>
  <c r="AR117" i="1"/>
  <c r="AT116" i="1"/>
  <c r="AS116" i="1"/>
  <c r="AT115" i="1"/>
  <c r="AS115" i="1"/>
  <c r="AT114" i="1"/>
  <c r="AS114" i="1"/>
  <c r="AR114" i="1"/>
  <c r="AT113" i="1"/>
  <c r="AS113" i="1"/>
  <c r="AT112" i="1"/>
  <c r="AS112" i="1"/>
  <c r="AR112" i="1"/>
  <c r="AT111" i="1"/>
  <c r="AS111" i="1"/>
  <c r="AR111" i="1"/>
  <c r="AT110" i="1"/>
  <c r="AS110" i="1"/>
  <c r="AR110" i="1"/>
  <c r="AT109" i="1"/>
  <c r="AS109" i="1"/>
  <c r="AR109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T103" i="1"/>
  <c r="AS103" i="1"/>
  <c r="AT102" i="1"/>
  <c r="AS102" i="1"/>
  <c r="AR102" i="1"/>
  <c r="AT101" i="1"/>
  <c r="AS101" i="1"/>
  <c r="AR101" i="1"/>
  <c r="AT100" i="1"/>
  <c r="AS100" i="1"/>
  <c r="AT99" i="1"/>
  <c r="AS99" i="1"/>
  <c r="AR99" i="1"/>
  <c r="AT98" i="1"/>
  <c r="AS98" i="1"/>
  <c r="AT97" i="1"/>
  <c r="AS97" i="1"/>
  <c r="AT96" i="1"/>
  <c r="AS96" i="1"/>
  <c r="AR96" i="1"/>
  <c r="AT95" i="1"/>
  <c r="AS95" i="1"/>
  <c r="AR95" i="1"/>
  <c r="AT94" i="1"/>
  <c r="AS94" i="1"/>
  <c r="AR94" i="1"/>
  <c r="AT93" i="1"/>
  <c r="AS93" i="1"/>
  <c r="AR93" i="1"/>
  <c r="AT92" i="1"/>
  <c r="AS92" i="1"/>
  <c r="AR92" i="1"/>
  <c r="AT91" i="1"/>
  <c r="AS91" i="1"/>
  <c r="AR91" i="1"/>
  <c r="AT90" i="1"/>
  <c r="AS90" i="1"/>
  <c r="AT89" i="1"/>
  <c r="AS89" i="1"/>
  <c r="AR89" i="1"/>
  <c r="AT88" i="1"/>
  <c r="AS88" i="1"/>
  <c r="AR88" i="1"/>
  <c r="AT87" i="1"/>
  <c r="AS87" i="1"/>
  <c r="AT86" i="1"/>
  <c r="AS86" i="1"/>
  <c r="AR86" i="1"/>
  <c r="AT85" i="1"/>
  <c r="AS85" i="1"/>
  <c r="AR85" i="1"/>
  <c r="AT84" i="1"/>
  <c r="AS84" i="1"/>
  <c r="AR84" i="1"/>
  <c r="AT83" i="1"/>
  <c r="AS83" i="1"/>
  <c r="AR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T75" i="1"/>
  <c r="AS75" i="1"/>
  <c r="AR75" i="1"/>
  <c r="AT74" i="1"/>
  <c r="AS74" i="1"/>
  <c r="AR74" i="1"/>
  <c r="AT73" i="1"/>
  <c r="AS73" i="1"/>
  <c r="AR73" i="1"/>
  <c r="AT72" i="1"/>
  <c r="AS72" i="1"/>
  <c r="AR72" i="1"/>
  <c r="AT71" i="1"/>
  <c r="AS71" i="1"/>
  <c r="AR71" i="1"/>
  <c r="AT70" i="1"/>
  <c r="AS70" i="1"/>
  <c r="AR70" i="1"/>
  <c r="AT69" i="1"/>
  <c r="AS69" i="1"/>
  <c r="AR69" i="1"/>
  <c r="AT68" i="1"/>
  <c r="AS68" i="1"/>
  <c r="AR68" i="1"/>
  <c r="AT67" i="1"/>
  <c r="AS67" i="1"/>
  <c r="AR67" i="1"/>
  <c r="AT66" i="1"/>
  <c r="AS66" i="1"/>
  <c r="AR66" i="1"/>
  <c r="AT65" i="1"/>
  <c r="AS65" i="1"/>
  <c r="AT64" i="1"/>
  <c r="AS64" i="1"/>
  <c r="AR64" i="1"/>
  <c r="AT63" i="1"/>
  <c r="AS63" i="1"/>
  <c r="AR63" i="1"/>
  <c r="AT62" i="1"/>
  <c r="AS62" i="1"/>
  <c r="AT61" i="1"/>
  <c r="AS61" i="1"/>
  <c r="AR61" i="1"/>
  <c r="AT60" i="1"/>
  <c r="AS60" i="1"/>
  <c r="AT59" i="1"/>
  <c r="AS59" i="1"/>
  <c r="AT58" i="1"/>
  <c r="AS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T51" i="1"/>
  <c r="AS51" i="1"/>
  <c r="AT50" i="1"/>
  <c r="AS50" i="1"/>
  <c r="AR50" i="1"/>
  <c r="AT49" i="1"/>
  <c r="AS49" i="1"/>
  <c r="AT48" i="1"/>
  <c r="AS48" i="1"/>
  <c r="AT47" i="1"/>
  <c r="AS47" i="1"/>
  <c r="AT46" i="1"/>
  <c r="AS46" i="1"/>
  <c r="AR46" i="1"/>
  <c r="AT45" i="1"/>
  <c r="AS45" i="1"/>
  <c r="AR45" i="1"/>
  <c r="AT44" i="1"/>
  <c r="AS44" i="1"/>
  <c r="AT43" i="1"/>
  <c r="AS43" i="1"/>
  <c r="AR43" i="1"/>
  <c r="AT42" i="1"/>
  <c r="AS42" i="1"/>
  <c r="AR42" i="1"/>
  <c r="AT41" i="1"/>
  <c r="AS41" i="1"/>
  <c r="AR41" i="1"/>
  <c r="AT40" i="1"/>
  <c r="AS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R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R19" i="1"/>
  <c r="AT18" i="1"/>
  <c r="AS18" i="1"/>
  <c r="AR18" i="1"/>
  <c r="AT17" i="1"/>
  <c r="AS17" i="1"/>
  <c r="AT16" i="1"/>
  <c r="AS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R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<sst xmlns="http://schemas.openxmlformats.org/spreadsheetml/2006/main" count="9181" uniqueCount="3709">
  <si>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</si>
  <si>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</si>
  <si>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</si>
  <si>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</si>
  <si>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</si>
  <si>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</si>
  <si>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</si>
  <si>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</si>
  <si>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</si>
  <si>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</si>
  <si>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</si>
  <si>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</si>
  <si>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</si>
  <si>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</si>
  <si>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</si>
  <si>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</si>
  <si>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</si>
  <si>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</si>
  <si>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</si>
  <si>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</si>
  <si>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</si>
  <si>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</si>
  <si>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</si>
  <si>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</si>
  <si>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</si>
  <si>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</si>
  <si>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</si>
  <si>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</si>
  <si>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</si>
  <si>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</si>
  <si>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</si>
  <si>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</si>
  <si>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</si>
  <si>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</si>
  <si>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</si>
  <si>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</si>
  <si>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</si>
  <si>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</si>
  <si>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</si>
  <si>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</si>
  <si>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</si>
  <si>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</si>
  <si>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</si>
  <si>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</si>
  <si>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</si>
  <si>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</si>
  <si>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</si>
  <si>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</si>
  <si>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</si>
  <si>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</si>
  <si>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</si>
  <si>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</si>
  <si>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</si>
  <si>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</si>
  <si>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</si>
  <si>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PT105 .R65 1964</t>
  </si>
  <si>
    <t>0                      PT 0105000R  65          1964</t>
  </si>
  <si>
    <t>Men, myths, and movements in German literature; a volume of historical and critical papers.</t>
  </si>
  <si>
    <t>No</t>
  </si>
  <si>
    <t>1</t>
  </si>
  <si>
    <t>0</t>
  </si>
  <si>
    <t>Rose, William, 1894-1961.</t>
  </si>
  <si>
    <t>Port Washington, N.Y., Kennikat Press [1964]</t>
  </si>
  <si>
    <t>1964</t>
  </si>
  <si>
    <t>eng</t>
  </si>
  <si>
    <t>nyu</t>
  </si>
  <si>
    <t xml:space="preserve">PT </t>
  </si>
  <si>
    <t>2004-02-23</t>
  </si>
  <si>
    <t>1997-06-30</t>
  </si>
  <si>
    <t>Yes</t>
  </si>
  <si>
    <t>2309425:eng</t>
  </si>
  <si>
    <t>1380940</t>
  </si>
  <si>
    <t>991003730219702656</t>
  </si>
  <si>
    <t>2260657400002656</t>
  </si>
  <si>
    <t>BOOK</t>
  </si>
  <si>
    <t>32285002849866</t>
  </si>
  <si>
    <t>893787674</t>
  </si>
  <si>
    <t>PT107 .R37</t>
  </si>
  <si>
    <t>0                      PT 0107000R  37</t>
  </si>
  <si>
    <t>Literary symbolism : a symposium.</t>
  </si>
  <si>
    <t>Rehder, Helmut, 1905-1977, editor.</t>
  </si>
  <si>
    <t>Austin : Published for the Dept. of Germanic Languages of the University of Texas by the University of Texas Press, [1965]</t>
  </si>
  <si>
    <t>1965</t>
  </si>
  <si>
    <t>txu</t>
  </si>
  <si>
    <t>2010-04-19</t>
  </si>
  <si>
    <t>1994-06-22</t>
  </si>
  <si>
    <t>196999253:eng</t>
  </si>
  <si>
    <t>292183</t>
  </si>
  <si>
    <t>991002227629702656</t>
  </si>
  <si>
    <t>2265387240002656</t>
  </si>
  <si>
    <t>32285001929370</t>
  </si>
  <si>
    <t>893439913</t>
  </si>
  <si>
    <t>PT1100 .A5 1987</t>
  </si>
  <si>
    <t>0                      PT 1100000A  5           1987</t>
  </si>
  <si>
    <t>Anthology of medieval German literature : synoptically arranged with contemporary translations / Albert K. Wimmer, with introductions and commentary by Albert K. Wimmer and W. T. H. Jackson.</t>
  </si>
  <si>
    <t>Bristol, IN : Wyndham Hall Press, c1987.</t>
  </si>
  <si>
    <t>1987</t>
  </si>
  <si>
    <t>ger</t>
  </si>
  <si>
    <t>inu</t>
  </si>
  <si>
    <t>2005-04-26</t>
  </si>
  <si>
    <t>1990-07-02</t>
  </si>
  <si>
    <t>431147848:ger</t>
  </si>
  <si>
    <t>16582758</t>
  </si>
  <si>
    <t>991001122319702656</t>
  </si>
  <si>
    <t>2261410970002656</t>
  </si>
  <si>
    <t>9781556050107</t>
  </si>
  <si>
    <t>32285000218916</t>
  </si>
  <si>
    <t>893891324</t>
  </si>
  <si>
    <t>PT1101 .K5</t>
  </si>
  <si>
    <t>0                      PT 1101000K  5</t>
  </si>
  <si>
    <t>Die deutsche Literatur; Texte und Zeugnisse. Im Verein mit Helmut de Boor [et al.] hrsg. von Walther Killy.</t>
  </si>
  <si>
    <t>Killy, Walther.</t>
  </si>
  <si>
    <t>München, Beck, 1963-1983 [v. 1, 1965]</t>
  </si>
  <si>
    <t>1963</t>
  </si>
  <si>
    <t xml:space="preserve">gw </t>
  </si>
  <si>
    <t>1998-02-25</t>
  </si>
  <si>
    <t>1997-07-02</t>
  </si>
  <si>
    <t>868211095:ger</t>
  </si>
  <si>
    <t>311850</t>
  </si>
  <si>
    <t>991002287319702656</t>
  </si>
  <si>
    <t>2272536900002656</t>
  </si>
  <si>
    <t>9783406019524</t>
  </si>
  <si>
    <t>32285002871670</t>
  </si>
  <si>
    <t>893721380</t>
  </si>
  <si>
    <t>PT1101 .K5 BD. 1 T. 2</t>
  </si>
  <si>
    <t>0                      PT 1101000K  5                                                       BD. 1 T. 2</t>
  </si>
  <si>
    <t>32285002871688</t>
  </si>
  <si>
    <t>893703910</t>
  </si>
  <si>
    <t>PT1101 .K5 BD. 2 T. 1</t>
  </si>
  <si>
    <t>0                      PT 1101000K  5                                                       BD. 2 T. 1</t>
  </si>
  <si>
    <t>32285002871696</t>
  </si>
  <si>
    <t>893691444</t>
  </si>
  <si>
    <t>PT1101 .K5 BD. 2 T. 2</t>
  </si>
  <si>
    <t>0                      PT 1101000K  5                                                       BD. 2 T. 2</t>
  </si>
  <si>
    <t>32285002871704</t>
  </si>
  <si>
    <t>893716269</t>
  </si>
  <si>
    <t>PT1101 .K5 BD. 3</t>
  </si>
  <si>
    <t>0                      PT 1101000K  5                                                       BD. 3</t>
  </si>
  <si>
    <t>32285002871712</t>
  </si>
  <si>
    <t>893703909</t>
  </si>
  <si>
    <t>PT1101 .K5 BD. 5 T. 1</t>
  </si>
  <si>
    <t>0                      PT 1101000K  5                                                       BD. 5 T. 1</t>
  </si>
  <si>
    <t>32285002871720</t>
  </si>
  <si>
    <t>893710107</t>
  </si>
  <si>
    <t>PT1101 .K5 BD. 5 T. 2</t>
  </si>
  <si>
    <t>0                      PT 1101000K  5                                                       BD. 5 T. 2</t>
  </si>
  <si>
    <t>32285002871738</t>
  </si>
  <si>
    <t>893691443</t>
  </si>
  <si>
    <t>PT1101 .K5 BD. 6</t>
  </si>
  <si>
    <t>0                      PT 1101000K  5                                                       BD. 6</t>
  </si>
  <si>
    <t>32285002871746</t>
  </si>
  <si>
    <t>893703908</t>
  </si>
  <si>
    <t>PT1101 .K5 BD. 7</t>
  </si>
  <si>
    <t>0                      PT 1101000K  5                                                       BD. 7</t>
  </si>
  <si>
    <t>32285002871753</t>
  </si>
  <si>
    <t>893716268</t>
  </si>
  <si>
    <t>PT1109.M55 F75 1998</t>
  </si>
  <si>
    <t>0                      PT 1109000M  55                 F  75          1998</t>
  </si>
  <si>
    <t>Fringe voices : an anthology of minority writing in the Federal Republic of Germany / edited and translated by Antje Harnisch, Anne Marie Stokes, and Friedemann Weidauer.</t>
  </si>
  <si>
    <t>Oxford ; New York : Berg, 1998.</t>
  </si>
  <si>
    <t>1998</t>
  </si>
  <si>
    <t>enk</t>
  </si>
  <si>
    <t>2007-04-25</t>
  </si>
  <si>
    <t>2000-04-11</t>
  </si>
  <si>
    <t>898363981:eng</t>
  </si>
  <si>
    <t>41106871</t>
  </si>
  <si>
    <t>991003019229702656</t>
  </si>
  <si>
    <t>2263313070002656</t>
  </si>
  <si>
    <t>9781859731277</t>
  </si>
  <si>
    <t>32285003676581</t>
  </si>
  <si>
    <t>893505114</t>
  </si>
  <si>
    <t>PT111 .G46 1997</t>
  </si>
  <si>
    <t>0                      PT 0111000G  46          1997</t>
  </si>
  <si>
    <t>Gender and Germanness : cultural productions of nation / edited by Patricia Herminghouse and Magda Mueller.</t>
  </si>
  <si>
    <t>Providence, RI : Berghahn Books, 1997.</t>
  </si>
  <si>
    <t>1997</t>
  </si>
  <si>
    <t>riu</t>
  </si>
  <si>
    <t>Modern German studies ; v. 4</t>
  </si>
  <si>
    <t>2006-05-09</t>
  </si>
  <si>
    <t>836968035:eng</t>
  </si>
  <si>
    <t>37107126</t>
  </si>
  <si>
    <t>991004777129702656</t>
  </si>
  <si>
    <t>2268617170002656</t>
  </si>
  <si>
    <t>9781571811127</t>
  </si>
  <si>
    <t>32285005185862</t>
  </si>
  <si>
    <t>893520040</t>
  </si>
  <si>
    <t>PT111 .H4</t>
  </si>
  <si>
    <t>0                      PT 0111000H  4</t>
  </si>
  <si>
    <t>Dialectics and nihilism; essays on Lessing, Nietzsche, Mann, and Kafka.</t>
  </si>
  <si>
    <t>Heller, Peter, 1920-</t>
  </si>
  <si>
    <t>[Amherst] University of Massachusetts Press, 1966.</t>
  </si>
  <si>
    <t>1966</t>
  </si>
  <si>
    <t xml:space="preserve">xx </t>
  </si>
  <si>
    <t>2006-04-29</t>
  </si>
  <si>
    <t>198243286:eng</t>
  </si>
  <si>
    <t>512552</t>
  </si>
  <si>
    <t>991002893059702656</t>
  </si>
  <si>
    <t>2263305730002656</t>
  </si>
  <si>
    <t>32285002849981</t>
  </si>
  <si>
    <t>893622871</t>
  </si>
  <si>
    <t>PT1113 .A58 1993</t>
  </si>
  <si>
    <t>0                      PT 1113000A  58          1993</t>
  </si>
  <si>
    <t>An Anthology of German literature of the romantic era and age of Goethe / edited and translated by Klaus-Peter Hinze and Leonard M. Trawick ; with translations also by Angela Elston ... [et al.].</t>
  </si>
  <si>
    <t>San Francisco : EmText, c1993.</t>
  </si>
  <si>
    <t>1993</t>
  </si>
  <si>
    <t>cau</t>
  </si>
  <si>
    <t>2006-09-28</t>
  </si>
  <si>
    <t>1999-01-13</t>
  </si>
  <si>
    <t>31161042:eng</t>
  </si>
  <si>
    <t>28721938</t>
  </si>
  <si>
    <t>991002230349702656</t>
  </si>
  <si>
    <t>2265996030002656</t>
  </si>
  <si>
    <t>9780773419742</t>
  </si>
  <si>
    <t>32285003482246</t>
  </si>
  <si>
    <t>893257045</t>
  </si>
  <si>
    <t>PT1113 .F7 1913</t>
  </si>
  <si>
    <t>0                      PT 1113000F  7           1913</t>
  </si>
  <si>
    <t>The German classics : masterpieces of German literature translated into English / [editor-in-chief, Kuno Francke ; editor, and chief of the board of translators, Isidore Singer].</t>
  </si>
  <si>
    <t>V. 10</t>
  </si>
  <si>
    <t>New York : The German Publication Society, c1913-1914.</t>
  </si>
  <si>
    <t>1913</t>
  </si>
  <si>
    <t>Patrons' ed.</t>
  </si>
  <si>
    <t>1995-10-02</t>
  </si>
  <si>
    <t>1993-12-16</t>
  </si>
  <si>
    <t>3857386594:eng</t>
  </si>
  <si>
    <t>2784675</t>
  </si>
  <si>
    <t>991004240939702656</t>
  </si>
  <si>
    <t>2269728890002656</t>
  </si>
  <si>
    <t>32285001809325</t>
  </si>
  <si>
    <t>893235242</t>
  </si>
  <si>
    <t>V. 8</t>
  </si>
  <si>
    <t>32285001809309</t>
  </si>
  <si>
    <t>893259489</t>
  </si>
  <si>
    <t>V. 14</t>
  </si>
  <si>
    <t>32285001809366</t>
  </si>
  <si>
    <t>893259490</t>
  </si>
  <si>
    <t>V. 3</t>
  </si>
  <si>
    <t>32285001809259</t>
  </si>
  <si>
    <t>893253445</t>
  </si>
  <si>
    <t>V. 9</t>
  </si>
  <si>
    <t>32285001809317</t>
  </si>
  <si>
    <t>893253441</t>
  </si>
  <si>
    <t>V. 5</t>
  </si>
  <si>
    <t>32285001809275</t>
  </si>
  <si>
    <t>893253444</t>
  </si>
  <si>
    <t>V. 16</t>
  </si>
  <si>
    <t>32285001809382</t>
  </si>
  <si>
    <t>893241191</t>
  </si>
  <si>
    <t>V. 15</t>
  </si>
  <si>
    <t>32285001809374</t>
  </si>
  <si>
    <t>893241189</t>
  </si>
  <si>
    <t>V. 17</t>
  </si>
  <si>
    <t>32285001809390</t>
  </si>
  <si>
    <t>893235241</t>
  </si>
  <si>
    <t>V. 1</t>
  </si>
  <si>
    <t>32285001809234</t>
  </si>
  <si>
    <t>893235245</t>
  </si>
  <si>
    <t>V. 6</t>
  </si>
  <si>
    <t>32285001809283</t>
  </si>
  <si>
    <t>893253443</t>
  </si>
  <si>
    <t>V. 7</t>
  </si>
  <si>
    <t>32285001809291</t>
  </si>
  <si>
    <t>893253442</t>
  </si>
  <si>
    <t>V. 12</t>
  </si>
  <si>
    <t>32285001809341</t>
  </si>
  <si>
    <t>893253440</t>
  </si>
  <si>
    <t>V. 2</t>
  </si>
  <si>
    <t>32285001809242</t>
  </si>
  <si>
    <t>893253446</t>
  </si>
  <si>
    <t>V. 20</t>
  </si>
  <si>
    <t>32285001809424</t>
  </si>
  <si>
    <t>893241188</t>
  </si>
  <si>
    <t>V. 19</t>
  </si>
  <si>
    <t>32285001809416</t>
  </si>
  <si>
    <t>893235243</t>
  </si>
  <si>
    <t>V. 13</t>
  </si>
  <si>
    <t>32285001809358</t>
  </si>
  <si>
    <t>893259491</t>
  </si>
  <si>
    <t>V. 4</t>
  </si>
  <si>
    <t>32285001809267</t>
  </si>
  <si>
    <t>893241190</t>
  </si>
  <si>
    <t>V. 18</t>
  </si>
  <si>
    <t>32285001809408</t>
  </si>
  <si>
    <t>893235244</t>
  </si>
  <si>
    <t>V. 11</t>
  </si>
  <si>
    <t>32285001809333</t>
  </si>
  <si>
    <t>893241192</t>
  </si>
  <si>
    <t>PT1113 .G47 1984</t>
  </si>
  <si>
    <t>0                      PT 1113000G  47          1984</t>
  </si>
  <si>
    <t>German satirical writings / Wilhelm Busch and others ; edited by Dieter P. Lotze and Volkmar Sander ; foreword by John Simon.</t>
  </si>
  <si>
    <t>New York : Continuum, 1984.</t>
  </si>
  <si>
    <t>1984</t>
  </si>
  <si>
    <t>The German library ; v. 50</t>
  </si>
  <si>
    <t>2007-04-12</t>
  </si>
  <si>
    <t>3268970:eng</t>
  </si>
  <si>
    <t>10229335</t>
  </si>
  <si>
    <t>991005069069702656</t>
  </si>
  <si>
    <t>2264036040002656</t>
  </si>
  <si>
    <t>9780826402844</t>
  </si>
  <si>
    <t>32285005287080</t>
  </si>
  <si>
    <t>893424497</t>
  </si>
  <si>
    <t>PT1136 .G47</t>
  </si>
  <si>
    <t>0                      PT 1136000G  47</t>
  </si>
  <si>
    <t>The German mind of the nineteenth century : a literary and historical anthology / edited by Hermann Glaser.</t>
  </si>
  <si>
    <t>New York : Continuum, c1981.</t>
  </si>
  <si>
    <t>1981</t>
  </si>
  <si>
    <t>1995-02-28</t>
  </si>
  <si>
    <t>493669:eng</t>
  </si>
  <si>
    <t>7178672</t>
  </si>
  <si>
    <t>991005084259702656</t>
  </si>
  <si>
    <t>2267521660002656</t>
  </si>
  <si>
    <t>9780826400413</t>
  </si>
  <si>
    <t>32285000218924</t>
  </si>
  <si>
    <t>893701008</t>
  </si>
  <si>
    <t>PT1141.A2 K6</t>
  </si>
  <si>
    <t>0                      PT 1141000A  2                  K  6</t>
  </si>
  <si>
    <t>Deutsches geistesleben der gegenwart; an introduction to contemporary German literature, by Otto Koischwitz ...</t>
  </si>
  <si>
    <t>Koischwitz, Otto, 1902-</t>
  </si>
  <si>
    <t>New York, A.A. Knopf, 1928.</t>
  </si>
  <si>
    <t>1928</t>
  </si>
  <si>
    <t>Borzoi German texts</t>
  </si>
  <si>
    <t>1998-03-13</t>
  </si>
  <si>
    <t>55304678:ger</t>
  </si>
  <si>
    <t>1065533</t>
  </si>
  <si>
    <t>991003510959702656</t>
  </si>
  <si>
    <t>2270590080002656</t>
  </si>
  <si>
    <t>32285002871886</t>
  </si>
  <si>
    <t>893512021</t>
  </si>
  <si>
    <t>PT1258 .B4</t>
  </si>
  <si>
    <t>0                      PT 1258000B  4</t>
  </si>
  <si>
    <t>Postwar German theatre; an anthology of plays, edited and translated by Michael Benedikt and George E. Wellwarth.</t>
  </si>
  <si>
    <t>Benedikt, Michael, 1935-2007, compiler.</t>
  </si>
  <si>
    <t>New York, Dutton, 1967.</t>
  </si>
  <si>
    <t>1967</t>
  </si>
  <si>
    <t>[1st ed.]</t>
  </si>
  <si>
    <t>1998-02-19</t>
  </si>
  <si>
    <t>1997-07-11</t>
  </si>
  <si>
    <t>14669766:eng</t>
  </si>
  <si>
    <t>403595</t>
  </si>
  <si>
    <t>991002695959702656</t>
  </si>
  <si>
    <t>2259892090002656</t>
  </si>
  <si>
    <t>32285002872751</t>
  </si>
  <si>
    <t>893603888</t>
  </si>
  <si>
    <t>PT1258 .N5 1990</t>
  </si>
  <si>
    <t>0                      PT 1258000N  5           1990</t>
  </si>
  <si>
    <t>Nineteenth century German plays / edited by Egon Schwarz in collaboration with Hannelore M. Spence.</t>
  </si>
  <si>
    <t>New York : Continuum, 1990.</t>
  </si>
  <si>
    <t>1990</t>
  </si>
  <si>
    <t>The German library ; v. 31</t>
  </si>
  <si>
    <t>2007-04-18</t>
  </si>
  <si>
    <t>22784197:eng</t>
  </si>
  <si>
    <t>20796799</t>
  </si>
  <si>
    <t>991005069139702656</t>
  </si>
  <si>
    <t>2260006330002656</t>
  </si>
  <si>
    <t>9780826403315</t>
  </si>
  <si>
    <t>32285005288385</t>
  </si>
  <si>
    <t>893263584</t>
  </si>
  <si>
    <t>PT1268 .S6</t>
  </si>
  <si>
    <t>0                      PT 1268000S  6</t>
  </si>
  <si>
    <t>Anthology of German expressionist drama; a prelude to the absurd.</t>
  </si>
  <si>
    <t>Sokel, Walter Herbert, 1917-2014 editor.</t>
  </si>
  <si>
    <t>Garden City, N.Y., Doubleday, 1963.</t>
  </si>
  <si>
    <t>Anchor Books</t>
  </si>
  <si>
    <t>2002-11-26</t>
  </si>
  <si>
    <t>836684571:eng</t>
  </si>
  <si>
    <t>581318</t>
  </si>
  <si>
    <t>991003016639702656</t>
  </si>
  <si>
    <t>2271533800002656</t>
  </si>
  <si>
    <t>32285002872785</t>
  </si>
  <si>
    <t>893592094</t>
  </si>
  <si>
    <t>PT1327 .C66 1996</t>
  </si>
  <si>
    <t>0                      PT 1327000C  66          1996</t>
  </si>
  <si>
    <t>Contemporary German fiction / edited by A. Leslie Willson.</t>
  </si>
  <si>
    <t>New York : Continuum, 1996.</t>
  </si>
  <si>
    <t>1996</t>
  </si>
  <si>
    <t>The German library ; v. 99</t>
  </si>
  <si>
    <t>1999-04-20</t>
  </si>
  <si>
    <t>1996-09-27</t>
  </si>
  <si>
    <t>908634397:eng</t>
  </si>
  <si>
    <t>34113682</t>
  </si>
  <si>
    <t>991002603599702656</t>
  </si>
  <si>
    <t>2272482580002656</t>
  </si>
  <si>
    <t>9780826407405</t>
  </si>
  <si>
    <t>32285002320850</t>
  </si>
  <si>
    <t>893880153</t>
  </si>
  <si>
    <t>PT1327 .G385 1989</t>
  </si>
  <si>
    <t>0                      PT 1327000G  385         1989</t>
  </si>
  <si>
    <t>German novellas of realism / edited by Jeffrey L. Sammons.</t>
  </si>
  <si>
    <t>New York : Continuum, 1989.</t>
  </si>
  <si>
    <t>1989</t>
  </si>
  <si>
    <t>The German library ; v. 37-38</t>
  </si>
  <si>
    <t>2007-04-30</t>
  </si>
  <si>
    <t>3372344335:eng</t>
  </si>
  <si>
    <t>16985844</t>
  </si>
  <si>
    <t>991005069119702656</t>
  </si>
  <si>
    <t>2271990040002656</t>
  </si>
  <si>
    <t>9780826403162</t>
  </si>
  <si>
    <t>32285005310031</t>
  </si>
  <si>
    <t>893895798</t>
  </si>
  <si>
    <t>2007-04-16</t>
  </si>
  <si>
    <t>32285005287460</t>
  </si>
  <si>
    <t>893895799</t>
  </si>
  <si>
    <t>PT1338 .A58 1996</t>
  </si>
  <si>
    <t>0                      PT 1338000A  58          1996</t>
  </si>
  <si>
    <t>An anthology of German novellas / edited by Siegfried Weing.</t>
  </si>
  <si>
    <t>Columbia, SC, USA : Camden House, c1996.</t>
  </si>
  <si>
    <t>scu</t>
  </si>
  <si>
    <t>2004-03-18</t>
  </si>
  <si>
    <t>2003-05-13</t>
  </si>
  <si>
    <t>766791801:ger</t>
  </si>
  <si>
    <t>34583861</t>
  </si>
  <si>
    <t>991004011329702656</t>
  </si>
  <si>
    <t>2265470340002656</t>
  </si>
  <si>
    <t>9781571130976</t>
  </si>
  <si>
    <t>32285004745815</t>
  </si>
  <si>
    <t>893810313</t>
  </si>
  <si>
    <t>PT1338 .E74 1995</t>
  </si>
  <si>
    <t>0                      PT 1338000E  74          1995</t>
  </si>
  <si>
    <t>Erfundene Wahrheit : deutsche Geschichten 1945-1960 / herausgegeben von Marcel Reich-Ranicki.</t>
  </si>
  <si>
    <t>München : R. Piper, 1995.</t>
  </si>
  <si>
    <t>1995</t>
  </si>
  <si>
    <t>Serie Piper ; Bd. 1614</t>
  </si>
  <si>
    <t>2003-10-08</t>
  </si>
  <si>
    <t>2000-03-07</t>
  </si>
  <si>
    <t>896911523:ger</t>
  </si>
  <si>
    <t>41493896</t>
  </si>
  <si>
    <t>991003030349702656</t>
  </si>
  <si>
    <t>2259864910002656</t>
  </si>
  <si>
    <t>9783492116145</t>
  </si>
  <si>
    <t>32285003649646</t>
  </si>
  <si>
    <t>893805356</t>
  </si>
  <si>
    <t>PT134.S75 P65 1998</t>
  </si>
  <si>
    <t>0                      PT 0134000S  75                 P  65          1998</t>
  </si>
  <si>
    <t>Politics in German literature / edited by Beth Bjorklund and Mark E. Cory.</t>
  </si>
  <si>
    <t>Columbia, SC : Camden House, c1998.</t>
  </si>
  <si>
    <t>Studies in German literature, linguistics, and culture</t>
  </si>
  <si>
    <t>2006-11-01</t>
  </si>
  <si>
    <t>2004-06-14</t>
  </si>
  <si>
    <t>350989457:eng</t>
  </si>
  <si>
    <t>37533911</t>
  </si>
  <si>
    <t>991004277989702656</t>
  </si>
  <si>
    <t>2261138850002656</t>
  </si>
  <si>
    <t>9781571130822</t>
  </si>
  <si>
    <t>32285004909817</t>
  </si>
  <si>
    <t>893788509</t>
  </si>
  <si>
    <t>PT135 .C3</t>
  </si>
  <si>
    <t>0                      PT 0135000C  3</t>
  </si>
  <si>
    <t>The Susanna theme in German literature : variations of the biblical drama / by Paul F. Casey.</t>
  </si>
  <si>
    <t>Casey, Paul F., 1942-</t>
  </si>
  <si>
    <t>Bonn : Bouvier, 1976.</t>
  </si>
  <si>
    <t>1976</t>
  </si>
  <si>
    <t>1. Aufl.</t>
  </si>
  <si>
    <t>Abhandlungen zur Kunst-, Musik- und Literaturwissenschaft, 0567-4999 ; Bd. 214</t>
  </si>
  <si>
    <t>2004-06-29</t>
  </si>
  <si>
    <t>1991-01-21</t>
  </si>
  <si>
    <t>796631665:eng</t>
  </si>
  <si>
    <t>2796071</t>
  </si>
  <si>
    <t>991004243499702656</t>
  </si>
  <si>
    <t>2262628840002656</t>
  </si>
  <si>
    <t>9783416012508</t>
  </si>
  <si>
    <t>32285000477850</t>
  </si>
  <si>
    <t>893259495</t>
  </si>
  <si>
    <t>PT1579.A1 S5 1906</t>
  </si>
  <si>
    <t>0                      PT 1579000A  1                  S  5           1906</t>
  </si>
  <si>
    <t>Das Nibelungenlied / übersetzt von Karl Simrock.</t>
  </si>
  <si>
    <t>Nibelungenlied.</t>
  </si>
  <si>
    <t>Stuttgart : J.G. Cotta, 1906.</t>
  </si>
  <si>
    <t>1906</t>
  </si>
  <si>
    <t>58. Aufl.</t>
  </si>
  <si>
    <t>2002-09-27</t>
  </si>
  <si>
    <t>1102253189:ger</t>
  </si>
  <si>
    <t>17303035</t>
  </si>
  <si>
    <t>991001201579702656</t>
  </si>
  <si>
    <t>2268454480002656</t>
  </si>
  <si>
    <t>32285002873437</t>
  </si>
  <si>
    <t>893596279</t>
  </si>
  <si>
    <t>PT1579.A3 H3 1965</t>
  </si>
  <si>
    <t>0                      PT 1579000A  3                  H  3           1965</t>
  </si>
  <si>
    <t>The Nibelungenlied, a new translation by A. T. Hatto.</t>
  </si>
  <si>
    <t>Baltimore, Penguin Books [1965, c1964]</t>
  </si>
  <si>
    <t>mdu</t>
  </si>
  <si>
    <t>The Penguin classics, L137</t>
  </si>
  <si>
    <t>2002-04-05</t>
  </si>
  <si>
    <t>1997-12-23</t>
  </si>
  <si>
    <t>3943313780:eng</t>
  </si>
  <si>
    <t>294981</t>
  </si>
  <si>
    <t>991002233579702656</t>
  </si>
  <si>
    <t>2268416630002656</t>
  </si>
  <si>
    <t>32285003284667</t>
  </si>
  <si>
    <t>893244922</t>
  </si>
  <si>
    <t>PT1589 .B36</t>
  </si>
  <si>
    <t>0                      PT 1589000B  36</t>
  </si>
  <si>
    <t>The Nibelungenlied; a literary analysis.</t>
  </si>
  <si>
    <t>Bekker, Hugo, 1925-</t>
  </si>
  <si>
    <t>[Toronto] University of Toronto Press [1971]</t>
  </si>
  <si>
    <t>1971</t>
  </si>
  <si>
    <t>onc</t>
  </si>
  <si>
    <t>1255017:eng</t>
  </si>
  <si>
    <t>127311</t>
  </si>
  <si>
    <t>991000724879702656</t>
  </si>
  <si>
    <t>2261146650002656</t>
  </si>
  <si>
    <t>9780802052353</t>
  </si>
  <si>
    <t>32285002872850</t>
  </si>
  <si>
    <t>893608228</t>
  </si>
  <si>
    <t>PT1679.W4 B4</t>
  </si>
  <si>
    <t>0                      PT 1679000W  4                  B  4</t>
  </si>
  <si>
    <t>Peasant life in old German epics: Meier Helmbrecht and Der arme Heinrich, translated from the Middle High German of the thirteenth century by Clair Hayden Bell ...</t>
  </si>
  <si>
    <t>Bell, Clair Hayden, 1885-1967, editor, translator.</t>
  </si>
  <si>
    <t>New York, Columbia university press, 1931.</t>
  </si>
  <si>
    <t>1931</t>
  </si>
  <si>
    <t>Records of civilization: sources and studies, ed. under the auspices of the Dept. of history, Columbia university ... vol. XIII</t>
  </si>
  <si>
    <t>2005-03-02</t>
  </si>
  <si>
    <t>1372348:eng</t>
  </si>
  <si>
    <t>311250</t>
  </si>
  <si>
    <t>991002284709702656</t>
  </si>
  <si>
    <t>2272382830002656</t>
  </si>
  <si>
    <t>32285002872926</t>
  </si>
  <si>
    <t>893798404</t>
  </si>
  <si>
    <t>PT171 .C66 2001</t>
  </si>
  <si>
    <t>0                      PT 0171000C  66          2001</t>
  </si>
  <si>
    <t>The construction of textual authority in German literature of the medieval and early modern periods / edited by James F. Poag and Claire Baldwin.</t>
  </si>
  <si>
    <t>Chapel Hill : University of North Carolina Press, 2001.</t>
  </si>
  <si>
    <t>2001</t>
  </si>
  <si>
    <t>ncu</t>
  </si>
  <si>
    <t>University of North Carolina studies in the Germanic languages and literatures ; no. 123</t>
  </si>
  <si>
    <t>2002-05-28</t>
  </si>
  <si>
    <t>2002-05-22</t>
  </si>
  <si>
    <t>351531002:eng</t>
  </si>
  <si>
    <t>45888930</t>
  </si>
  <si>
    <t>991003791909702656</t>
  </si>
  <si>
    <t>2262423180002656</t>
  </si>
  <si>
    <t>9780807881231</t>
  </si>
  <si>
    <t>32285004489836</t>
  </si>
  <si>
    <t>893806220</t>
  </si>
  <si>
    <t>PT175 .M38</t>
  </si>
  <si>
    <t>0                      PT 0175000M  38</t>
  </si>
  <si>
    <t>Dichtung und Sprache des Mittelalters; gesammelte Aufsätze.</t>
  </si>
  <si>
    <t>Maurer, Friedrich, 1898-1984.</t>
  </si>
  <si>
    <t>Bern, Francke, 1963.</t>
  </si>
  <si>
    <t xml:space="preserve">sz </t>
  </si>
  <si>
    <t>Bibliotheca Germanica; Handbücher, Texte und Monographien aus dem Gebiete der germanischen Philologie, 10</t>
  </si>
  <si>
    <t>1997-07-01</t>
  </si>
  <si>
    <t>1507834:ger</t>
  </si>
  <si>
    <t>3864045</t>
  </si>
  <si>
    <t>991004533539702656</t>
  </si>
  <si>
    <t>2269922790002656</t>
  </si>
  <si>
    <t>32285002870169</t>
  </si>
  <si>
    <t>893719043</t>
  </si>
  <si>
    <t>PT1828.B6 H3</t>
  </si>
  <si>
    <t>0                      PT 1828000B  6                  H  3</t>
  </si>
  <si>
    <t>Georg Büchner.</t>
  </si>
  <si>
    <t>Hauser, Ronald.</t>
  </si>
  <si>
    <t>New York, Twayne publishers [1974]</t>
  </si>
  <si>
    <t>1974</t>
  </si>
  <si>
    <t>Twayne's world authors series, TWAS 300. Germany</t>
  </si>
  <si>
    <t>1999-11-09</t>
  </si>
  <si>
    <t>3901215552:eng</t>
  </si>
  <si>
    <t>724299</t>
  </si>
  <si>
    <t>991003200149702656</t>
  </si>
  <si>
    <t>2255264060002656</t>
  </si>
  <si>
    <t>9780805721836</t>
  </si>
  <si>
    <t>32285002873932</t>
  </si>
  <si>
    <t>893692477</t>
  </si>
  <si>
    <t>PT1828.B6 H47 1982</t>
  </si>
  <si>
    <t>0                      PT 1828000B  6                  H  47          1982</t>
  </si>
  <si>
    <t>Georg Büchner / by Julian Hilton.</t>
  </si>
  <si>
    <t>Hilton, Julian.</t>
  </si>
  <si>
    <t>New York : Grove Press, 1982.</t>
  </si>
  <si>
    <t>1982</t>
  </si>
  <si>
    <t>1st Evergreen ed.</t>
  </si>
  <si>
    <t>Grove Press modern dramatists</t>
  </si>
  <si>
    <t>1991-01-23</t>
  </si>
  <si>
    <t>31630076:eng</t>
  </si>
  <si>
    <t>8416604</t>
  </si>
  <si>
    <t>991005241139702656</t>
  </si>
  <si>
    <t>2269466350002656</t>
  </si>
  <si>
    <t>9780394179674</t>
  </si>
  <si>
    <t>32285000479419</t>
  </si>
  <si>
    <t>893607062</t>
  </si>
  <si>
    <t>PT1828.B6 K5 1974</t>
  </si>
  <si>
    <t>0                      PT 1828000B  6                  K  5           1974</t>
  </si>
  <si>
    <t>Georg Büchner / A. H. J. Knight.</t>
  </si>
  <si>
    <t>Knight, A. H. J. (Arthur Harold John), 1903-</t>
  </si>
  <si>
    <t>London : Methuen ; New York : Barnes &amp; Noble, 1974.</t>
  </si>
  <si>
    <t>1997-10-15</t>
  </si>
  <si>
    <t>2002148:eng</t>
  </si>
  <si>
    <t>1039032</t>
  </si>
  <si>
    <t>991003489949702656</t>
  </si>
  <si>
    <t>2264698830002656</t>
  </si>
  <si>
    <t>9780064737647</t>
  </si>
  <si>
    <t>32285002873940</t>
  </si>
  <si>
    <t>893699040</t>
  </si>
  <si>
    <t>PT1828.B6 R52 2001</t>
  </si>
  <si>
    <t>0                      PT 1828000B  6                  R  52          2001</t>
  </si>
  <si>
    <t>Georg Büchner's Woyzeck : a history of its criticism / David G. Richards.</t>
  </si>
  <si>
    <t>Richards, David G., 1935-</t>
  </si>
  <si>
    <t>Rochester, NY : Camden House, 2001.</t>
  </si>
  <si>
    <t>Studies in German literature, linguistics, and culture. Literary criticism in perspective</t>
  </si>
  <si>
    <t>2005-03-31</t>
  </si>
  <si>
    <t>3768871583:eng</t>
  </si>
  <si>
    <t>45505921</t>
  </si>
  <si>
    <t>991004498089702656</t>
  </si>
  <si>
    <t>2263687950002656</t>
  </si>
  <si>
    <t>9781571132208</t>
  </si>
  <si>
    <t>32285005046577</t>
  </si>
  <si>
    <t>893526148</t>
  </si>
  <si>
    <t>PT1856.Z5 S37</t>
  </si>
  <si>
    <t>0                      PT 1856000Z  5                  S  37</t>
  </si>
  <si>
    <t>Joseph von Eichendorff.</t>
  </si>
  <si>
    <t>Schwarz, Egon, 1922-2017.</t>
  </si>
  <si>
    <t>New York, Twayne [1972]</t>
  </si>
  <si>
    <t>1972</t>
  </si>
  <si>
    <t>Twayne's world authors series, TWAS 163. Germany</t>
  </si>
  <si>
    <t>1997-09-14</t>
  </si>
  <si>
    <t>1997-07-14</t>
  </si>
  <si>
    <t>1489827:eng</t>
  </si>
  <si>
    <t>380725</t>
  </si>
  <si>
    <t>991002621709702656</t>
  </si>
  <si>
    <t>2261383680002656</t>
  </si>
  <si>
    <t>32285002874138</t>
  </si>
  <si>
    <t>893716680</t>
  </si>
  <si>
    <t>PT1863.Z7 A66 2000</t>
  </si>
  <si>
    <t>0                      PT 1863000Z  7                  A  66          2000</t>
  </si>
  <si>
    <t>New approaches to Theodor Fontane : cultural codes in flux / edited by Marion Doebeling.</t>
  </si>
  <si>
    <t>Columbia, Sc. : Camden House, 2000.</t>
  </si>
  <si>
    <t>2000</t>
  </si>
  <si>
    <t>2001-03-06</t>
  </si>
  <si>
    <t>2001-03-05</t>
  </si>
  <si>
    <t>898292574:eng</t>
  </si>
  <si>
    <t>40173894</t>
  </si>
  <si>
    <t>991003476409702656</t>
  </si>
  <si>
    <t>2260341140002656</t>
  </si>
  <si>
    <t>9781571131430</t>
  </si>
  <si>
    <t>32285004299193</t>
  </si>
  <si>
    <t>893604829</t>
  </si>
  <si>
    <t>PT1904 .W54 1984</t>
  </si>
  <si>
    <t>0                      PT 1904000W  54          1984</t>
  </si>
  <si>
    <t>Goethe revisited : a collection of essays / edited by Elizabeth M. Wilkinson.</t>
  </si>
  <si>
    <t>London : John Calder ; New York : Riverrun Press, 1984.</t>
  </si>
  <si>
    <t>A Calderbook ; CB 391</t>
  </si>
  <si>
    <t>2004-04-14</t>
  </si>
  <si>
    <t>1991-01-24</t>
  </si>
  <si>
    <t>836724293:eng</t>
  </si>
  <si>
    <t>12343771</t>
  </si>
  <si>
    <t>991000435669702656</t>
  </si>
  <si>
    <t>2254769390002656</t>
  </si>
  <si>
    <t>9780714539515</t>
  </si>
  <si>
    <t>32285000479617</t>
  </si>
  <si>
    <t>893614171</t>
  </si>
  <si>
    <t>PT1925 .A6</t>
  </si>
  <si>
    <t>0                      PT 1925000A  6</t>
  </si>
  <si>
    <t>Goethe's key to Faust : a scientific basis for religion and morality and for a solution of the enigma of evil / by William Page Andrews.</t>
  </si>
  <si>
    <t>Andrews, William Page, 1848-1916.</t>
  </si>
  <si>
    <t>Boston ; New York : Houghton Mifflin, 1913.</t>
  </si>
  <si>
    <t>mau</t>
  </si>
  <si>
    <t>2005-09-19</t>
  </si>
  <si>
    <t>1994-02-23</t>
  </si>
  <si>
    <t>1375673:eng</t>
  </si>
  <si>
    <t>3555785</t>
  </si>
  <si>
    <t>991004463219702656</t>
  </si>
  <si>
    <t>2265141440002656</t>
  </si>
  <si>
    <t>32285001839652</t>
  </si>
  <si>
    <t>893247601</t>
  </si>
  <si>
    <t>PT1925 .C56 2001</t>
  </si>
  <si>
    <t>0                      PT 1925000C  56          2001</t>
  </si>
  <si>
    <t>A companion to Goethe's Faust : parts I and II / edited by Paul Bishop.</t>
  </si>
  <si>
    <t>2009-05-01</t>
  </si>
  <si>
    <t>2009-01-14</t>
  </si>
  <si>
    <t>2054456:eng</t>
  </si>
  <si>
    <t>45304116</t>
  </si>
  <si>
    <t>991005290219702656</t>
  </si>
  <si>
    <t>2255026590002656</t>
  </si>
  <si>
    <t>9781571131621</t>
  </si>
  <si>
    <t>32285005478184</t>
  </si>
  <si>
    <t>893795934</t>
  </si>
  <si>
    <t>PT1925 .F3 1965</t>
  </si>
  <si>
    <t>0                      PT 1925000F  3           1965</t>
  </si>
  <si>
    <t>Goethe's Faust : six essays / by Barker Fairley.</t>
  </si>
  <si>
    <t>Fairley, Barker, 1887-1986.</t>
  </si>
  <si>
    <t>Oxford : Clarendon Press, 1953.</t>
  </si>
  <si>
    <t>2004-09-22</t>
  </si>
  <si>
    <t>1999-11-16</t>
  </si>
  <si>
    <t>228568431:eng</t>
  </si>
  <si>
    <t>17523391</t>
  </si>
  <si>
    <t>991001229319702656</t>
  </si>
  <si>
    <t>2269835660002656</t>
  </si>
  <si>
    <t>32285003623641</t>
  </si>
  <si>
    <t>893596302</t>
  </si>
  <si>
    <t>PT1925 .J35 1974</t>
  </si>
  <si>
    <t>0                      PT 1925000J  35          1974</t>
  </si>
  <si>
    <t>Goethe's Faust as a Renaissance man : parallels and prototypes / by Harold Jantz.</t>
  </si>
  <si>
    <t>Jantz, Harold Stein, 1907-1987.</t>
  </si>
  <si>
    <t>New York : Gordian Press, 1974 [c1951]</t>
  </si>
  <si>
    <t>2005-02-17</t>
  </si>
  <si>
    <t>234037488:eng</t>
  </si>
  <si>
    <t>821492</t>
  </si>
  <si>
    <t>991003299059702656</t>
  </si>
  <si>
    <t>2256480600002656</t>
  </si>
  <si>
    <t>9780877521747</t>
  </si>
  <si>
    <t>32285003623633</t>
  </si>
  <si>
    <t>893874632</t>
  </si>
  <si>
    <t>PT1940.E5 S9</t>
  </si>
  <si>
    <t>0                      PT 1940000E  5                  S  9</t>
  </si>
  <si>
    <t>Die Symbolik von Faust II: Sinn und Vorformen.</t>
  </si>
  <si>
    <t>Emrich, Wilhelm.</t>
  </si>
  <si>
    <t>Bonn, Athenäum [1957]</t>
  </si>
  <si>
    <t>1957</t>
  </si>
  <si>
    <t>2. durchgesehene Aufl.</t>
  </si>
  <si>
    <t>1997-11-04</t>
  </si>
  <si>
    <t>363846690:ger</t>
  </si>
  <si>
    <t>189017</t>
  </si>
  <si>
    <t>991001177579702656</t>
  </si>
  <si>
    <t>2268055700002656</t>
  </si>
  <si>
    <t>32285002874641</t>
  </si>
  <si>
    <t>893426392</t>
  </si>
  <si>
    <t>PT1941.A1 J3</t>
  </si>
  <si>
    <t>0                      PT 1941000A  1                  J  3</t>
  </si>
  <si>
    <t>The mothers in Faust; the myth of time and creativity [by] Harold Jantz.</t>
  </si>
  <si>
    <t>Baltimore, Johns Hopkins Press [1969]</t>
  </si>
  <si>
    <t>1969</t>
  </si>
  <si>
    <t>2000-01-25</t>
  </si>
  <si>
    <t>422152974:eng</t>
  </si>
  <si>
    <t>2089</t>
  </si>
  <si>
    <t>991005433749702656</t>
  </si>
  <si>
    <t>2262795610002656</t>
  </si>
  <si>
    <t>32285002874666</t>
  </si>
  <si>
    <t>893431505</t>
  </si>
  <si>
    <t>PT203 .S38 1983</t>
  </si>
  <si>
    <t>0                      PT 0203000S  38          1983</t>
  </si>
  <si>
    <t>The shape of the round table : structures of Middle High German Arthurian romance / James A. Schultz.</t>
  </si>
  <si>
    <t>Schultz, James A. (James Alfred), 1947-</t>
  </si>
  <si>
    <t>Toronto ; Buffalo : University of Toronto Press, c1983.</t>
  </si>
  <si>
    <t>1983</t>
  </si>
  <si>
    <t>1993-02-24</t>
  </si>
  <si>
    <t>836620479:eng</t>
  </si>
  <si>
    <t>9579856</t>
  </si>
  <si>
    <t>991000222969702656</t>
  </si>
  <si>
    <t>2272130380002656</t>
  </si>
  <si>
    <t>9780802024664</t>
  </si>
  <si>
    <t>32285000477967</t>
  </si>
  <si>
    <t>893425539</t>
  </si>
  <si>
    <t>PT2049 .D5</t>
  </si>
  <si>
    <t>0                      PT 2049000D  5</t>
  </si>
  <si>
    <t>Johann Wolfgang Goethe.</t>
  </si>
  <si>
    <t>Dieckmann, Liselotte.</t>
  </si>
  <si>
    <t>New York, Twayne Publishers [1974]</t>
  </si>
  <si>
    <t>Twayne's world authors series, TWAS 292. Germany</t>
  </si>
  <si>
    <t>2006-02-06</t>
  </si>
  <si>
    <t>3901575535:eng</t>
  </si>
  <si>
    <t>762503</t>
  </si>
  <si>
    <t>991003238739702656</t>
  </si>
  <si>
    <t>2265174410002656</t>
  </si>
  <si>
    <t>9780805723786</t>
  </si>
  <si>
    <t>32285002874930</t>
  </si>
  <si>
    <t>893428586</t>
  </si>
  <si>
    <t>PT2049 .F3 1963</t>
  </si>
  <si>
    <t>0                      PT 2049000F  3           1963</t>
  </si>
  <si>
    <t>Goethe as revealed in his poetry.</t>
  </si>
  <si>
    <t>New York, Ungar [1963]</t>
  </si>
  <si>
    <t>119432285:eng</t>
  </si>
  <si>
    <t>272528</t>
  </si>
  <si>
    <t>991002155119702656</t>
  </si>
  <si>
    <t>2262480670002656</t>
  </si>
  <si>
    <t>32285002874948</t>
  </si>
  <si>
    <t>893439820</t>
  </si>
  <si>
    <t>PT2049 .F33 1977</t>
  </si>
  <si>
    <t>0                      PT 2049000F  33          1977</t>
  </si>
  <si>
    <t>A study of Goethe / by Barker Fairley.</t>
  </si>
  <si>
    <t>Westport, Conn. : Greenwood Press, 1977.</t>
  </si>
  <si>
    <t>1977</t>
  </si>
  <si>
    <t>ctu</t>
  </si>
  <si>
    <t>119432287:eng</t>
  </si>
  <si>
    <t>2967994</t>
  </si>
  <si>
    <t>991004300489702656</t>
  </si>
  <si>
    <t>2269476120002656</t>
  </si>
  <si>
    <t>9780837193304</t>
  </si>
  <si>
    <t>32285002874955</t>
  </si>
  <si>
    <t>893235305</t>
  </si>
  <si>
    <t>PT2049 .L4</t>
  </si>
  <si>
    <t>0                      PT 2049000L  4</t>
  </si>
  <si>
    <t>The life of Goethe. Introd. by Victor Lange.</t>
  </si>
  <si>
    <t>Lewes, George Henry, 1817-1878.</t>
  </si>
  <si>
    <t>New York, F. Ungar Pub. Co. [1965]</t>
  </si>
  <si>
    <t>2000-01-23</t>
  </si>
  <si>
    <t>3943316650:eng</t>
  </si>
  <si>
    <t>294373</t>
  </si>
  <si>
    <t>991002231859702656</t>
  </si>
  <si>
    <t>2268257060002656</t>
  </si>
  <si>
    <t>32285002874963</t>
  </si>
  <si>
    <t>893232711</t>
  </si>
  <si>
    <t>PT2049 .N4 1932</t>
  </si>
  <si>
    <t>0                      PT 2049000N  4           1932</t>
  </si>
  <si>
    <t>Goethe, man and poet / by Henry W. Nevinson; written for the centenary of Goethe's death on March 22nd, 1832.</t>
  </si>
  <si>
    <t>Nevinson, Henry Woodd, 1856-1941.</t>
  </si>
  <si>
    <t>New York : Harcourt, Brace and Company, [c1932]</t>
  </si>
  <si>
    <t>1932</t>
  </si>
  <si>
    <t>2000-11-26</t>
  </si>
  <si>
    <t>1994-12-08</t>
  </si>
  <si>
    <t>1276754:eng</t>
  </si>
  <si>
    <t>631605</t>
  </si>
  <si>
    <t>991003078529702656</t>
  </si>
  <si>
    <t>2263330900002656</t>
  </si>
  <si>
    <t>9780836959024</t>
  </si>
  <si>
    <t>32285001980795</t>
  </si>
  <si>
    <t>893780589</t>
  </si>
  <si>
    <t>PT2049 .W55 1998</t>
  </si>
  <si>
    <t>0                      PT 2049000W  55          1998</t>
  </si>
  <si>
    <t>The life of Goethe : a critical biography / John R. Williams.</t>
  </si>
  <si>
    <t>Williams, John R., 1940-</t>
  </si>
  <si>
    <t>Oxford, UK ; Malden, Mass. : Blackwell Publishers, 1998.</t>
  </si>
  <si>
    <t>Blackwell critical biographies ; 10</t>
  </si>
  <si>
    <t>2001-01-19</t>
  </si>
  <si>
    <t>2000-07-27</t>
  </si>
  <si>
    <t>811499521:eng</t>
  </si>
  <si>
    <t>37955374</t>
  </si>
  <si>
    <t>991003223479702656</t>
  </si>
  <si>
    <t>2257339240002656</t>
  </si>
  <si>
    <t>9780631163763</t>
  </si>
  <si>
    <t>32285003743332</t>
  </si>
  <si>
    <t>893799489</t>
  </si>
  <si>
    <t>PT2051 .B55</t>
  </si>
  <si>
    <t>0                      PT 2051000B  55</t>
  </si>
  <si>
    <t>The life of Goethe; by Albert Bielschowsky ... Authorised translation from the German, by William A. Cooper ....</t>
  </si>
  <si>
    <t>Bielschowsky, Albert, 1847-1902.</t>
  </si>
  <si>
    <t>New York, London, G. P. Putnam's sons, 1905-08.</t>
  </si>
  <si>
    <t>1905</t>
  </si>
  <si>
    <t>2008-10-13</t>
  </si>
  <si>
    <t>5379650912:eng</t>
  </si>
  <si>
    <t>294435</t>
  </si>
  <si>
    <t>991002232079702656</t>
  </si>
  <si>
    <t>2268289970002656</t>
  </si>
  <si>
    <t>32285002874997</t>
  </si>
  <si>
    <t>893873260</t>
  </si>
  <si>
    <t>32285002875002</t>
  </si>
  <si>
    <t>893873261</t>
  </si>
  <si>
    <t>32285002875010</t>
  </si>
  <si>
    <t>893903778</t>
  </si>
  <si>
    <t>PT2051 .F713 1965a</t>
  </si>
  <si>
    <t>0                      PT 2051000F  713         1965a</t>
  </si>
  <si>
    <t>Goethe, his life and times.</t>
  </si>
  <si>
    <t>Friedenthal, Richard, 1896-1979.</t>
  </si>
  <si>
    <t>Cleveland : World Pub. Co., [1965, c1963]</t>
  </si>
  <si>
    <t>ohu</t>
  </si>
  <si>
    <t>2006-11-14</t>
  </si>
  <si>
    <t>1992-09-16</t>
  </si>
  <si>
    <t>2778505:eng</t>
  </si>
  <si>
    <t>256142</t>
  </si>
  <si>
    <t>991002000559702656</t>
  </si>
  <si>
    <t>2272083010002656</t>
  </si>
  <si>
    <t>32285001300648</t>
  </si>
  <si>
    <t>893709750</t>
  </si>
  <si>
    <t>PT2051 .G73</t>
  </si>
  <si>
    <t>0                      PT 2051000G  73</t>
  </si>
  <si>
    <t>The life and times of Goethe. By Herman Grimm. Translated by Sarah Holland Adams.</t>
  </si>
  <si>
    <t>Grimm, Herman Friedrich, 1828-1901.</t>
  </si>
  <si>
    <t>Boston, Little, Brown, and company, 1880.</t>
  </si>
  <si>
    <t>1880</t>
  </si>
  <si>
    <t>3943346843:eng</t>
  </si>
  <si>
    <t>1840610</t>
  </si>
  <si>
    <t>991003906719702656</t>
  </si>
  <si>
    <t>2262453990002656</t>
  </si>
  <si>
    <t>32285002875051</t>
  </si>
  <si>
    <t>893318559</t>
  </si>
  <si>
    <t>PT2066 .E48</t>
  </si>
  <si>
    <t>0                      PT 2066000E  48</t>
  </si>
  <si>
    <t>Goethe: a psychoanalytic study, 1775-1786 / by K. R. Eissler.</t>
  </si>
  <si>
    <t>Eissler, K. R. (Kurt Robert), 1908-1999.</t>
  </si>
  <si>
    <t>Detroit, Wayne State University Press, 1963.</t>
  </si>
  <si>
    <t>___</t>
  </si>
  <si>
    <t>1997-02-26</t>
  </si>
  <si>
    <t>102464490:eng</t>
  </si>
  <si>
    <t>14604329</t>
  </si>
  <si>
    <t>991002573099702656</t>
  </si>
  <si>
    <t>2262306210002656</t>
  </si>
  <si>
    <t>32285000479757</t>
  </si>
  <si>
    <t>893716622</t>
  </si>
  <si>
    <t>32285000479765</t>
  </si>
  <si>
    <t>893710442</t>
  </si>
  <si>
    <t>PT2100.B9 B8</t>
  </si>
  <si>
    <t>0                      PT 2100000B  9                  B  8</t>
  </si>
  <si>
    <t>Byron and Goethe : analysis of a passion.</t>
  </si>
  <si>
    <t>Butler, E. M. (Eliza Marian), 1885-1959.</t>
  </si>
  <si>
    <t>London : Bowes &amp; Bowes, [1956]</t>
  </si>
  <si>
    <t>1956</t>
  </si>
  <si>
    <t>1996-01-25</t>
  </si>
  <si>
    <t>1990-03-14</t>
  </si>
  <si>
    <t>62926711:eng</t>
  </si>
  <si>
    <t>294477</t>
  </si>
  <si>
    <t>991002232169702656</t>
  </si>
  <si>
    <t>2268283720002656</t>
  </si>
  <si>
    <t>32285000082874</t>
  </si>
  <si>
    <t>893414973</t>
  </si>
  <si>
    <t>PT2177 .B4 1949</t>
  </si>
  <si>
    <t>0                      PT 2177000B  4           1949</t>
  </si>
  <si>
    <t>Goethe's image of man and society / by Arnold Bergstraesser.</t>
  </si>
  <si>
    <t>Bergsträsser, Arnold, 1896-1964.</t>
  </si>
  <si>
    <t>Chicago : H. Regnery Co., 1949.</t>
  </si>
  <si>
    <t>1949</t>
  </si>
  <si>
    <t>ilu</t>
  </si>
  <si>
    <t>1992-02-21</t>
  </si>
  <si>
    <t>1625187:eng</t>
  </si>
  <si>
    <t>657825</t>
  </si>
  <si>
    <t>991003112569702656</t>
  </si>
  <si>
    <t>2259917070002656</t>
  </si>
  <si>
    <t>32285000909449</t>
  </si>
  <si>
    <t>893511569</t>
  </si>
  <si>
    <t>PT2177 .G7</t>
  </si>
  <si>
    <t>0                      PT 2177000G  7</t>
  </si>
  <si>
    <t>Goethe: a critical introduction, by Ronald Gray.</t>
  </si>
  <si>
    <t>Gray, Ronald D.</t>
  </si>
  <si>
    <t>London, Cambridge U.P., 1967.</t>
  </si>
  <si>
    <t>1997-07-15</t>
  </si>
  <si>
    <t>198012830:eng</t>
  </si>
  <si>
    <t>1144450</t>
  </si>
  <si>
    <t>991003569489702656</t>
  </si>
  <si>
    <t>2263427750002656</t>
  </si>
  <si>
    <t>32285002875275</t>
  </si>
  <si>
    <t>893874899</t>
  </si>
  <si>
    <t>PT2177 .S94 2002</t>
  </si>
  <si>
    <t>0                      PT 2177000S  94          2002</t>
  </si>
  <si>
    <t>Reading Goethe : a critical introduction to the literary work / Martin and Erika Swales.</t>
  </si>
  <si>
    <t>Swales, Martin.</t>
  </si>
  <si>
    <t>Rochester, NY : Camden House, 2002.</t>
  </si>
  <si>
    <t>2002</t>
  </si>
  <si>
    <t>2003-12-15</t>
  </si>
  <si>
    <t>36290446:eng</t>
  </si>
  <si>
    <t>47081359</t>
  </si>
  <si>
    <t>991004051579702656</t>
  </si>
  <si>
    <t>2256781470002656</t>
  </si>
  <si>
    <t>9781571130952</t>
  </si>
  <si>
    <t>32285004847207</t>
  </si>
  <si>
    <t>893875620</t>
  </si>
  <si>
    <t>PT2190.R6 H3</t>
  </si>
  <si>
    <t>0                      PT 2190000R  6                  H  3</t>
  </si>
  <si>
    <t>Goethe and Rousseau; resonances of the mind.</t>
  </si>
  <si>
    <t>Hammer, Carl, 1910-</t>
  </si>
  <si>
    <t>[Lexington] University Press of Kentucky [1973]</t>
  </si>
  <si>
    <t>1973</t>
  </si>
  <si>
    <t>kyu</t>
  </si>
  <si>
    <t>2008-04-03</t>
  </si>
  <si>
    <t>422795294:eng</t>
  </si>
  <si>
    <t>753262</t>
  </si>
  <si>
    <t>991003228069702656</t>
  </si>
  <si>
    <t>2270587050002656</t>
  </si>
  <si>
    <t>9780813112893</t>
  </si>
  <si>
    <t>32285002875366</t>
  </si>
  <si>
    <t>893336272</t>
  </si>
  <si>
    <t>PT2193 .S832 1978</t>
  </si>
  <si>
    <t>0                      PT 2193000S  832         1978</t>
  </si>
  <si>
    <t>A theory of knowledge based on Goethe's world conception. [Translated by Olin D. Wannamaker.</t>
  </si>
  <si>
    <t>Steiner, Rudolf, 1861-1925.</t>
  </si>
  <si>
    <t>New York, Anthroposophic Press [1978, c1968]</t>
  </si>
  <si>
    <t>1978</t>
  </si>
  <si>
    <t>3d ed.]</t>
  </si>
  <si>
    <t>4161726859:eng</t>
  </si>
  <si>
    <t>6796</t>
  </si>
  <si>
    <t>991005439509702656</t>
  </si>
  <si>
    <t>2265455280002656</t>
  </si>
  <si>
    <t>32285000479815</t>
  </si>
  <si>
    <t>893796243</t>
  </si>
  <si>
    <t>PT2203 .G6 1980</t>
  </si>
  <si>
    <t>0                      PT 2203000G  6           1980</t>
  </si>
  <si>
    <t>Goethe on art / selected, edited, and translated by John Gage.</t>
  </si>
  <si>
    <t>Goethe, Johann Wolfgang von, 1749-1832.</t>
  </si>
  <si>
    <t>Berkeley : University of California Press, c1980.</t>
  </si>
  <si>
    <t>1980</t>
  </si>
  <si>
    <t>2010-01-03</t>
  </si>
  <si>
    <t>502072:eng</t>
  </si>
  <si>
    <t>5410296</t>
  </si>
  <si>
    <t>991004830469702656</t>
  </si>
  <si>
    <t>2260558120002656</t>
  </si>
  <si>
    <t>9780520039957</t>
  </si>
  <si>
    <t>32285000479823</t>
  </si>
  <si>
    <t>893254145</t>
  </si>
  <si>
    <t>PT2328 .K58 1983</t>
  </si>
  <si>
    <t>0                      PT 2328000K  58          1983</t>
  </si>
  <si>
    <t>Valiant heart : a biography of Heinrich Heine / Philip Kossoff.</t>
  </si>
  <si>
    <t>Kossoff, Philip, 1907-</t>
  </si>
  <si>
    <t>New York : Cornwall Books, c1983.</t>
  </si>
  <si>
    <t>2001-02-12</t>
  </si>
  <si>
    <t>1991-01-25</t>
  </si>
  <si>
    <t>198582790:eng</t>
  </si>
  <si>
    <t>9645258</t>
  </si>
  <si>
    <t>991000233019702656</t>
  </si>
  <si>
    <t>2269464760002656</t>
  </si>
  <si>
    <t>9780845347621</t>
  </si>
  <si>
    <t>32285000479971</t>
  </si>
  <si>
    <t>893333321</t>
  </si>
  <si>
    <t>PT2328 .M6</t>
  </si>
  <si>
    <t>0                      PT 2328000M  6</t>
  </si>
  <si>
    <t>Heinrich Heine; romance and tragedy of the poet's life, with a critical appreciation, by Michael Monahan.</t>
  </si>
  <si>
    <t>Monahan, Michael, 1865-1933.</t>
  </si>
  <si>
    <t>New York, N. L. Brown, 1924 [c1923]</t>
  </si>
  <si>
    <t>1924</t>
  </si>
  <si>
    <t>2000-02-21</t>
  </si>
  <si>
    <t>2261389528:eng</t>
  </si>
  <si>
    <t>421801</t>
  </si>
  <si>
    <t>991002743269702656</t>
  </si>
  <si>
    <t>2270000120002656</t>
  </si>
  <si>
    <t>32285002876042</t>
  </si>
  <si>
    <t>893710626</t>
  </si>
  <si>
    <t>PT2328 .P39</t>
  </si>
  <si>
    <t>0                      PT 2328000P  39</t>
  </si>
  <si>
    <t>Heinrich Heine, Mensch und Dichter zwischen Deutschland und Frankreich.</t>
  </si>
  <si>
    <t>Paucker, Henri R. (Henri Roger)</t>
  </si>
  <si>
    <t>Bern, Lang, 1970.</t>
  </si>
  <si>
    <t>1970</t>
  </si>
  <si>
    <t>Europäische Hochschulschriften. Reihe 1: Deutsche Literatur und Germanistik, Bd. 4</t>
  </si>
  <si>
    <t>1999-11-12</t>
  </si>
  <si>
    <t>1487680:ger</t>
  </si>
  <si>
    <t>294412</t>
  </si>
  <si>
    <t>991002231989702656</t>
  </si>
  <si>
    <t>2268274610002656</t>
  </si>
  <si>
    <t>32285002876059</t>
  </si>
  <si>
    <t>893534910</t>
  </si>
  <si>
    <t>PT2328 .U6</t>
  </si>
  <si>
    <t>0                      PT 2328000U  6</t>
  </si>
  <si>
    <t>Heinrich Heine, paradox and poet, by Louis Untermeyer.</t>
  </si>
  <si>
    <t>Untermeyer, Louis, 1885-1977.</t>
  </si>
  <si>
    <t>New York, Harcourt, Brace [c1937]</t>
  </si>
  <si>
    <t>1937</t>
  </si>
  <si>
    <t>2643481015:eng</t>
  </si>
  <si>
    <t>258768</t>
  </si>
  <si>
    <t>991002009229702656</t>
  </si>
  <si>
    <t>2271521130002656</t>
  </si>
  <si>
    <t>32285002876067</t>
  </si>
  <si>
    <t>893444915</t>
  </si>
  <si>
    <t>PT2340 .F3 1977</t>
  </si>
  <si>
    <t>0                      PT 2340000F  3           1977</t>
  </si>
  <si>
    <t>Heinrich Heine : an interpretation / by Barker Fairley.</t>
  </si>
  <si>
    <t>2009-04-06</t>
  </si>
  <si>
    <t>1862352539:eng</t>
  </si>
  <si>
    <t>2799066</t>
  </si>
  <si>
    <t>991004247759702656</t>
  </si>
  <si>
    <t>2271414360002656</t>
  </si>
  <si>
    <t>9780837193380</t>
  </si>
  <si>
    <t>32285002876083</t>
  </si>
  <si>
    <t>893806837</t>
  </si>
  <si>
    <t>PT2340 .P7</t>
  </si>
  <si>
    <t>0                      PT 2340000P  7</t>
  </si>
  <si>
    <t>Heine, the tragic satirist; a study of the later poetry, 1827-1856.</t>
  </si>
  <si>
    <t>Prawer, S. S. (Siegbert Salomon), 1925-2012.</t>
  </si>
  <si>
    <t>Cambridge, University Press, 1961.</t>
  </si>
  <si>
    <t>1961</t>
  </si>
  <si>
    <t>9592917465:mul</t>
  </si>
  <si>
    <t>856646845</t>
  </si>
  <si>
    <t>991002232479702656</t>
  </si>
  <si>
    <t>2268597780002656</t>
  </si>
  <si>
    <t>32285002876091</t>
  </si>
  <si>
    <t>893903780</t>
  </si>
  <si>
    <t>PT2340 .S2</t>
  </si>
  <si>
    <t>0                      PT 2340000S  2</t>
  </si>
  <si>
    <t>Heinrich Heine, the elusive poet, by Jeffrey L. Sammons.</t>
  </si>
  <si>
    <t>Sammons, Jeffrey L.</t>
  </si>
  <si>
    <t>New Haven, Yale University Press, 1969.</t>
  </si>
  <si>
    <t>Yale Germanic studies ; 3</t>
  </si>
  <si>
    <t>3856076538:eng</t>
  </si>
  <si>
    <t>44773</t>
  </si>
  <si>
    <t>991000101489702656</t>
  </si>
  <si>
    <t>2261413830002656</t>
  </si>
  <si>
    <t>9780300011418</t>
  </si>
  <si>
    <t>32285002876109</t>
  </si>
  <si>
    <t>893521401</t>
  </si>
  <si>
    <t>PT2342 .S2</t>
  </si>
  <si>
    <t>0                      PT 2342000S  2</t>
  </si>
  <si>
    <t>The exile of Gods : interpretation of a theme, a theory and a technique in the work of Heinrich Heine / by A. I. Sandor.</t>
  </si>
  <si>
    <t>Sandor, A. I.</t>
  </si>
  <si>
    <t>The Hague ; Paris : Mouton, 1967.</t>
  </si>
  <si>
    <t xml:space="preserve">ne </t>
  </si>
  <si>
    <t>Anglica Germanica : British studies in Germanic languages and literatures ; 9</t>
  </si>
  <si>
    <t>1999-11-15</t>
  </si>
  <si>
    <t>377288611:mul</t>
  </si>
  <si>
    <t>458026</t>
  </si>
  <si>
    <t>991002815099702656</t>
  </si>
  <si>
    <t>2265780200002656</t>
  </si>
  <si>
    <t>32285003622593</t>
  </si>
  <si>
    <t>893604076</t>
  </si>
  <si>
    <t>PT2354 .K62 1987</t>
  </si>
  <si>
    <t>0                      PT 2354000K  62          1987</t>
  </si>
  <si>
    <t>Johann Gottfried Herder / by Wulf Koepke.</t>
  </si>
  <si>
    <t>Köpke, Wulf, 1928-</t>
  </si>
  <si>
    <t>Boston : Twayne Publishers, c1987.</t>
  </si>
  <si>
    <t>Twayne's world authors series. German literature ; TWAS 786</t>
  </si>
  <si>
    <t>2009-03-30</t>
  </si>
  <si>
    <t>3901062800:eng</t>
  </si>
  <si>
    <t>13796363</t>
  </si>
  <si>
    <t>991001001829702656</t>
  </si>
  <si>
    <t>2255477490002656</t>
  </si>
  <si>
    <t>9780805766349</t>
  </si>
  <si>
    <t>32285000479989</t>
  </si>
  <si>
    <t>893708907</t>
  </si>
  <si>
    <t>PT2359.H2 A4</t>
  </si>
  <si>
    <t>0                      PT 2359000H  2                  A  4</t>
  </si>
  <si>
    <t>Hölderlin und Heidegger/ [by] Beda Allemann.</t>
  </si>
  <si>
    <t>Allemann, Beda.</t>
  </si>
  <si>
    <t>[Zurich] : Atlantis verlag, [c1954].</t>
  </si>
  <si>
    <t>1954</t>
  </si>
  <si>
    <t>Zweite, erweiterte Auflage</t>
  </si>
  <si>
    <t>2010-09-17</t>
  </si>
  <si>
    <t>7389758:ger</t>
  </si>
  <si>
    <t>5721342</t>
  </si>
  <si>
    <t>991004862939702656</t>
  </si>
  <si>
    <t>2260693540002656</t>
  </si>
  <si>
    <t>32285002876224</t>
  </si>
  <si>
    <t>893332133</t>
  </si>
  <si>
    <t>PT2359.H2 C56 1988</t>
  </si>
  <si>
    <t>0                      PT 2359000H  2                  C  56          1988</t>
  </si>
  <si>
    <t>Hölderlin / David Constantine.</t>
  </si>
  <si>
    <t>Constantine, David, 1944-</t>
  </si>
  <si>
    <t>Oxford : Clarendon Press ; New York : Oxford University Press, 1988.</t>
  </si>
  <si>
    <t>1988</t>
  </si>
  <si>
    <t>2009-05-02</t>
  </si>
  <si>
    <t>1991-01-28</t>
  </si>
  <si>
    <t>13235394:eng</t>
  </si>
  <si>
    <t>17107833</t>
  </si>
  <si>
    <t>991001180219702656</t>
  </si>
  <si>
    <t>2257861620002656</t>
  </si>
  <si>
    <t>9780198157885</t>
  </si>
  <si>
    <t>32285000461789</t>
  </si>
  <si>
    <t>893872352</t>
  </si>
  <si>
    <t>PT236 .B74 1996</t>
  </si>
  <si>
    <t>0                      PT 0236000B  74          1996</t>
  </si>
  <si>
    <t>Neue deutsche Literaturgeschichte : vom "Ackermann" zu Günter Grass / Peter J. Brenner.</t>
  </si>
  <si>
    <t>Brenner, Peter J.</t>
  </si>
  <si>
    <t>Tübingen : Niemeyer, 1996.</t>
  </si>
  <si>
    <t>1998-05-13</t>
  </si>
  <si>
    <t>1997-08-29</t>
  </si>
  <si>
    <t>687193511:ger</t>
  </si>
  <si>
    <t>36051463</t>
  </si>
  <si>
    <t>991002747639702656</t>
  </si>
  <si>
    <t>2263759560002656</t>
  </si>
  <si>
    <t>9783484107366</t>
  </si>
  <si>
    <t>32285003002796</t>
  </si>
  <si>
    <t>893347879</t>
  </si>
  <si>
    <t>PT236 .S55 1997</t>
  </si>
  <si>
    <t>0                      PT 0236000S  55          1997</t>
  </si>
  <si>
    <t>A companion to German literature : from 1500 to the present / Eda Sagarra and Peter Skrine.</t>
  </si>
  <si>
    <t>Sagarra, Eda.</t>
  </si>
  <si>
    <t>Oxford ; Malden, Mass. : Blackwell Publishers, 1997.</t>
  </si>
  <si>
    <t>1998-06-08</t>
  </si>
  <si>
    <t>1998-04-01</t>
  </si>
  <si>
    <t>897917089:eng</t>
  </si>
  <si>
    <t>35249529</t>
  </si>
  <si>
    <t>991002700159702656</t>
  </si>
  <si>
    <t>2256813260002656</t>
  </si>
  <si>
    <t>9780631171225</t>
  </si>
  <si>
    <t>32285003382404</t>
  </si>
  <si>
    <t>893323256</t>
  </si>
  <si>
    <t>PT236 .T44 1997</t>
  </si>
  <si>
    <t>0                      PT 0236000T  44          1997</t>
  </si>
  <si>
    <t>Themes and structures : studies in German literature from Goethe to the present / edited by Alexander Stephan.</t>
  </si>
  <si>
    <t>Columbia, SC : Camden House, c1997.</t>
  </si>
  <si>
    <t>1st ed.</t>
  </si>
  <si>
    <t>2004-04-21</t>
  </si>
  <si>
    <t>898471004:eng</t>
  </si>
  <si>
    <t>36892696</t>
  </si>
  <si>
    <t>991004277929702656</t>
  </si>
  <si>
    <t>2264705750002656</t>
  </si>
  <si>
    <t>9781571130877</t>
  </si>
  <si>
    <t>32285004901251</t>
  </si>
  <si>
    <t>893500367</t>
  </si>
  <si>
    <t>PT2361.Z5 D28 1973</t>
  </si>
  <si>
    <t>0                      PT 2361000Z  5                  D  28          1973</t>
  </si>
  <si>
    <t>The shattered self; E. T. A. Hoffmann's tragic vision [by] Horst S. Daemmrich.</t>
  </si>
  <si>
    <t>Daemmrich, Horst S., 1930-</t>
  </si>
  <si>
    <t>Detroit, Wayne State University Press, 1973.</t>
  </si>
  <si>
    <t>miu</t>
  </si>
  <si>
    <t>2006-12-07</t>
  </si>
  <si>
    <t>1690844:eng</t>
  </si>
  <si>
    <t>572910</t>
  </si>
  <si>
    <t>991003005849702656</t>
  </si>
  <si>
    <t>2272516080002656</t>
  </si>
  <si>
    <t>9780814314937</t>
  </si>
  <si>
    <t>32285002876364</t>
  </si>
  <si>
    <t>893805325</t>
  </si>
  <si>
    <t>PT2361.Z5 N4</t>
  </si>
  <si>
    <t>0                      PT 2361000Z  5                  N  4</t>
  </si>
  <si>
    <t>E.T.A. Hoffmann's other world; the romantic author and his "new mythology."</t>
  </si>
  <si>
    <t>Negus, Kenneth.</t>
  </si>
  <si>
    <t>Philadelphia, University of Pennsylvania Press [1965]</t>
  </si>
  <si>
    <t>pau</t>
  </si>
  <si>
    <t>University of Pennsylvania studies in Germanic languages and literatures</t>
  </si>
  <si>
    <t>292091685:eng</t>
  </si>
  <si>
    <t>185380</t>
  </si>
  <si>
    <t>991001140109702656</t>
  </si>
  <si>
    <t>2269139740002656</t>
  </si>
  <si>
    <t>32285002876398</t>
  </si>
  <si>
    <t>893772349</t>
  </si>
  <si>
    <t>PT2379.Z5 G4 1968</t>
  </si>
  <si>
    <t>0                      PT 2379000Z  5                  G  4           1968</t>
  </si>
  <si>
    <t>Heinrich von Kleist; a study in tragedy and anxiety.</t>
  </si>
  <si>
    <t>Gearey, John, 1926-</t>
  </si>
  <si>
    <t>Philadelphia, University of Pennsylvania Press [1968]</t>
  </si>
  <si>
    <t>1968</t>
  </si>
  <si>
    <t>1998-02-05</t>
  </si>
  <si>
    <t>1862272551:eng</t>
  </si>
  <si>
    <t>1055210</t>
  </si>
  <si>
    <t>991003502939702656</t>
  </si>
  <si>
    <t>2271737500002656</t>
  </si>
  <si>
    <t>32285002876588</t>
  </si>
  <si>
    <t>893512014</t>
  </si>
  <si>
    <t>PT2379.Z5 K7 1968</t>
  </si>
  <si>
    <t>0                      PT 2379000Z  5                  K  7           1968</t>
  </si>
  <si>
    <t>Die dichterische Entwicklung Heinrichs von Kleist; Untersuchungen zu seinen Briefen und zu Chronologie und Aufbau seiner Werke.</t>
  </si>
  <si>
    <t>Kreutzer, Hans Joachim.</t>
  </si>
  <si>
    <t>[Berlin] E. Schmidt [1968]</t>
  </si>
  <si>
    <t>Philologische Studien und Quellen ; Heft 41</t>
  </si>
  <si>
    <t>1997-09-15</t>
  </si>
  <si>
    <t>364440427:ger</t>
  </si>
  <si>
    <t>1209698</t>
  </si>
  <si>
    <t>991003621939702656</t>
  </si>
  <si>
    <t>2270344610002656</t>
  </si>
  <si>
    <t>32285002876604</t>
  </si>
  <si>
    <t>893352952</t>
  </si>
  <si>
    <t>PT2418.R4 V35 2000</t>
  </si>
  <si>
    <t>0                      PT 2418000R  4                  V  35          2000</t>
  </si>
  <si>
    <t>Soundings in G.E. Lessing's philosophy of religion / Gérard Vallée.</t>
  </si>
  <si>
    <t>Vallée, Gérard, 1933-</t>
  </si>
  <si>
    <t>Lanham, Md. : University Press of America, c2000.</t>
  </si>
  <si>
    <t>2001-05-29</t>
  </si>
  <si>
    <t>44958736:eng</t>
  </si>
  <si>
    <t>43656930</t>
  </si>
  <si>
    <t>991003536209702656</t>
  </si>
  <si>
    <t>2267755780002656</t>
  </si>
  <si>
    <t>9780761816775</t>
  </si>
  <si>
    <t>32285004318969</t>
  </si>
  <si>
    <t>893499402</t>
  </si>
  <si>
    <t>PT2528.Z5 P38 1992</t>
  </si>
  <si>
    <t>0                      PT 2528000Z  5                  P  38          1992</t>
  </si>
  <si>
    <t>Theodor Storm / Roger Paulin.</t>
  </si>
  <si>
    <t>Paulin, Roger.</t>
  </si>
  <si>
    <t>München : C.H. Beck, c1992.</t>
  </si>
  <si>
    <t>1992</t>
  </si>
  <si>
    <t>Originalausg.</t>
  </si>
  <si>
    <t>Beck'sche Reihe ; 622. Autorenbücher</t>
  </si>
  <si>
    <t>2000-08-28</t>
  </si>
  <si>
    <t>1996-06-21</t>
  </si>
  <si>
    <t>5611043117:ger</t>
  </si>
  <si>
    <t>25504156</t>
  </si>
  <si>
    <t>991002004439702656</t>
  </si>
  <si>
    <t>2270979050002656</t>
  </si>
  <si>
    <t>9783406350481</t>
  </si>
  <si>
    <t>32285002171477</t>
  </si>
  <si>
    <t>893603098</t>
  </si>
  <si>
    <t>PT2528.Z5 Z57 2003</t>
  </si>
  <si>
    <t>0                      PT 2528000Z  5                  Z  57          2003</t>
  </si>
  <si>
    <t>Theodor Storm : the Dano-German poet and writer / Clifford Albrecht Bernd.</t>
  </si>
  <si>
    <t>Bernd, Clifford Albrecht.</t>
  </si>
  <si>
    <t>Oxford ; New York : P. Lang, c2003.</t>
  </si>
  <si>
    <t>2003</t>
  </si>
  <si>
    <t>North American studies in 19th-century German literature, 0891-4095 ; v. 33</t>
  </si>
  <si>
    <t>2005-04-21</t>
  </si>
  <si>
    <t>973896:eng</t>
  </si>
  <si>
    <t>53462205</t>
  </si>
  <si>
    <t>991004500499702656</t>
  </si>
  <si>
    <t>2255882790002656</t>
  </si>
  <si>
    <t>9780820468877</t>
  </si>
  <si>
    <t>32285005032536</t>
  </si>
  <si>
    <t>893888790</t>
  </si>
  <si>
    <t>PT2601.N42 Z95</t>
  </si>
  <si>
    <t>0                      PT 2601000N  42                 Z  95</t>
  </si>
  <si>
    <t>Stefan Andres / Hans Wagener.</t>
  </si>
  <si>
    <t>Wagener, Hans, 1940-</t>
  </si>
  <si>
    <t>Berlin : Colloquium - Verlag, 1974.</t>
  </si>
  <si>
    <t>Köpfe des XX. Jahrhunderts ; Bd. 77</t>
  </si>
  <si>
    <t>2127312:ger</t>
  </si>
  <si>
    <t>1228247</t>
  </si>
  <si>
    <t>991003633989702656</t>
  </si>
  <si>
    <t>2268777110002656</t>
  </si>
  <si>
    <t>9783767803664</t>
  </si>
  <si>
    <t>32285000485531</t>
  </si>
  <si>
    <t>893435220</t>
  </si>
  <si>
    <t>PT2603.E455 P334 1989</t>
  </si>
  <si>
    <t>0                      PT 2603000E  455                P  334         1989</t>
  </si>
  <si>
    <t>The dialectics of seeing : Walter Benjamin and the Arcades project / Susan Buck-Morss.</t>
  </si>
  <si>
    <t>Buck-Morss, Susan.</t>
  </si>
  <si>
    <t>Cambridge, Mass. : MIT Press, 1989.</t>
  </si>
  <si>
    <t>Studies in contemporary German social thought</t>
  </si>
  <si>
    <t>2009-05-14</t>
  </si>
  <si>
    <t>1990-02-16</t>
  </si>
  <si>
    <t>21365278:eng</t>
  </si>
  <si>
    <t>19322217</t>
  </si>
  <si>
    <t>991001448259702656</t>
  </si>
  <si>
    <t>2266895760002656</t>
  </si>
  <si>
    <t>9780262022682</t>
  </si>
  <si>
    <t>32285000038074</t>
  </si>
  <si>
    <t>893696756</t>
  </si>
  <si>
    <t>PT2603.E455 Z5813 1996</t>
  </si>
  <si>
    <t>0                      PT 2603000E  455                Z  5813        1996</t>
  </si>
  <si>
    <t>Walter Benjamin : a biography / Momme Brodersen ; translated by Malcolm R. Green and Ingrida Ligers ; edited by Martina Derviş.</t>
  </si>
  <si>
    <t>Brodersen, Momme.</t>
  </si>
  <si>
    <t>London ; New York : Verso, 1996.</t>
  </si>
  <si>
    <t>1997-01-17</t>
  </si>
  <si>
    <t>695615:eng</t>
  </si>
  <si>
    <t>36011587</t>
  </si>
  <si>
    <t>991002742569702656</t>
  </si>
  <si>
    <t>2255027450002656</t>
  </si>
  <si>
    <t>9781859849675</t>
  </si>
  <si>
    <t>32285002409067</t>
  </si>
  <si>
    <t>893427958</t>
  </si>
  <si>
    <t>PT2603.E455 Z6743 2002</t>
  </si>
  <si>
    <t>0                      PT 2603000E  455                Z  6743        2002</t>
  </si>
  <si>
    <t>Walter Benjamin, critical constellations / Graeme Gilloch.</t>
  </si>
  <si>
    <t>Gilloch, Graeme.</t>
  </si>
  <si>
    <t>Cambridge, UK : Polity ; Malden, MA : Blackwell Publishers, 2002.</t>
  </si>
  <si>
    <t>Key contemporary thinkers</t>
  </si>
  <si>
    <t>2003-05-22</t>
  </si>
  <si>
    <t>35931321:eng</t>
  </si>
  <si>
    <t>46777377</t>
  </si>
  <si>
    <t>991004051199702656</t>
  </si>
  <si>
    <t>2269153000002656</t>
  </si>
  <si>
    <t>9780745610078</t>
  </si>
  <si>
    <t>32285004748991</t>
  </si>
  <si>
    <t>893411054</t>
  </si>
  <si>
    <t>PT2603.E455 Z734 1993</t>
  </si>
  <si>
    <t>0                      PT 2603000E  455                Z  734         1993</t>
  </si>
  <si>
    <t>Walter Benjamin for children : an essay on his radio years / Jeffrey Mehlman.</t>
  </si>
  <si>
    <t>Mehlman, Jeffrey.</t>
  </si>
  <si>
    <t>Chicago : University of Chicago Press, 1993.</t>
  </si>
  <si>
    <t>1994-04-12</t>
  </si>
  <si>
    <t>1994-02-01</t>
  </si>
  <si>
    <t>836736058:eng</t>
  </si>
  <si>
    <t>26353225</t>
  </si>
  <si>
    <t>991002058839702656</t>
  </si>
  <si>
    <t>2265832390002656</t>
  </si>
  <si>
    <t>9780226518657</t>
  </si>
  <si>
    <t>32285001834166</t>
  </si>
  <si>
    <t>893340982</t>
  </si>
  <si>
    <t>PT2603.R397 Z57724</t>
  </si>
  <si>
    <t>0                      PT 2603000R  397                Z  57724</t>
  </si>
  <si>
    <t>Brecht in perspective / edited by Graham Bartram and Anthony Waine.</t>
  </si>
  <si>
    <t>London ; New York : Longman, 1982.</t>
  </si>
  <si>
    <t>2006-04-01</t>
  </si>
  <si>
    <t>1991-01-30</t>
  </si>
  <si>
    <t>350052189:eng</t>
  </si>
  <si>
    <t>7733075</t>
  </si>
  <si>
    <t>991005151649702656</t>
  </si>
  <si>
    <t>2256985940002656</t>
  </si>
  <si>
    <t>9780582492059</t>
  </si>
  <si>
    <t>32285000486166</t>
  </si>
  <si>
    <t>893350815</t>
  </si>
  <si>
    <t>PT2603.R397 Z587</t>
  </si>
  <si>
    <t>0                      PT 2603000R  397                Z  587</t>
  </si>
  <si>
    <t>Brecht : a collection of critical essays.</t>
  </si>
  <si>
    <t>Demetz, Peter, 1922- editor.</t>
  </si>
  <si>
    <t>Englewood Cliffs, N.J. : Prentice-Hall, [1962]</t>
  </si>
  <si>
    <t>1962</t>
  </si>
  <si>
    <t>nju</t>
  </si>
  <si>
    <t>A Spectrum book, S-TC-11.</t>
  </si>
  <si>
    <t>1994-04-04</t>
  </si>
  <si>
    <t>1991-11-06</t>
  </si>
  <si>
    <t>4928417799:eng</t>
  </si>
  <si>
    <t>965021</t>
  </si>
  <si>
    <t>991003428289702656</t>
  </si>
  <si>
    <t>2258366980002656</t>
  </si>
  <si>
    <t>32285000804582</t>
  </si>
  <si>
    <t>893228044</t>
  </si>
  <si>
    <t>PT2603.R397 Z589</t>
  </si>
  <si>
    <t>0                      PT 2603000R  397                Z  589</t>
  </si>
  <si>
    <t>Towards utopia : a study of Brecht / Keith A. Dickson.</t>
  </si>
  <si>
    <t>Dickson, Keith A. (Keith Andrew)</t>
  </si>
  <si>
    <t>Oxford : Clarendon Press ; New York : Oxford University Press, 1978. --</t>
  </si>
  <si>
    <t>356301493:eng</t>
  </si>
  <si>
    <t>3608285</t>
  </si>
  <si>
    <t>991004473579702656</t>
  </si>
  <si>
    <t>2271660740002656</t>
  </si>
  <si>
    <t>9780198157502</t>
  </si>
  <si>
    <t>32285000486174</t>
  </si>
  <si>
    <t>893593723</t>
  </si>
  <si>
    <t>PT2603.R397 Z6 1960</t>
  </si>
  <si>
    <t>0                      PT 2603000R  397                Z  6           1960</t>
  </si>
  <si>
    <t>Brecht: the man and his work.</t>
  </si>
  <si>
    <t>Esslin, Martin, 1918-2002.</t>
  </si>
  <si>
    <t>Garden City, N.Y., Doubleday, 1960.</t>
  </si>
  <si>
    <t>1960</t>
  </si>
  <si>
    <t>2006-09-19</t>
  </si>
  <si>
    <t>1997-07-17</t>
  </si>
  <si>
    <t>3768405701:eng</t>
  </si>
  <si>
    <t>2360185</t>
  </si>
  <si>
    <t>991003867359702656</t>
  </si>
  <si>
    <t>2269960090002656</t>
  </si>
  <si>
    <t>32285002879251</t>
  </si>
  <si>
    <t>893627827</t>
  </si>
  <si>
    <t>PT2603.R397 Z6 1971</t>
  </si>
  <si>
    <t>0                      PT 2603000R  397                Z  6           1971</t>
  </si>
  <si>
    <t>Brecht : a choice of evils : a critical study of the man, his work and his opinions.</t>
  </si>
  <si>
    <t>London : Eyre and Spottiswoode, 1971.</t>
  </si>
  <si>
    <t>1991-05-15</t>
  </si>
  <si>
    <t>4757704079:eng</t>
  </si>
  <si>
    <t>248319</t>
  </si>
  <si>
    <t>991001929939702656</t>
  </si>
  <si>
    <t>2257878760002656</t>
  </si>
  <si>
    <t>9780413283108</t>
  </si>
  <si>
    <t>32285000595453</t>
  </si>
  <si>
    <t>893596847</t>
  </si>
  <si>
    <t>PT2603.R397 Z6 1984</t>
  </si>
  <si>
    <t>0                      PT 2603000R  397                Z  6           1984</t>
  </si>
  <si>
    <t>Brecht, a choice of evils : a critical study of the man, his work, and his opinions / Martin Esslin.</t>
  </si>
  <si>
    <t>London ; New York : Methuen, 1984.</t>
  </si>
  <si>
    <t>4th rev. ed.</t>
  </si>
  <si>
    <t>Modern theatre profiles</t>
  </si>
  <si>
    <t>2007-04-02</t>
  </si>
  <si>
    <t>11345536</t>
  </si>
  <si>
    <t>991000522529702656</t>
  </si>
  <si>
    <t>2271175080002656</t>
  </si>
  <si>
    <t>9780413547507</t>
  </si>
  <si>
    <t>32285000486182</t>
  </si>
  <si>
    <t>893708447</t>
  </si>
  <si>
    <t>PT2603.R397 Z617 1967</t>
  </si>
  <si>
    <t>0                      PT 2603000R  397                Z  617         1967</t>
  </si>
  <si>
    <t>Bertolt Brecht; his life, his art, and his times.</t>
  </si>
  <si>
    <t>Ewen, Frederic, 1899-1988.</t>
  </si>
  <si>
    <t>New York, Citadel Press, [1967]</t>
  </si>
  <si>
    <t>2001-04-24</t>
  </si>
  <si>
    <t>3943769108:eng</t>
  </si>
  <si>
    <t>39829947</t>
  </si>
  <si>
    <t>991004040179702656</t>
  </si>
  <si>
    <t>2258319800002656</t>
  </si>
  <si>
    <t>32285002879269</t>
  </si>
  <si>
    <t>893512733</t>
  </si>
  <si>
    <t>PT2603.R397 Z61927 1987</t>
  </si>
  <si>
    <t>0                      PT 2603000R  397                Z  61927       1987</t>
  </si>
  <si>
    <t>Bertolt Brecht : chaos, according to plan / John Fuegi.</t>
  </si>
  <si>
    <t>Fuegi, John.</t>
  </si>
  <si>
    <t>Cambridge [Cambridgeshire] ; New York : Cambridge University Press, 1987.</t>
  </si>
  <si>
    <t>Directors in perspective</t>
  </si>
  <si>
    <t>1991-01-31</t>
  </si>
  <si>
    <t>308812908:eng</t>
  </si>
  <si>
    <t>13699964</t>
  </si>
  <si>
    <t>991000862329702656</t>
  </si>
  <si>
    <t>2266996490002656</t>
  </si>
  <si>
    <t>9780521282451</t>
  </si>
  <si>
    <t>32285000486190</t>
  </si>
  <si>
    <t>893528454</t>
  </si>
  <si>
    <t>PT2603.R397 Z6193</t>
  </si>
  <si>
    <t>0                      PT 2603000R  397                Z  6193</t>
  </si>
  <si>
    <t>The essential Brecht.</t>
  </si>
  <si>
    <t>Los Angeles : Hennessey &amp; Ingalls, 1972.</t>
  </si>
  <si>
    <t>University of Southern California studies in comparative literature, v. 4</t>
  </si>
  <si>
    <t>1991-05-17</t>
  </si>
  <si>
    <t>1504008:eng</t>
  </si>
  <si>
    <t>517220</t>
  </si>
  <si>
    <t>991002900969702656</t>
  </si>
  <si>
    <t>2255288500002656</t>
  </si>
  <si>
    <t>9780912158174</t>
  </si>
  <si>
    <t>32285000596154</t>
  </si>
  <si>
    <t>893262530</t>
  </si>
  <si>
    <t>PT2603.R397 Z62 1970</t>
  </si>
  <si>
    <t>0                      PT 2603000R  397                Z  62          1970</t>
  </si>
  <si>
    <t>Zur Interpretation des modernen Dramas. Brecht, Dürrenmatt, Frisch. Hrsg. von Rolf Geissler. Unter Mitarb. v. Therese Poser u. Wilhelm Ziskoven.</t>
  </si>
  <si>
    <t>Geissler, Rolf, 1927-</t>
  </si>
  <si>
    <t>Frankfurt a. M., Berlin, München, Diesterweg (1970).</t>
  </si>
  <si>
    <t>(6., durchges. Aufl.)</t>
  </si>
  <si>
    <t>1999-10-24</t>
  </si>
  <si>
    <t>324525100:ger</t>
  </si>
  <si>
    <t>317744</t>
  </si>
  <si>
    <t>991002302179702656</t>
  </si>
  <si>
    <t>2267418790002656</t>
  </si>
  <si>
    <t>32285002879277</t>
  </si>
  <si>
    <t>893341277</t>
  </si>
  <si>
    <t>PT2603.R397 Z634</t>
  </si>
  <si>
    <t>0                      PT 2603000R  397                Z  634</t>
  </si>
  <si>
    <t>Brecht the dramatist / Ronald Gray.</t>
  </si>
  <si>
    <t>Cambridge [Eng.] ; New York : Cambridge University Press, 1976.</t>
  </si>
  <si>
    <t>Major European authors</t>
  </si>
  <si>
    <t>2006-03-20</t>
  </si>
  <si>
    <t>5090563838:eng</t>
  </si>
  <si>
    <t>1602101</t>
  </si>
  <si>
    <t>991003836499702656</t>
  </si>
  <si>
    <t>2266825750002656</t>
  </si>
  <si>
    <t>9780521209373</t>
  </si>
  <si>
    <t>32285002879285</t>
  </si>
  <si>
    <t>893506045</t>
  </si>
  <si>
    <t>PT2603.R397 Z666</t>
  </si>
  <si>
    <t>0                      PT 2603000R  397                Z  666</t>
  </si>
  <si>
    <t>Bert Brecht. Translated by Max Knight and Joseph Fabry.</t>
  </si>
  <si>
    <t>Haas, Willy, 1891-1973.</t>
  </si>
  <si>
    <t>New York, Ungar [1970]</t>
  </si>
  <si>
    <t>Modern literature monographs</t>
  </si>
  <si>
    <t>457836:eng</t>
  </si>
  <si>
    <t>65892</t>
  </si>
  <si>
    <t>991000208329702656</t>
  </si>
  <si>
    <t>2259228410002656</t>
  </si>
  <si>
    <t>9780804423236</t>
  </si>
  <si>
    <t>32285002879301</t>
  </si>
  <si>
    <t>893595398</t>
  </si>
  <si>
    <t>PT2603.R397 Z677</t>
  </si>
  <si>
    <t>0                      PT 2603000R  397                Z  677</t>
  </si>
  <si>
    <t>Bertolt Brecht.</t>
  </si>
  <si>
    <t>Hill, Claude.</t>
  </si>
  <si>
    <t>Boston : Twayne Publishers, [1975]</t>
  </si>
  <si>
    <t>1975</t>
  </si>
  <si>
    <t>Twayne's world authors series, TWAS 331. Germany</t>
  </si>
  <si>
    <t>2006-06-23</t>
  </si>
  <si>
    <t>1991-09-18</t>
  </si>
  <si>
    <t>10567300182:eng</t>
  </si>
  <si>
    <t>1009392</t>
  </si>
  <si>
    <t>991003467909702656</t>
  </si>
  <si>
    <t>2263716840002656</t>
  </si>
  <si>
    <t>9780805721799</t>
  </si>
  <si>
    <t>32285000756857</t>
  </si>
  <si>
    <t>893793628</t>
  </si>
  <si>
    <t>PT2603.R397 Z7117 1980</t>
  </si>
  <si>
    <t>0                      PT 2603000R  397                Z  7117        1980</t>
  </si>
  <si>
    <t>Bertolt Brecht, political theory and literary practice / edited by Betty Nance Weber and Hubert Heinen.</t>
  </si>
  <si>
    <t>International Brecht Society.</t>
  </si>
  <si>
    <t>Athens : University of Georgia Press, [1980]</t>
  </si>
  <si>
    <t>gau</t>
  </si>
  <si>
    <t>793887073:eng</t>
  </si>
  <si>
    <t>5447657</t>
  </si>
  <si>
    <t>991004835639702656</t>
  </si>
  <si>
    <t>2259326500002656</t>
  </si>
  <si>
    <t>9780820305066</t>
  </si>
  <si>
    <t>32285000486216</t>
  </si>
  <si>
    <t>893338182</t>
  </si>
  <si>
    <t>PT2603.R397 Z7858 1981</t>
  </si>
  <si>
    <t>0                      PT 2603000R  397                Z  7858        1981</t>
  </si>
  <si>
    <t>Brecht / Jan Needle and Peter Thomson.</t>
  </si>
  <si>
    <t>Needle, Jan.</t>
  </si>
  <si>
    <t>Chicago : University of Chicago Press, 1981.</t>
  </si>
  <si>
    <t>418940:eng</t>
  </si>
  <si>
    <t>7178653</t>
  </si>
  <si>
    <t>991005084199702656</t>
  </si>
  <si>
    <t>2267531260002656</t>
  </si>
  <si>
    <t>9780226570228</t>
  </si>
  <si>
    <t>32285000486265</t>
  </si>
  <si>
    <t>893776802</t>
  </si>
  <si>
    <t>PT2603.R397 Z83</t>
  </si>
  <si>
    <t>0                      PT 2603000R  397                Z  83</t>
  </si>
  <si>
    <t>Brecht, a biography / Klaus Völker ; translated by John Nowell. --</t>
  </si>
  <si>
    <t>Völker, Klaus, 1938-</t>
  </si>
  <si>
    <t>New York : Seabury Press, c1978.</t>
  </si>
  <si>
    <t>A Continuum book</t>
  </si>
  <si>
    <t>1996-09-15</t>
  </si>
  <si>
    <t>3132345493:eng</t>
  </si>
  <si>
    <t>4194920</t>
  </si>
  <si>
    <t>991004606649702656</t>
  </si>
  <si>
    <t>2262038140002656</t>
  </si>
  <si>
    <t>9780816493449</t>
  </si>
  <si>
    <t>32285000486281</t>
  </si>
  <si>
    <t>893350196</t>
  </si>
  <si>
    <t>PT2603.R397 Z859 1989</t>
  </si>
  <si>
    <t>0                      PT 2603000R  397                Z  859         1989</t>
  </si>
  <si>
    <t>Brecht and the West German theatre : the practice and politics of interpretation / by John Rouse.</t>
  </si>
  <si>
    <t>Rouse, John.</t>
  </si>
  <si>
    <t>Ann Arbor, Mich. : UMI Research Press, c1989.</t>
  </si>
  <si>
    <t>Theatre and dramatic studies ; no. 62</t>
  </si>
  <si>
    <t>1990-01-02</t>
  </si>
  <si>
    <t>836722553:eng</t>
  </si>
  <si>
    <t>20170804</t>
  </si>
  <si>
    <t>991001547979702656</t>
  </si>
  <si>
    <t>2257606030002656</t>
  </si>
  <si>
    <t>9780835720069</t>
  </si>
  <si>
    <t>32285000019942</t>
  </si>
  <si>
    <t>893696817</t>
  </si>
  <si>
    <t>PT2603.R397 Z8864 1967</t>
  </si>
  <si>
    <t>0                      PT 2603000R  397                Z  8864        1967</t>
  </si>
  <si>
    <t>Brecht's tradition / by Max Spalter.</t>
  </si>
  <si>
    <t>Spalter, Max.</t>
  </si>
  <si>
    <t>Baltimore : Johns Hopkins Press, [1967]</t>
  </si>
  <si>
    <t>1992-11-21</t>
  </si>
  <si>
    <t>1488994:eng</t>
  </si>
  <si>
    <t>294782</t>
  </si>
  <si>
    <t>991002233019702656</t>
  </si>
  <si>
    <t>2268482020002656</t>
  </si>
  <si>
    <t>32285000486307</t>
  </si>
  <si>
    <t>893591075</t>
  </si>
  <si>
    <t>PT2603.R397 Z889713 1975</t>
  </si>
  <si>
    <t>0                      PT 2603000R  397                Z  889713      1975</t>
  </si>
  <si>
    <t>Brecht chronicle / Klaus Völker ; Translated by Fred Wieck.</t>
  </si>
  <si>
    <t>New York : Seabury Press [1975]</t>
  </si>
  <si>
    <t>3901159227:eng</t>
  </si>
  <si>
    <t>979290</t>
  </si>
  <si>
    <t>991003443359702656</t>
  </si>
  <si>
    <t>2261800560002656</t>
  </si>
  <si>
    <t>9780816492312</t>
  </si>
  <si>
    <t>32285000486315</t>
  </si>
  <si>
    <t>893416378</t>
  </si>
  <si>
    <t>PT2603.R397 Z9 1975</t>
  </si>
  <si>
    <t>0                      PT 2603000R  397                Z  9           1975</t>
  </si>
  <si>
    <t>The theatre of Bertolt Brecht : a study from eight aspects.</t>
  </si>
  <si>
    <t>Willett, John, 1917-2002.</t>
  </si>
  <si>
    <t>New York : New Directions, [1975]</t>
  </si>
  <si>
    <t>2007-09-21</t>
  </si>
  <si>
    <t>470607:eng</t>
  </si>
  <si>
    <t>2335998</t>
  </si>
  <si>
    <t>991004087779702656</t>
  </si>
  <si>
    <t>2261270900002656</t>
  </si>
  <si>
    <t>32285000756865</t>
  </si>
  <si>
    <t>893794454</t>
  </si>
  <si>
    <t>PT2603.R397 Z983</t>
  </si>
  <si>
    <t>0                      PT 2603000R  397                Z  983</t>
  </si>
  <si>
    <t>Brecht and Ionesco : commitment in context / [by] Julian H. Wulbern.</t>
  </si>
  <si>
    <t>Wulbern, Julian H.</t>
  </si>
  <si>
    <t>Urbana : University of Illinois Press, [1971]</t>
  </si>
  <si>
    <t>1996-09-25</t>
  </si>
  <si>
    <t>233948652:eng</t>
  </si>
  <si>
    <t>128728</t>
  </si>
  <si>
    <t>991000739189702656</t>
  </si>
  <si>
    <t>2261584450002656</t>
  </si>
  <si>
    <t>9780252001291</t>
  </si>
  <si>
    <t>32285000756873</t>
  </si>
  <si>
    <t>893784485</t>
  </si>
  <si>
    <t>PT2613.R338 Z6</t>
  </si>
  <si>
    <t>0                      PT 2613000R  338                Z  6</t>
  </si>
  <si>
    <t>Günter Grass, by W. Gordon Cunliffe.</t>
  </si>
  <si>
    <t>Cunliffe, W. Gordon (William Gordon), 1929-</t>
  </si>
  <si>
    <t>New York, Twayne Publishers [1969]</t>
  </si>
  <si>
    <t>Twayne's world authors series, 65. Germany</t>
  </si>
  <si>
    <t>2008-02-06</t>
  </si>
  <si>
    <t>1997-07-18</t>
  </si>
  <si>
    <t>1141730:eng</t>
  </si>
  <si>
    <t>19258</t>
  </si>
  <si>
    <t>991000029849702656</t>
  </si>
  <si>
    <t>2271889000002656</t>
  </si>
  <si>
    <t>32285002970159</t>
  </si>
  <si>
    <t>893224673</t>
  </si>
  <si>
    <t>PT2613.R338 Z65</t>
  </si>
  <si>
    <t>0                      PT 2613000R  338                Z  65</t>
  </si>
  <si>
    <t>A Günter Grass symposium. Edited by A. Leslie Willson.</t>
  </si>
  <si>
    <t>Austin, Published for the Department of Germanic Languages, University of Texas at Austin, by the University of Texas Press [c1971]</t>
  </si>
  <si>
    <t>908633712:eng</t>
  </si>
  <si>
    <t>279131</t>
  </si>
  <si>
    <t>991002182099702656</t>
  </si>
  <si>
    <t>2261717240002656</t>
  </si>
  <si>
    <t>9780292701212</t>
  </si>
  <si>
    <t>32285002970167</t>
  </si>
  <si>
    <t>893603284</t>
  </si>
  <si>
    <t>PT2613.R338 Z664 1985</t>
  </si>
  <si>
    <t>0                      PT 2613000R  338                Z  664         1985</t>
  </si>
  <si>
    <t>Günter Grass / Ronald Hayman.</t>
  </si>
  <si>
    <t>Hayman, Ronald, 1932-</t>
  </si>
  <si>
    <t>London ; New York : Methuen, 1985.</t>
  </si>
  <si>
    <t>1985</t>
  </si>
  <si>
    <t>Contemporary writers</t>
  </si>
  <si>
    <t>1991-02-04</t>
  </si>
  <si>
    <t>4536119702:eng</t>
  </si>
  <si>
    <t>12104025</t>
  </si>
  <si>
    <t>991000640639702656</t>
  </si>
  <si>
    <t>2260063450002656</t>
  </si>
  <si>
    <t>9780416354904</t>
  </si>
  <si>
    <t>32285000486828</t>
  </si>
  <si>
    <t>893778095</t>
  </si>
  <si>
    <t>PT2613.R338 Z78 1975</t>
  </si>
  <si>
    <t>0                      PT 2613000R  338                Z  78          1975</t>
  </si>
  <si>
    <t>The 'Danzig trilogy' of Günter Grass; a study of The tin drum, Cat and mouse, and Dog years / John Reddick.</t>
  </si>
  <si>
    <t>Reddick, John.</t>
  </si>
  <si>
    <t>New York : Harcourt Brace Jovanovich, [1975, c1974]</t>
  </si>
  <si>
    <t>[1st American ed.]</t>
  </si>
  <si>
    <t>10567832782:eng</t>
  </si>
  <si>
    <t>948019</t>
  </si>
  <si>
    <t>991003409369702656</t>
  </si>
  <si>
    <t>2264923920002656</t>
  </si>
  <si>
    <t>9780151238156</t>
  </si>
  <si>
    <t>32285000486836</t>
  </si>
  <si>
    <t>893686528</t>
  </si>
  <si>
    <t>PT2613.R338 Z893</t>
  </si>
  <si>
    <t>0                      PT 2613000R  338                Z  893</t>
  </si>
  <si>
    <t>Günter Grass. Translated by John Conway.</t>
  </si>
  <si>
    <t>Tank, Kurt Lothar, 1910-</t>
  </si>
  <si>
    <t>New York, F. Ungar Pub. Co. [1969]</t>
  </si>
  <si>
    <t>3943306894:eng</t>
  </si>
  <si>
    <t>10816</t>
  </si>
  <si>
    <t>991000001939702656</t>
  </si>
  <si>
    <t>2268028700002656</t>
  </si>
  <si>
    <t>9780804428637</t>
  </si>
  <si>
    <t>32285002970191</t>
  </si>
  <si>
    <t>893242886</t>
  </si>
  <si>
    <t>PT2617.E85 Z693</t>
  </si>
  <si>
    <t>0                      PT 2617000E  85                 Z  693</t>
  </si>
  <si>
    <t>Hermann Hesse.</t>
  </si>
  <si>
    <t>Field, George Wallis.</t>
  </si>
  <si>
    <t>New York, Twayne Publishers [1970]</t>
  </si>
  <si>
    <t>Twayne's world authors series, TWAS no. 93. Germany.</t>
  </si>
  <si>
    <t>1997-12-10</t>
  </si>
  <si>
    <t>4917239047:eng</t>
  </si>
  <si>
    <t>85142</t>
  </si>
  <si>
    <t>991000514929702656</t>
  </si>
  <si>
    <t>2267396610002656</t>
  </si>
  <si>
    <t>32285002970472</t>
  </si>
  <si>
    <t>893225055</t>
  </si>
  <si>
    <t>PT2617.E85 Z833</t>
  </si>
  <si>
    <t>0                      PT 2617000E  85                 Z  833</t>
  </si>
  <si>
    <t>Hermann Hesse : life and art / Joseph Mileck.</t>
  </si>
  <si>
    <t>Mileck, Joseph, 1922-</t>
  </si>
  <si>
    <t>Berkeley : University of California Press, c1978.</t>
  </si>
  <si>
    <t>2001-04-16</t>
  </si>
  <si>
    <t>19410670:eng</t>
  </si>
  <si>
    <t>3804203</t>
  </si>
  <si>
    <t>991004519149702656</t>
  </si>
  <si>
    <t>2260572880002656</t>
  </si>
  <si>
    <t>9780520033511</t>
  </si>
  <si>
    <t>32285000487149</t>
  </si>
  <si>
    <t>893712707</t>
  </si>
  <si>
    <t>PT2617.E85 Z87</t>
  </si>
  <si>
    <t>0                      PT 2617000E  85                 Z  87</t>
  </si>
  <si>
    <t>Faith from the abyss; Hermann Hesse's way from romanticism to modernity.</t>
  </si>
  <si>
    <t>Rose, Ernst, 1899-</t>
  </si>
  <si>
    <t>[New York] New York University Press, 1965.</t>
  </si>
  <si>
    <t>1996-11-18</t>
  </si>
  <si>
    <t>1491835:eng</t>
  </si>
  <si>
    <t>295622</t>
  </si>
  <si>
    <t>991002235069702656</t>
  </si>
  <si>
    <t>2265807730002656</t>
  </si>
  <si>
    <t>32285000487156</t>
  </si>
  <si>
    <t>893534915</t>
  </si>
  <si>
    <t>PT2617.E85 Z917 1991</t>
  </si>
  <si>
    <t>0                      PT 2617000E  85                 Z  917         1991</t>
  </si>
  <si>
    <t>Hermann Hesse / Christian Immo Schneider.</t>
  </si>
  <si>
    <t>Schneider, Christian Immo.</t>
  </si>
  <si>
    <t>München : C.H. Beck, c1991.</t>
  </si>
  <si>
    <t>1991</t>
  </si>
  <si>
    <t>Beck'sche Reihe ; 620. Autorenbücher</t>
  </si>
  <si>
    <t>2003-04-04</t>
  </si>
  <si>
    <t>1996-06-27</t>
  </si>
  <si>
    <t>1935373327:ger</t>
  </si>
  <si>
    <t>23933286</t>
  </si>
  <si>
    <t>991001893679702656</t>
  </si>
  <si>
    <t>2272035560002656</t>
  </si>
  <si>
    <t>9783406331671</t>
  </si>
  <si>
    <t>32285002174646</t>
  </si>
  <si>
    <t>893250581</t>
  </si>
  <si>
    <t>PT2621.A26 S43</t>
  </si>
  <si>
    <t>0                      PT 2621000A  26                 S  43</t>
  </si>
  <si>
    <t>Twentieth century interpretations of The castle; a collection of critical essays. Edited by Peter F. Neumeyer.</t>
  </si>
  <si>
    <t>Neumeyer, Peter F., 1929- compiler.</t>
  </si>
  <si>
    <t>Englewood Cliffs, N.J., Prentice-Hall [1969]</t>
  </si>
  <si>
    <t>A Spectrum book.</t>
  </si>
  <si>
    <t>2006-04-26</t>
  </si>
  <si>
    <t>895360068:eng</t>
  </si>
  <si>
    <t>4097</t>
  </si>
  <si>
    <t>991005436049702656</t>
  </si>
  <si>
    <t>2266187860002656</t>
  </si>
  <si>
    <t>32285002971181</t>
  </si>
  <si>
    <t>893255008</t>
  </si>
  <si>
    <t>PT2621.A26 U737 1977</t>
  </si>
  <si>
    <t>0                      PT 2621000A  26                 U  737         1977</t>
  </si>
  <si>
    <t>The problem of The judgment : eleven approaches to Kafka's story / edited by Angel Flores ; with a new translation of "The judgment" by Malcolm Pasley.</t>
  </si>
  <si>
    <t>New York : Gordian Press, 1977, c1976</t>
  </si>
  <si>
    <t>1999-04-05</t>
  </si>
  <si>
    <t>889513966:eng</t>
  </si>
  <si>
    <t>2928683</t>
  </si>
  <si>
    <t>991004286629702656</t>
  </si>
  <si>
    <t>2268079580002656</t>
  </si>
  <si>
    <t>9780877522102</t>
  </si>
  <si>
    <t>32285000487271</t>
  </si>
  <si>
    <t>893353320</t>
  </si>
  <si>
    <t>PT2621.A26 V4</t>
  </si>
  <si>
    <t>0                      PT 2621000A  26                 V  4</t>
  </si>
  <si>
    <t>Die Verwandlung : Erzählung.</t>
  </si>
  <si>
    <t>Kafka, Franz, 1883-1924.</t>
  </si>
  <si>
    <t>[Berlin] : Insel-Verlag, [1946, c1935]</t>
  </si>
  <si>
    <t>1946</t>
  </si>
  <si>
    <t>Insel-Bücherei, 662</t>
  </si>
  <si>
    <t>2000-05-08</t>
  </si>
  <si>
    <t>1998-03-26</t>
  </si>
  <si>
    <t>2944767138:ger</t>
  </si>
  <si>
    <t>13824343</t>
  </si>
  <si>
    <t>991005406789702656</t>
  </si>
  <si>
    <t>2268147670002656</t>
  </si>
  <si>
    <t>32285003381273</t>
  </si>
  <si>
    <t>893601159</t>
  </si>
  <si>
    <t>PT2621.A26 Z489 1976</t>
  </si>
  <si>
    <t>0                      PT 2621000A  26                 Z  489         1976</t>
  </si>
  <si>
    <t>On Kafka : semi-centenary perspectives / edited by Franz Kuna.</t>
  </si>
  <si>
    <t>New York : Barnes &amp; Noble Books, 1976.</t>
  </si>
  <si>
    <t>2006-10-23</t>
  </si>
  <si>
    <t>147091445:eng</t>
  </si>
  <si>
    <t>2534940</t>
  </si>
  <si>
    <t>991004154069702656</t>
  </si>
  <si>
    <t>2267025930002656</t>
  </si>
  <si>
    <t>9780064940009</t>
  </si>
  <si>
    <t>32285002971215</t>
  </si>
  <si>
    <t>893343525</t>
  </si>
  <si>
    <t>PT2621.A26 Z574 1992</t>
  </si>
  <si>
    <t>0                      PT 2621000A  26                 Z  574         1992</t>
  </si>
  <si>
    <t>Franz Kafka / Thomas Anz.</t>
  </si>
  <si>
    <t>Anz, Thomas.</t>
  </si>
  <si>
    <t>2e ed.</t>
  </si>
  <si>
    <t>fre</t>
  </si>
  <si>
    <t xml:space="preserve">fr </t>
  </si>
  <si>
    <t>Beck'sche Reihe. Autorenbücher ; 615</t>
  </si>
  <si>
    <t>22218322:fre</t>
  </si>
  <si>
    <t>30052386</t>
  </si>
  <si>
    <t>991002316109702656</t>
  </si>
  <si>
    <t>2257514940002656</t>
  </si>
  <si>
    <t>9783406331626</t>
  </si>
  <si>
    <t>32285002174653</t>
  </si>
  <si>
    <t>893697633</t>
  </si>
  <si>
    <t>PT2621.A26 Z5938</t>
  </si>
  <si>
    <t>0                      PT 2621000A  26                 Z  5938</t>
  </si>
  <si>
    <t>Kafka-Kommentar zu sämtlichen Erzählungen / von Hartmut Binder.</t>
  </si>
  <si>
    <t>Binder, Hartmut.</t>
  </si>
  <si>
    <t>München : Winkler, 1975.</t>
  </si>
  <si>
    <t>2002-02-21</t>
  </si>
  <si>
    <t>6865556:ger</t>
  </si>
  <si>
    <t>3052561</t>
  </si>
  <si>
    <t>991004328849702656</t>
  </si>
  <si>
    <t>2262852380002656</t>
  </si>
  <si>
    <t>9783538070189</t>
  </si>
  <si>
    <t>32285002971272</t>
  </si>
  <si>
    <t>893605885</t>
  </si>
  <si>
    <t>PT2621.A26 Z6533</t>
  </si>
  <si>
    <t>0                      PT 2621000A  26                 Z  6533</t>
  </si>
  <si>
    <t>Kafka versus Kafka / by Michel Carrouges. Translated by Emmett Parker.</t>
  </si>
  <si>
    <t>Carrouges, Michel, 1910-1988.</t>
  </si>
  <si>
    <t>University, Ala. : University of Alabama Press, [1968]</t>
  </si>
  <si>
    <t>alu</t>
  </si>
  <si>
    <t>2001-04-06</t>
  </si>
  <si>
    <t>1990-03-15</t>
  </si>
  <si>
    <t>908224684:eng</t>
  </si>
  <si>
    <t>227664</t>
  </si>
  <si>
    <t>991001387889702656</t>
  </si>
  <si>
    <t>2255790870002656</t>
  </si>
  <si>
    <t>32285000084904</t>
  </si>
  <si>
    <t>893497051</t>
  </si>
  <si>
    <t>PT2621.A26 Z6758 2003</t>
  </si>
  <si>
    <t>0                      PT 2621000A  26                 Z  6758        2003</t>
  </si>
  <si>
    <t>Kafka's last love : the mystery of Dora Diamant / Kathi Diamant.</t>
  </si>
  <si>
    <t>Diamant, Kathi.</t>
  </si>
  <si>
    <t>New York : Basic Books, c2003.</t>
  </si>
  <si>
    <t>2003-07-17</t>
  </si>
  <si>
    <t>837511416:eng</t>
  </si>
  <si>
    <t>51264713</t>
  </si>
  <si>
    <t>991004077869702656</t>
  </si>
  <si>
    <t>2262007190002656</t>
  </si>
  <si>
    <t>9780465015504</t>
  </si>
  <si>
    <t>32285004756077</t>
  </si>
  <si>
    <t>893512792</t>
  </si>
  <si>
    <t>PT2621.A26 Z6833</t>
  </si>
  <si>
    <t>0                      PT 2621000A  26                 Z  6833</t>
  </si>
  <si>
    <t>Franz Kafka : a critical study of his writings / translated by Sheema Zeben Buehne.</t>
  </si>
  <si>
    <t>New York : Ungar, [1968]</t>
  </si>
  <si>
    <t>2008-04-13</t>
  </si>
  <si>
    <t>1990-03-26</t>
  </si>
  <si>
    <t>1219486435:eng</t>
  </si>
  <si>
    <t>437063</t>
  </si>
  <si>
    <t>991002771229702656</t>
  </si>
  <si>
    <t>2267889080002656</t>
  </si>
  <si>
    <t>32285000093301</t>
  </si>
  <si>
    <t>893704494</t>
  </si>
  <si>
    <t>PT2621.A26 Z7167</t>
  </si>
  <si>
    <t>0                      PT 2621000A  26                 Z  7167</t>
  </si>
  <si>
    <t>Franz Kafka : an anthology of Marxist criticism / edited and translated by Kenneth Hughes.</t>
  </si>
  <si>
    <t>Hanover : Published for Clark University Press by University Press of New England, 1981.</t>
  </si>
  <si>
    <t>1990-02-06</t>
  </si>
  <si>
    <t>29616218:eng</t>
  </si>
  <si>
    <t>7875133</t>
  </si>
  <si>
    <t>991005389379702656</t>
  </si>
  <si>
    <t>2268238020002656</t>
  </si>
  <si>
    <t>9780874512069</t>
  </si>
  <si>
    <t>32285000006618</t>
  </si>
  <si>
    <t>893714020</t>
  </si>
  <si>
    <t>PT2621.A26 Z74</t>
  </si>
  <si>
    <t>0                      PT 2621000A  26                 Z  74</t>
  </si>
  <si>
    <t>A Kafka bibliography, 1908-1976 / Angel Flores.</t>
  </si>
  <si>
    <t>Flores, Angel, 1900-1992.</t>
  </si>
  <si>
    <t>New York : Gordian Press, 1976.</t>
  </si>
  <si>
    <t>2001-03-28</t>
  </si>
  <si>
    <t>118061276:eng</t>
  </si>
  <si>
    <t>2332027</t>
  </si>
  <si>
    <t>991004085619702656</t>
  </si>
  <si>
    <t>2264151740002656</t>
  </si>
  <si>
    <t>9780877522065</t>
  </si>
  <si>
    <t>32285002971314</t>
  </si>
  <si>
    <t>893888288</t>
  </si>
  <si>
    <t>PT2621.A26 Z7461513 1983</t>
  </si>
  <si>
    <t>0                      PT 2621000A  26                 Z  7461513     1983</t>
  </si>
  <si>
    <t>Franz Kafka of Prague / Jiří Gruša ; translated from the German by Eric Mosbacher.</t>
  </si>
  <si>
    <t>Gruša, Jiří.</t>
  </si>
  <si>
    <t>New York : Schocken Books, 1983.</t>
  </si>
  <si>
    <t>1st American ed.</t>
  </si>
  <si>
    <t>2005-12-06</t>
  </si>
  <si>
    <t>3534504:eng</t>
  </si>
  <si>
    <t>9557364</t>
  </si>
  <si>
    <t>991000214679702656</t>
  </si>
  <si>
    <t>2266618580002656</t>
  </si>
  <si>
    <t>9780805207484</t>
  </si>
  <si>
    <t>32285000006600</t>
  </si>
  <si>
    <t>893413192</t>
  </si>
  <si>
    <t>PT2621.A26 Z74624 1975</t>
  </si>
  <si>
    <t>0                      PT 2621000A  26                 Z  74624       1975</t>
  </si>
  <si>
    <t>Franz Kafka / Erich Heller ; edited by Frank Kermode.</t>
  </si>
  <si>
    <t>Heller, Erich, 1911-1990.</t>
  </si>
  <si>
    <t>New York : Viking Press, [1975] c1974.</t>
  </si>
  <si>
    <t>Modern masters</t>
  </si>
  <si>
    <t>2004-10-25</t>
  </si>
  <si>
    <t>1992-09-09</t>
  </si>
  <si>
    <t>2999724123:eng</t>
  </si>
  <si>
    <t>1367803</t>
  </si>
  <si>
    <t>991003723209702656</t>
  </si>
  <si>
    <t>2256584560002656</t>
  </si>
  <si>
    <t>9780670327218</t>
  </si>
  <si>
    <t>32285001296960</t>
  </si>
  <si>
    <t>893722073</t>
  </si>
  <si>
    <t>PT2621.A26 Z758</t>
  </si>
  <si>
    <t>0                      PT 2621000A  26                 Z  758</t>
  </si>
  <si>
    <t>The Kafka debate : new perspectives for our time / edited by Angel Flores.</t>
  </si>
  <si>
    <t>Staten Island, N.Y. : Gordian Press, 1977.</t>
  </si>
  <si>
    <t>1st ed. --</t>
  </si>
  <si>
    <t>889516363:eng</t>
  </si>
  <si>
    <t>3072748</t>
  </si>
  <si>
    <t>991004335779702656</t>
  </si>
  <si>
    <t>2265192330002656</t>
  </si>
  <si>
    <t>9780877522119</t>
  </si>
  <si>
    <t>32285000006642</t>
  </si>
  <si>
    <t>893411400</t>
  </si>
  <si>
    <t>PT2621.A26 Z8</t>
  </si>
  <si>
    <t>0                      PT 2621000A  26                 Z  8</t>
  </si>
  <si>
    <t>The frozen sea, a study of Franz Kafka.</t>
  </si>
  <si>
    <t>Neider, Charles, 1915-2001.</t>
  </si>
  <si>
    <t>New York, Russell &amp; Russell, 1962 [c1948]</t>
  </si>
  <si>
    <t>1998-04-02</t>
  </si>
  <si>
    <t>2356620:eng</t>
  </si>
  <si>
    <t>1609583</t>
  </si>
  <si>
    <t>991003838039702656</t>
  </si>
  <si>
    <t>2263681160002656</t>
  </si>
  <si>
    <t>32285002971322</t>
  </si>
  <si>
    <t>893343078</t>
  </si>
  <si>
    <t>PT2621.A26 Z815 1982</t>
  </si>
  <si>
    <t>0                      PT 2621000A  26                 Z  815         1982</t>
  </si>
  <si>
    <t>Kafka's narrators : a study of his stories and sketches / Roy Pascal.</t>
  </si>
  <si>
    <t>Pascal, Roy, 1904-1980.</t>
  </si>
  <si>
    <t>Cambridge [Cambridgeshire] ; New York : Cambridge University Press, 1982.</t>
  </si>
  <si>
    <t>Anglica Germanica. Series 2</t>
  </si>
  <si>
    <t>2007-12-04</t>
  </si>
  <si>
    <t>198500469:eng</t>
  </si>
  <si>
    <t>7732381</t>
  </si>
  <si>
    <t>991005150979702656</t>
  </si>
  <si>
    <t>2257050290002656</t>
  </si>
  <si>
    <t>9780521243650</t>
  </si>
  <si>
    <t>32285000006667</t>
  </si>
  <si>
    <t>893430943</t>
  </si>
  <si>
    <t>PT2621.A26 Z817 1966a</t>
  </si>
  <si>
    <t>0                      PT 2621000A  26                 Z  817         1966a</t>
  </si>
  <si>
    <t>Franz Kafka : parable and paradox / by Heinz Politzer.</t>
  </si>
  <si>
    <t>Politzer, Heinz, 1910-1978.</t>
  </si>
  <si>
    <t>Ithaca, N.Y. : Cornell University Press, 1966.</t>
  </si>
  <si>
    <t>Rev. and expanded ed.</t>
  </si>
  <si>
    <t>2009-12-11</t>
  </si>
  <si>
    <t>445707676:eng</t>
  </si>
  <si>
    <t>3621275</t>
  </si>
  <si>
    <t>991004479019702656</t>
  </si>
  <si>
    <t>2264235530002656</t>
  </si>
  <si>
    <t>9780801403415</t>
  </si>
  <si>
    <t>32285000084912</t>
  </si>
  <si>
    <t>893788738</t>
  </si>
  <si>
    <t>PT2621.A26 Z877</t>
  </si>
  <si>
    <t>0                      PT 2621000A  26                 Z  877</t>
  </si>
  <si>
    <t>Franz Kafka / by Meno Spann.</t>
  </si>
  <si>
    <t>Spann, Meno, 1903-1991.</t>
  </si>
  <si>
    <t>Boston : Twayne Publishers, 1976.</t>
  </si>
  <si>
    <t>Twayne's world authors series ; TWAS 381 : Germany</t>
  </si>
  <si>
    <t>2009-04-16</t>
  </si>
  <si>
    <t>1992-03-24</t>
  </si>
  <si>
    <t>4928586074:eng</t>
  </si>
  <si>
    <t>1584075</t>
  </si>
  <si>
    <t>991003830469702656</t>
  </si>
  <si>
    <t>2265173080002656</t>
  </si>
  <si>
    <t>9780805761825</t>
  </si>
  <si>
    <t>32285001026938</t>
  </si>
  <si>
    <t>893246769</t>
  </si>
  <si>
    <t>PT2621.R27 Z83 1986</t>
  </si>
  <si>
    <t>0                      PT 2621000R  27                 Z  83          1986</t>
  </si>
  <si>
    <t>Karl Kraus, apocalyptic satirist : culture and catastrophe in Habsburg Vienna / Edward Timms.</t>
  </si>
  <si>
    <t>Timms, Edward.</t>
  </si>
  <si>
    <t>New Haven, Conn. : Yale University Press, c1986.</t>
  </si>
  <si>
    <t>1986</t>
  </si>
  <si>
    <t>2007-10-08</t>
  </si>
  <si>
    <t>5558951:eng</t>
  </si>
  <si>
    <t>13157890</t>
  </si>
  <si>
    <t>991005109769702656</t>
  </si>
  <si>
    <t>2264721330002656</t>
  </si>
  <si>
    <t>9780300036114</t>
  </si>
  <si>
    <t>32285005328520</t>
  </si>
  <si>
    <t>893594482</t>
  </si>
  <si>
    <t>PT2625.A44 Z53944 1979</t>
  </si>
  <si>
    <t>0                      PT 2625000A  44                 Z  53944       1979</t>
  </si>
  <si>
    <t>Thomas Mann, the devil's advocate / T. E. Apter.</t>
  </si>
  <si>
    <t>Apter, T. E.</t>
  </si>
  <si>
    <t>New York : New York University Press, 1979, c1978.</t>
  </si>
  <si>
    <t>1979</t>
  </si>
  <si>
    <t>2001-03-19</t>
  </si>
  <si>
    <t>1990-08-01</t>
  </si>
  <si>
    <t>476519:eng</t>
  </si>
  <si>
    <t>4892327</t>
  </si>
  <si>
    <t>991004743249702656</t>
  </si>
  <si>
    <t>2255961940002656</t>
  </si>
  <si>
    <t>9780814705667</t>
  </si>
  <si>
    <t>32285000262823</t>
  </si>
  <si>
    <t>893625060</t>
  </si>
  <si>
    <t>PT2625.A44 Z54183 1971</t>
  </si>
  <si>
    <t>0                      PT 2625000A  44                 Z  54183       1971</t>
  </si>
  <si>
    <t>Thomas Mann / Arnold Bauer ; translated by Alexander and Elizabeth Henderson.</t>
  </si>
  <si>
    <t>Bauer, Arnold.</t>
  </si>
  <si>
    <t>New York : Ungar, [1971]</t>
  </si>
  <si>
    <t>2001-07-25</t>
  </si>
  <si>
    <t>2001-07-24</t>
  </si>
  <si>
    <t>1328690:eng</t>
  </si>
  <si>
    <t>147096</t>
  </si>
  <si>
    <t>991003590539702656</t>
  </si>
  <si>
    <t>2259088890002656</t>
  </si>
  <si>
    <t>9780804420235</t>
  </si>
  <si>
    <t>32285004334735</t>
  </si>
  <si>
    <t>893348874</t>
  </si>
  <si>
    <t>PT2625.A44 Z5442 1988</t>
  </si>
  <si>
    <t>0                      PT 2625000A  44                 Z  5442        1988</t>
  </si>
  <si>
    <t>Critical essays on Thomas Mann / [compiled by] Inta M. Ezergailis.</t>
  </si>
  <si>
    <t>Boston, Mass. : G.K. Hall, c1988.</t>
  </si>
  <si>
    <t>Critical essays on world literature</t>
  </si>
  <si>
    <t>2006-04-25</t>
  </si>
  <si>
    <t>12640126:eng</t>
  </si>
  <si>
    <t>16683524</t>
  </si>
  <si>
    <t>991001131629702656</t>
  </si>
  <si>
    <t>2270964170002656</t>
  </si>
  <si>
    <t>9780816188376</t>
  </si>
  <si>
    <t>32285000006774</t>
  </si>
  <si>
    <t>893432622</t>
  </si>
  <si>
    <t>PT2625.A44 Z6113 1995</t>
  </si>
  <si>
    <t>0                      PT 2625000A  44                 Z  6113        1995</t>
  </si>
  <si>
    <t>Thomas Mann : a biography / by Ronald Hayman.</t>
  </si>
  <si>
    <t>New York : Scribner, c1995.</t>
  </si>
  <si>
    <t>2001-05-13</t>
  </si>
  <si>
    <t>1996-11-27</t>
  </si>
  <si>
    <t>2864029873:eng</t>
  </si>
  <si>
    <t>31075060</t>
  </si>
  <si>
    <t>991002392179702656</t>
  </si>
  <si>
    <t>2269356010002656</t>
  </si>
  <si>
    <t>9780684193199</t>
  </si>
  <si>
    <t>32285002386695</t>
  </si>
  <si>
    <t>893603541</t>
  </si>
  <si>
    <t>PT2625.A44 Z627</t>
  </si>
  <si>
    <t>0                      PT 2625000A  44                 Z  627</t>
  </si>
  <si>
    <t>Thomas Mann: a critical study, [by] R.J. Hollingdale.</t>
  </si>
  <si>
    <t>Hollingdale, R. J.</t>
  </si>
  <si>
    <t>London, Hart-Davis, 1971.</t>
  </si>
  <si>
    <t>1997-11-13</t>
  </si>
  <si>
    <t>503493:eng</t>
  </si>
  <si>
    <t>207961</t>
  </si>
  <si>
    <t>991001241679702656</t>
  </si>
  <si>
    <t>2267032580002656</t>
  </si>
  <si>
    <t>9780246640376</t>
  </si>
  <si>
    <t>32285003278941</t>
  </si>
  <si>
    <t>893528797</t>
  </si>
  <si>
    <t>PT2625.A44 Z72 1955a</t>
  </si>
  <si>
    <t>0                      PT 2625000A  44                 Z  72          1955a</t>
  </si>
  <si>
    <t>Fifty years of Thomas Mann studies; a bibliography of criticism.</t>
  </si>
  <si>
    <t>Jonas, Klaus W.</t>
  </si>
  <si>
    <t>Minneapolis, University of Minnesota Press [1955]; New York, Kraus Reprint, 1969.</t>
  </si>
  <si>
    <t>1991-02-06</t>
  </si>
  <si>
    <t>1794382:eng</t>
  </si>
  <si>
    <t>738697</t>
  </si>
  <si>
    <t>991003212279702656</t>
  </si>
  <si>
    <t>2257031840002656</t>
  </si>
  <si>
    <t>32285000487610</t>
  </si>
  <si>
    <t>893511683</t>
  </si>
  <si>
    <t>PT2625.A44 Z73293 2002</t>
  </si>
  <si>
    <t>0                      PT 2625000A  44                 Z  73293       2002</t>
  </si>
  <si>
    <t>Thomas Mann : life as a work of art : a biography / Hermann Kurzke ; translated by Leslie Willson.</t>
  </si>
  <si>
    <t>Kurzke, Hermann.</t>
  </si>
  <si>
    <t>Princeton, N.J. : Princeton University Press, c2002.</t>
  </si>
  <si>
    <t>2006-04-18</t>
  </si>
  <si>
    <t>2002-10-21</t>
  </si>
  <si>
    <t>3901763009:eng</t>
  </si>
  <si>
    <t>49226207</t>
  </si>
  <si>
    <t>991003909729702656</t>
  </si>
  <si>
    <t>2262698750002656</t>
  </si>
  <si>
    <t>9780691070698</t>
  </si>
  <si>
    <t>32285004656509</t>
  </si>
  <si>
    <t>893512551</t>
  </si>
  <si>
    <t>PT2625.A44 Z7452 1965</t>
  </si>
  <si>
    <t>0                      PT 2625000A  44                 Z  7452        1965</t>
  </si>
  <si>
    <t>Essays on Thomas Mann / [by] Georg Lukács. Translated from the German by Stanley Mitchell.</t>
  </si>
  <si>
    <t>Lukács, György, 1885-1971.</t>
  </si>
  <si>
    <t>New York : Grosset &amp; Dunlap, [1965, c1964]</t>
  </si>
  <si>
    <t>1995-01-14</t>
  </si>
  <si>
    <t>1881811233:eng</t>
  </si>
  <si>
    <t>2796204</t>
  </si>
  <si>
    <t>991004243529702656</t>
  </si>
  <si>
    <t>2262616490002656</t>
  </si>
  <si>
    <t>32285001986834</t>
  </si>
  <si>
    <t>893263163</t>
  </si>
  <si>
    <t>PT2625.A44 Z74734 1983</t>
  </si>
  <si>
    <t>0                      PT 2625000A  44                 Z  74734       1983</t>
  </si>
  <si>
    <t>Brother artist : a psychological study of Thomas Mann's fiction / James R. McWilliams.</t>
  </si>
  <si>
    <t>McWilliams, James R.</t>
  </si>
  <si>
    <t>Lanham, MD : University Press of America, c1983.</t>
  </si>
  <si>
    <t>2000-04-17</t>
  </si>
  <si>
    <t>836705535:eng</t>
  </si>
  <si>
    <t>8928600</t>
  </si>
  <si>
    <t>991000095659702656</t>
  </si>
  <si>
    <t>2264418910002656</t>
  </si>
  <si>
    <t>9780819128584</t>
  </si>
  <si>
    <t>32285000006782</t>
  </si>
  <si>
    <t>893683157</t>
  </si>
  <si>
    <t>PT2625.A44 Z7658 1995</t>
  </si>
  <si>
    <t>0                      PT 2625000A  44                 Z  7658        1995</t>
  </si>
  <si>
    <t>Thomas Mann : a life / Donald Prater.</t>
  </si>
  <si>
    <t>Prater, Donald A., 1918-</t>
  </si>
  <si>
    <t>Oxford ; New York : Oxford University Press, 1995.</t>
  </si>
  <si>
    <t>2009-03-18</t>
  </si>
  <si>
    <t>1997-04-03</t>
  </si>
  <si>
    <t>25377844:eng</t>
  </si>
  <si>
    <t>31709350</t>
  </si>
  <si>
    <t>991002431899702656</t>
  </si>
  <si>
    <t>2271706090002656</t>
  </si>
  <si>
    <t>9780198158615</t>
  </si>
  <si>
    <t>32285002478393</t>
  </si>
  <si>
    <t>893710283</t>
  </si>
  <si>
    <t>PT2625.A44 Z7668 1996</t>
  </si>
  <si>
    <t>0                      PT 2625000A  44                 Z  7668        1996</t>
  </si>
  <si>
    <t>Thomas Mann : the uses of tradition / T.J. Reed.</t>
  </si>
  <si>
    <t>Reed, T. J. (Terence James), 1937-</t>
  </si>
  <si>
    <t>Oxford : Clarendon, 1996.</t>
  </si>
  <si>
    <t>2nd ed.</t>
  </si>
  <si>
    <t>1996-12-30</t>
  </si>
  <si>
    <t>2064243:eng</t>
  </si>
  <si>
    <t>34475823</t>
  </si>
  <si>
    <t>991002731569702656</t>
  </si>
  <si>
    <t>2267866850002656</t>
  </si>
  <si>
    <t>9780198159155</t>
  </si>
  <si>
    <t>32285002403938</t>
  </si>
  <si>
    <t>893245562</t>
  </si>
  <si>
    <t>PT2625.A44 Z87</t>
  </si>
  <si>
    <t>0                      PT 2625000A  44                 Z  87</t>
  </si>
  <si>
    <t>In another language; a record of the thirty-year relationship between Thomas Mann and his English translator, Helen Tracy Lowe-Porter, by John C. Thirlwall.</t>
  </si>
  <si>
    <t>Thirlwall, John C.</t>
  </si>
  <si>
    <t>New York, Knopf, 1966.</t>
  </si>
  <si>
    <t>1997-07-21</t>
  </si>
  <si>
    <t>234856728:eng</t>
  </si>
  <si>
    <t>296106</t>
  </si>
  <si>
    <t>991002237039702656</t>
  </si>
  <si>
    <t>2265951430002656</t>
  </si>
  <si>
    <t>32285002972122</t>
  </si>
  <si>
    <t>893703841</t>
  </si>
  <si>
    <t>PT2625.A44 Z922147 1992</t>
  </si>
  <si>
    <t>0                      PT 2625000A  44                 Z  922147      1992</t>
  </si>
  <si>
    <t>Thomas Mann / Martin Travers.</t>
  </si>
  <si>
    <t>Travers, Martin.</t>
  </si>
  <si>
    <t>New York : St. Martin's Press, 1992.</t>
  </si>
  <si>
    <t>Modern novelists</t>
  </si>
  <si>
    <t>1993-01-14</t>
  </si>
  <si>
    <t>2864309517:eng</t>
  </si>
  <si>
    <t>24318567</t>
  </si>
  <si>
    <t>991001925109702656</t>
  </si>
  <si>
    <t>2272715850002656</t>
  </si>
  <si>
    <t>9780312072063</t>
  </si>
  <si>
    <t>32285001445724</t>
  </si>
  <si>
    <t>893804015</t>
  </si>
  <si>
    <t>PT2625.A44 Z937 1981</t>
  </si>
  <si>
    <t>0                      PT 2625000A  44                 Z  937         1981</t>
  </si>
  <si>
    <t>Thomas Mann : the making of an artist, 1875-1911 / Richard Winston ; with an afterword by Clara Winston.</t>
  </si>
  <si>
    <t>Winston, Richard.</t>
  </si>
  <si>
    <t>New York : Knopf : Distributed by Random House, 1981.</t>
  </si>
  <si>
    <t>23716825:eng</t>
  </si>
  <si>
    <t>7737712</t>
  </si>
  <si>
    <t>991005154199702656</t>
  </si>
  <si>
    <t>2259782090002656</t>
  </si>
  <si>
    <t>9780394471716</t>
  </si>
  <si>
    <t>32285000006790</t>
  </si>
  <si>
    <t>893877030</t>
  </si>
  <si>
    <t>PT2625.U8 Z57</t>
  </si>
  <si>
    <t>0                      PT 2625000U  8                  Z  57</t>
  </si>
  <si>
    <t>Studien zu Robert Musil [von] Sibylle Bauer [und] Ingrid Drevermann.</t>
  </si>
  <si>
    <t>Bauer, Sibylle.</t>
  </si>
  <si>
    <t>Köln, Graz, Böhlau, 1966.</t>
  </si>
  <si>
    <t>Literatur und Leben ; n.F., Bd. 8</t>
  </si>
  <si>
    <t>1999-11-02</t>
  </si>
  <si>
    <t>2204910:ger</t>
  </si>
  <si>
    <t>1276265</t>
  </si>
  <si>
    <t>991003663889702656</t>
  </si>
  <si>
    <t>2259741710002656</t>
  </si>
  <si>
    <t>32285002972247</t>
  </si>
  <si>
    <t>893531448</t>
  </si>
  <si>
    <t>PT2625.U8 Z735 1984</t>
  </si>
  <si>
    <t>0                      PT 2625000U  8                  Z  735         1984</t>
  </si>
  <si>
    <t>Robert Musil &amp; the culture of Vienna / Hannah Hickman.</t>
  </si>
  <si>
    <t>Hickman, Hannah, 1928-</t>
  </si>
  <si>
    <t>La Salle, Ill. : Open Court Pub. Co., c1984.</t>
  </si>
  <si>
    <t>3365331:eng</t>
  </si>
  <si>
    <t>10532467</t>
  </si>
  <si>
    <t>991000388169702656</t>
  </si>
  <si>
    <t>2267088440002656</t>
  </si>
  <si>
    <t>32285000487677</t>
  </si>
  <si>
    <t>893255381</t>
  </si>
  <si>
    <t>PT2625.U8 Z795</t>
  </si>
  <si>
    <t>0                      PT 2625000U  8                  Z  795</t>
  </si>
  <si>
    <t>Robert Musil and the crisis of European culture, 1880-1942 / David S. Luft.</t>
  </si>
  <si>
    <t>Luft, David S.</t>
  </si>
  <si>
    <t>11900229:eng</t>
  </si>
  <si>
    <t>5942774</t>
  </si>
  <si>
    <t>991004903779702656</t>
  </si>
  <si>
    <t>2270891090002656</t>
  </si>
  <si>
    <t>9780520038523</t>
  </si>
  <si>
    <t>32285000487685</t>
  </si>
  <si>
    <t>893254206</t>
  </si>
  <si>
    <t>PT2635.A27 Z843 2000</t>
  </si>
  <si>
    <t>0                      PT 2635000A  27                 Z  843         2000</t>
  </si>
  <si>
    <t>Anna Seghers : eine Biographie 1900-1947 / Christiane Zehl Romero.</t>
  </si>
  <si>
    <t>Romero, Christiane Zehl.</t>
  </si>
  <si>
    <t>Berlin : Aufbau, 2000.</t>
  </si>
  <si>
    <t>2003-04-28</t>
  </si>
  <si>
    <t>3769182548:ger</t>
  </si>
  <si>
    <t>45504055</t>
  </si>
  <si>
    <t>991004033399702656</t>
  </si>
  <si>
    <t>2263139280002656</t>
  </si>
  <si>
    <t>9783351034986</t>
  </si>
  <si>
    <t>32285004744040</t>
  </si>
  <si>
    <t>893894491</t>
  </si>
  <si>
    <t>PT2635.I65 Z782313 1984</t>
  </si>
  <si>
    <t>0                      PT 2635000I  65                 Z  782313      1984</t>
  </si>
  <si>
    <t>Rilke : a life / Wolfgang Leppmann ; translated from the German in collaboration with the author by Russell M. Stockman.</t>
  </si>
  <si>
    <t>Leppmann, Wolfgang.</t>
  </si>
  <si>
    <t>New York : Fromm International Pub. Corp., c1984.</t>
  </si>
  <si>
    <t>1997-02-16</t>
  </si>
  <si>
    <t>1991-02-07</t>
  </si>
  <si>
    <t>8907093948:eng</t>
  </si>
  <si>
    <t>10697268</t>
  </si>
  <si>
    <t>991000409759702656</t>
  </si>
  <si>
    <t>2270587560002656</t>
  </si>
  <si>
    <t>9780880640152</t>
  </si>
  <si>
    <t>32285000487925</t>
  </si>
  <si>
    <t>893255398</t>
  </si>
  <si>
    <t>PT2635.I65 Z789</t>
  </si>
  <si>
    <t>0                      PT 2635000I  65                 Z  789</t>
  </si>
  <si>
    <t>Rilke, Europe, and the English-speaking world.</t>
  </si>
  <si>
    <t>Mason, Eudo Colecestra.</t>
  </si>
  <si>
    <t>Cambridge [Eng.] University Press, 1961.</t>
  </si>
  <si>
    <t>1998-05-02</t>
  </si>
  <si>
    <t>1493119:eng</t>
  </si>
  <si>
    <t>295960</t>
  </si>
  <si>
    <t>991002236469702656</t>
  </si>
  <si>
    <t>2265576720002656</t>
  </si>
  <si>
    <t>32285002972494</t>
  </si>
  <si>
    <t>893316554</t>
  </si>
  <si>
    <t>PT2635.I65 Z836 1986</t>
  </si>
  <si>
    <t>0                      PT 2635000I  65                 Z  836         1986</t>
  </si>
  <si>
    <t>A ringing glass : the life of Rainer Maria Rilke / Donald Prater.</t>
  </si>
  <si>
    <t>Oxford [Oxfordshire] : Clarendon Press, 1986.</t>
  </si>
  <si>
    <t>1994-12-07</t>
  </si>
  <si>
    <t>4488461:eng</t>
  </si>
  <si>
    <t>11969774</t>
  </si>
  <si>
    <t>991000617979702656</t>
  </si>
  <si>
    <t>2262449070002656</t>
  </si>
  <si>
    <t>9780198157557</t>
  </si>
  <si>
    <t>32285000487933</t>
  </si>
  <si>
    <t>893708536</t>
  </si>
  <si>
    <t>PT311 .L26 1982</t>
  </si>
  <si>
    <t>0                      PT 0311000L  26          1982</t>
  </si>
  <si>
    <t>The classical age of German literature, 1740-1815 / Victor Lange.</t>
  </si>
  <si>
    <t>Lange, Victor, 1908-1996.</t>
  </si>
  <si>
    <t>New York, N.Y. : Holmes &amp; Meier, 1982.</t>
  </si>
  <si>
    <t>2004-03-05</t>
  </si>
  <si>
    <t>351802251:eng</t>
  </si>
  <si>
    <t>8827855</t>
  </si>
  <si>
    <t>991000080779702656</t>
  </si>
  <si>
    <t>2266574580002656</t>
  </si>
  <si>
    <t>9780841908536</t>
  </si>
  <si>
    <t>32285000478023</t>
  </si>
  <si>
    <t>893502211</t>
  </si>
  <si>
    <t>PT312 .D4</t>
  </si>
  <si>
    <t>0                      PT 0312000D  4</t>
  </si>
  <si>
    <t>Deutsche Literatur zur Zeit der Klassik / hrsg. von Karl Otto Conrady.</t>
  </si>
  <si>
    <t>Stuttgart : Reclam, 1977.</t>
  </si>
  <si>
    <t>913418:ger</t>
  </si>
  <si>
    <t>3655066</t>
  </si>
  <si>
    <t>991004489969702656</t>
  </si>
  <si>
    <t>2263600770002656</t>
  </si>
  <si>
    <t>9783150102688</t>
  </si>
  <si>
    <t>32285000478031</t>
  </si>
  <si>
    <t>893794905</t>
  </si>
  <si>
    <t>PT313 .M33 1998</t>
  </si>
  <si>
    <t>0                      PT 0313000M  33          1998</t>
  </si>
  <si>
    <t>Embodying ambiguity : androgyny and aesthetics from Winckelmann to Keller / Catriona MacLeod.</t>
  </si>
  <si>
    <t>MacLeod, Catriona, 1963-</t>
  </si>
  <si>
    <t>Detroit : Wayne State University Press, c1998.</t>
  </si>
  <si>
    <t>Kritik</t>
  </si>
  <si>
    <t>2002-04-29</t>
  </si>
  <si>
    <t>2002-04-18</t>
  </si>
  <si>
    <t>864046524:eng</t>
  </si>
  <si>
    <t>37993111</t>
  </si>
  <si>
    <t>991003794469702656</t>
  </si>
  <si>
    <t>2262947300002656</t>
  </si>
  <si>
    <t>9780814325391</t>
  </si>
  <si>
    <t>32285004481296</t>
  </si>
  <si>
    <t>893592905</t>
  </si>
  <si>
    <t>PT313 .R6</t>
  </si>
  <si>
    <t>0                      PT 0313000R  6</t>
  </si>
  <si>
    <t>The literary background of the Gothic revival in Germany; a chapter in the history of taste, by W. D. Roberson-Scott.</t>
  </si>
  <si>
    <t>Robson-Scott, W. D. (William Douglas)</t>
  </si>
  <si>
    <t>Oxford, Clarendon Press, 1965.</t>
  </si>
  <si>
    <t>502144825:eng</t>
  </si>
  <si>
    <t>1545063</t>
  </si>
  <si>
    <t>991003814579702656</t>
  </si>
  <si>
    <t>2270903750002656</t>
  </si>
  <si>
    <t>32285002870441</t>
  </si>
  <si>
    <t>893499749</t>
  </si>
  <si>
    <t>PT317 .L58 2003</t>
  </si>
  <si>
    <t>0                      PT 0317000L  58          2003</t>
  </si>
  <si>
    <t>Literature of the Sturm und Drang / edited by David Hill.</t>
  </si>
  <si>
    <t>Rochester, NY : Camden House, 2003.</t>
  </si>
  <si>
    <t>Camden House history of German literature ; v. 6</t>
  </si>
  <si>
    <t>2003-07-30</t>
  </si>
  <si>
    <t>56831668:eng</t>
  </si>
  <si>
    <t>50155805</t>
  </si>
  <si>
    <t>991004094059702656</t>
  </si>
  <si>
    <t>2268845190002656</t>
  </si>
  <si>
    <t>9781571131744</t>
  </si>
  <si>
    <t>32285004757752</t>
  </si>
  <si>
    <t>893337317</t>
  </si>
  <si>
    <t>PT321 .R4 1996</t>
  </si>
  <si>
    <t>0                      PT 0321000R  4           1996</t>
  </si>
  <si>
    <t>A reassessment of Weimar classicism / edited and with an introduction by Gerhart Hoffmeister.</t>
  </si>
  <si>
    <t>Lewiston, N.Y. : Edwin Mellen Press, c1996.</t>
  </si>
  <si>
    <t>Bristol German publications ; v. 6</t>
  </si>
  <si>
    <t>2000-08-30</t>
  </si>
  <si>
    <t>576032406:eng</t>
  </si>
  <si>
    <t>33440045</t>
  </si>
  <si>
    <t>991002572769702656</t>
  </si>
  <si>
    <t>2265754970002656</t>
  </si>
  <si>
    <t>9780773413481</t>
  </si>
  <si>
    <t>32285003482253</t>
  </si>
  <si>
    <t>893409257</t>
  </si>
  <si>
    <t>PT343 .W5</t>
  </si>
  <si>
    <t>0                      PT 0343000W  5</t>
  </si>
  <si>
    <t>Deutsche Dichter des 19. [i.e. neunzehnten] Jahrhunderts; ihr Leben und Werk. Unter Mitarbeit zahlreicher Fachgelehrter.</t>
  </si>
  <si>
    <t>Wiese, Benno von, 1903-1987.</t>
  </si>
  <si>
    <t>[Berlin] E. Schmidt [1969]</t>
  </si>
  <si>
    <t>1997-10-29</t>
  </si>
  <si>
    <t>1997-10-28</t>
  </si>
  <si>
    <t>350217722:ger</t>
  </si>
  <si>
    <t>194078</t>
  </si>
  <si>
    <t>991001215849702656</t>
  </si>
  <si>
    <t>2269272870002656</t>
  </si>
  <si>
    <t>32285003257945</t>
  </si>
  <si>
    <t>893803447</t>
  </si>
  <si>
    <t>PT345 .C59 2002</t>
  </si>
  <si>
    <t>0                      PT 0345000C  59          2002</t>
  </si>
  <si>
    <t>A companion to German realism, 1848-1900 / edited by Todd Kontje.</t>
  </si>
  <si>
    <t>Rochester, N.Y. : Camden House, 2002.</t>
  </si>
  <si>
    <t>2005-09-14</t>
  </si>
  <si>
    <t>2003-04-02</t>
  </si>
  <si>
    <t>766792610:eng</t>
  </si>
  <si>
    <t>49260739</t>
  </si>
  <si>
    <t>991004011549702656</t>
  </si>
  <si>
    <t>2254784230002656</t>
  </si>
  <si>
    <t>9781571133229</t>
  </si>
  <si>
    <t>32285004688924</t>
  </si>
  <si>
    <t>893775491</t>
  </si>
  <si>
    <t>PT345 .L7913 1993</t>
  </si>
  <si>
    <t>0                      PT 0345000L  7913        1993</t>
  </si>
  <si>
    <t>German realists in the nineteenth century / Georg Lukács ; translated by Jeremy Gaines and Paul Keast ; edited with an introduction and notes by Rodney Livingstone.</t>
  </si>
  <si>
    <t>Cambridge, Mass. : MIT Press, 1993.</t>
  </si>
  <si>
    <t>1st MIT Press ed.</t>
  </si>
  <si>
    <t>2001-08-02</t>
  </si>
  <si>
    <t>2001-08-01</t>
  </si>
  <si>
    <t>3805973:eng</t>
  </si>
  <si>
    <t>25317129</t>
  </si>
  <si>
    <t>991003518599702656</t>
  </si>
  <si>
    <t>2267741090002656</t>
  </si>
  <si>
    <t>9780262121712</t>
  </si>
  <si>
    <t>32285004375415</t>
  </si>
  <si>
    <t>893692793</t>
  </si>
  <si>
    <t>PT345 .M278 2001</t>
  </si>
  <si>
    <t>0                      PT 0345000M  278         2001</t>
  </si>
  <si>
    <t>Betrothal, violence, and the "beloved sacrifice" in nineteenth-century German literature / by Jennifer Cizik Marshall.</t>
  </si>
  <si>
    <t>Marshall, Jennifer Cizik, 1969-</t>
  </si>
  <si>
    <t>New York : P. Lang, c2001.</t>
  </si>
  <si>
    <t>North American studies in nineteenth-century German literature ; vol. 28</t>
  </si>
  <si>
    <t>2004-03-30</t>
  </si>
  <si>
    <t>2002-05-07</t>
  </si>
  <si>
    <t>8908703975:eng</t>
  </si>
  <si>
    <t>44876932</t>
  </si>
  <si>
    <t>991003775789702656</t>
  </si>
  <si>
    <t>2255755380002656</t>
  </si>
  <si>
    <t>9780820450346</t>
  </si>
  <si>
    <t>32285004486139</t>
  </si>
  <si>
    <t>893900349</t>
  </si>
  <si>
    <t>PT345 .P47 2000</t>
  </si>
  <si>
    <t>0                      PT 0345000P  47          2000</t>
  </si>
  <si>
    <t>Literature, the Volk and the revolution in mid-nineteenth century Germany / Michael Perraudin.</t>
  </si>
  <si>
    <t>Perraudin, Michael.</t>
  </si>
  <si>
    <t>New York : Berghahn Books, 2000.</t>
  </si>
  <si>
    <t>2006-11-22</t>
  </si>
  <si>
    <t>2002-04-15</t>
  </si>
  <si>
    <t>35411581:eng</t>
  </si>
  <si>
    <t>45917236</t>
  </si>
  <si>
    <t>991003775529702656</t>
  </si>
  <si>
    <t>2268421540002656</t>
  </si>
  <si>
    <t>9781571819895</t>
  </si>
  <si>
    <t>32285004479530</t>
  </si>
  <si>
    <t>893262924</t>
  </si>
  <si>
    <t>PT345 .S36 1996</t>
  </si>
  <si>
    <t>0                      PT 0345000S  36          1996</t>
  </si>
  <si>
    <t>The old retold : archetypal patterns in German literature of the nineteenth and twentieth centuries / H.J. Schueler.</t>
  </si>
  <si>
    <t>Schueler, H. J. (Heinz Juergen), 1933-</t>
  </si>
  <si>
    <t>New York : P. Lang, c1996.</t>
  </si>
  <si>
    <t>American university studies. Series I, Germanic languages and literature ; vol. 106</t>
  </si>
  <si>
    <t>2003-02-09</t>
  </si>
  <si>
    <t>1997-08-27</t>
  </si>
  <si>
    <t>809620645:eng</t>
  </si>
  <si>
    <t>31012028</t>
  </si>
  <si>
    <t>991002387029702656</t>
  </si>
  <si>
    <t>2265738190002656</t>
  </si>
  <si>
    <t>9780820426006</t>
  </si>
  <si>
    <t>32285003002044</t>
  </si>
  <si>
    <t>893886203</t>
  </si>
  <si>
    <t>PT361 .B76</t>
  </si>
  <si>
    <t>0                      PT 0361000B  76</t>
  </si>
  <si>
    <t>The shape of German romanticism / Marshall Brown.</t>
  </si>
  <si>
    <t>Brown, Marshall, 1945-</t>
  </si>
  <si>
    <t>Ithaca, N.Y. : Cornell University Press, 1979.</t>
  </si>
  <si>
    <t>2005-01-31</t>
  </si>
  <si>
    <t>450475:eng</t>
  </si>
  <si>
    <t>4907905</t>
  </si>
  <si>
    <t>991004745569702656</t>
  </si>
  <si>
    <t>2258774770002656</t>
  </si>
  <si>
    <t>9780801412288</t>
  </si>
  <si>
    <t>32285000478080</t>
  </si>
  <si>
    <t>893889225</t>
  </si>
  <si>
    <t>PT361 .H84 1979</t>
  </si>
  <si>
    <t>0                      PT 0361000H  84          1979</t>
  </si>
  <si>
    <t>Romantic German literature / Glyn Tegai Hughes.</t>
  </si>
  <si>
    <t>Hughes, Glyn Tegai.</t>
  </si>
  <si>
    <t>New York : Holmes &amp; Meier Publ. Inc., 1979.</t>
  </si>
  <si>
    <t>505724:eng</t>
  </si>
  <si>
    <t>5007243</t>
  </si>
  <si>
    <t>991004761759702656</t>
  </si>
  <si>
    <t>2271748660002656</t>
  </si>
  <si>
    <t>9780841905214</t>
  </si>
  <si>
    <t>32285000478106</t>
  </si>
  <si>
    <t>893882904</t>
  </si>
  <si>
    <t>PT361 .L55 2004</t>
  </si>
  <si>
    <t>0                      PT 0361000L  55          2004</t>
  </si>
  <si>
    <t>The Literature of German Romanticism / edited by Dennis F. Mahoney.</t>
  </si>
  <si>
    <t>Rochester, NY : Camden House, 2004.</t>
  </si>
  <si>
    <t>2004</t>
  </si>
  <si>
    <t>Camden House history of German literature ; v. 8</t>
  </si>
  <si>
    <t>2009-11-04</t>
  </si>
  <si>
    <t>2004-03-23</t>
  </si>
  <si>
    <t>56947180:eng</t>
  </si>
  <si>
    <t>52806087</t>
  </si>
  <si>
    <t>991004266399702656</t>
  </si>
  <si>
    <t>2267583850002656</t>
  </si>
  <si>
    <t>9781571132369</t>
  </si>
  <si>
    <t>32285004896139</t>
  </si>
  <si>
    <t>893775831</t>
  </si>
  <si>
    <t>PT361 .W32</t>
  </si>
  <si>
    <t>0                      PT 0361000W  32</t>
  </si>
  <si>
    <t>German romanticism, by Oskar Walzel; authorized translation from the German by Alma Elise Lussky.</t>
  </si>
  <si>
    <t>Walzel, Oskar F. (Oskar Franz), 1864-1944.</t>
  </si>
  <si>
    <t>New York, London, G.P. Putnam's sons, 1932.</t>
  </si>
  <si>
    <t>2908492168:eng</t>
  </si>
  <si>
    <t>2116720</t>
  </si>
  <si>
    <t>991004017489702656</t>
  </si>
  <si>
    <t>2266406280002656</t>
  </si>
  <si>
    <t>32285002870607</t>
  </si>
  <si>
    <t>893423276</t>
  </si>
  <si>
    <t>PT363.M8 M87 2004</t>
  </si>
  <si>
    <t>0                      PT 0363000M  8                  M  87          2004</t>
  </si>
  <si>
    <t>Music and literature in German romanticism / edited by Siobhán Donovan and Robin Elliott.</t>
  </si>
  <si>
    <t>Rochester, N.Y. : Camden House, 2004.</t>
  </si>
  <si>
    <t>2009-05-05</t>
  </si>
  <si>
    <t>2005-04-12</t>
  </si>
  <si>
    <t>866517616:eng</t>
  </si>
  <si>
    <t>54392020</t>
  </si>
  <si>
    <t>991004500449702656</t>
  </si>
  <si>
    <t>2257400050002656</t>
  </si>
  <si>
    <t>9781571132581</t>
  </si>
  <si>
    <t>32285005049753</t>
  </si>
  <si>
    <t>893612425</t>
  </si>
  <si>
    <t>PT363.N3 G6</t>
  </si>
  <si>
    <t>0                      PT 0363000N  3                  G  6</t>
  </si>
  <si>
    <t>Natural science in German romanticism, by Alexander Gode-von Aesch.</t>
  </si>
  <si>
    <t>Gode, Alexander, 1906-1970.</t>
  </si>
  <si>
    <t>New York, Columbia University Press, 1941.</t>
  </si>
  <si>
    <t>1941</t>
  </si>
  <si>
    <t>Columbia University Germanic studies, ed. by R. H. Fife. New ser., no.11</t>
  </si>
  <si>
    <t>1486911:eng</t>
  </si>
  <si>
    <t>3740537</t>
  </si>
  <si>
    <t>991004506859702656</t>
  </si>
  <si>
    <t>2269818680002656</t>
  </si>
  <si>
    <t>32285002870649</t>
  </si>
  <si>
    <t>893895073</t>
  </si>
  <si>
    <t>PT3818 .H57 2006</t>
  </si>
  <si>
    <t>0                      PT 3818000H  57          2006</t>
  </si>
  <si>
    <t>A history of Austrian literature 1918-2000 / edited by Katrin Kohl and Ritchie Robertson.</t>
  </si>
  <si>
    <t>Rochester, NY : Camden House, 2006.</t>
  </si>
  <si>
    <t>2006</t>
  </si>
  <si>
    <t>2007-01-17</t>
  </si>
  <si>
    <t>766796345:eng</t>
  </si>
  <si>
    <t>67392862</t>
  </si>
  <si>
    <t>991004999499702656</t>
  </si>
  <si>
    <t>2255686380002656</t>
  </si>
  <si>
    <t>9781571132765</t>
  </si>
  <si>
    <t>32285005271183</t>
  </si>
  <si>
    <t>893876804</t>
  </si>
  <si>
    <t>PT3818 .M35 1987</t>
  </si>
  <si>
    <t>0                      PT 3818000M  35          1987</t>
  </si>
  <si>
    <t>Major figures of contemporary Austrian literature / edited by Donald G. Daviau.</t>
  </si>
  <si>
    <t>New York : P. Lang, c1987.</t>
  </si>
  <si>
    <t>54835064:eng</t>
  </si>
  <si>
    <t>13903097</t>
  </si>
  <si>
    <t>991000888999702656</t>
  </si>
  <si>
    <t>2270191840002656</t>
  </si>
  <si>
    <t>9780820404189</t>
  </si>
  <si>
    <t>32285000488691</t>
  </si>
  <si>
    <t>893595991</t>
  </si>
  <si>
    <t>PT3818 .M37 1996</t>
  </si>
  <si>
    <t>0                      PT 3818000M  37          1996</t>
  </si>
  <si>
    <t>Shadow lines : Austrian literature from Freud to Kafka / Lorna Martens.</t>
  </si>
  <si>
    <t>Martens, Lorna, 1946-</t>
  </si>
  <si>
    <t>Lincoln : University of Nebraska Press, c1996.</t>
  </si>
  <si>
    <t>nbu</t>
  </si>
  <si>
    <t>2007-04-04</t>
  </si>
  <si>
    <t>1997-03-04</t>
  </si>
  <si>
    <t>198745858:eng</t>
  </si>
  <si>
    <t>33333794</t>
  </si>
  <si>
    <t>991002562909702656</t>
  </si>
  <si>
    <t>2259865640002656</t>
  </si>
  <si>
    <t>9780803231863</t>
  </si>
  <si>
    <t>32285002434123</t>
  </si>
  <si>
    <t>893704221</t>
  </si>
  <si>
    <t>PT3828.V5 T87 1993</t>
  </si>
  <si>
    <t>0                      PT 3828000V  5                  T  87          1993</t>
  </si>
  <si>
    <t>Turn-of-the-century Vienna and its legacy : essays in honor of Donald G. Daviau / edited by Jeffrey B. Berlin, Jorun B. Johns, Richard H. Lawson.</t>
  </si>
  <si>
    <t>[S.l.] : Edition Atelier, c1993.</t>
  </si>
  <si>
    <t xml:space="preserve">au </t>
  </si>
  <si>
    <t>2007-12-20</t>
  </si>
  <si>
    <t>1994-12-13</t>
  </si>
  <si>
    <t>988032744:eng</t>
  </si>
  <si>
    <t>29291636</t>
  </si>
  <si>
    <t>991002259499702656</t>
  </si>
  <si>
    <t>2270187470002656</t>
  </si>
  <si>
    <t>9780929497747</t>
  </si>
  <si>
    <t>32285001972420</t>
  </si>
  <si>
    <t>893721365</t>
  </si>
  <si>
    <t>PT3903 .G4 1977</t>
  </si>
  <si>
    <t>0                      PT 3903000G  4           1977</t>
  </si>
  <si>
    <t>German-American literature / [edited] by Don Heinrich Tolzmann.</t>
  </si>
  <si>
    <t>Metuchen, N.J. : Scarecrow Press, 1977.</t>
  </si>
  <si>
    <t>2006-03-29</t>
  </si>
  <si>
    <t>2004-05-04</t>
  </si>
  <si>
    <t>469172:eng</t>
  </si>
  <si>
    <t>3168261</t>
  </si>
  <si>
    <t>991004283499702656</t>
  </si>
  <si>
    <t>2262251070002656</t>
  </si>
  <si>
    <t>9780810810693</t>
  </si>
  <si>
    <t>32285004903257</t>
  </si>
  <si>
    <t>893259550</t>
  </si>
  <si>
    <t>PT395 .P3</t>
  </si>
  <si>
    <t>0                      PT 0395000P  3</t>
  </si>
  <si>
    <t>From naturalism to expressionism; German literature and society, 1880-1918.</t>
  </si>
  <si>
    <t>New York, Basic Books [1973]</t>
  </si>
  <si>
    <t>Literature and society</t>
  </si>
  <si>
    <t>2005-11-20</t>
  </si>
  <si>
    <t>876519365:eng</t>
  </si>
  <si>
    <t>1068023</t>
  </si>
  <si>
    <t>991003512479702656</t>
  </si>
  <si>
    <t>2270491610002656</t>
  </si>
  <si>
    <t>32285002870722</t>
  </si>
  <si>
    <t>893623566</t>
  </si>
  <si>
    <t>PT401 .J38 1962</t>
  </si>
  <si>
    <t>0                      PT 0401000J  38          1962</t>
  </si>
  <si>
    <t>Deutsche Literatur der Gegenwart.</t>
  </si>
  <si>
    <t>Jens, Walter, 1923-2013.</t>
  </si>
  <si>
    <t>München, R. Piper [1962, c1961]</t>
  </si>
  <si>
    <t>[4., vom Autor durchgesehene Aufl.]</t>
  </si>
  <si>
    <t>1998-03-16</t>
  </si>
  <si>
    <t>9415478347:ger</t>
  </si>
  <si>
    <t>293946</t>
  </si>
  <si>
    <t>991002230869702656</t>
  </si>
  <si>
    <t>2266601620002656</t>
  </si>
  <si>
    <t>32285002870755</t>
  </si>
  <si>
    <t>893421082</t>
  </si>
  <si>
    <t>PT401 .S38 BD. 2</t>
  </si>
  <si>
    <t>0                      PT 0401000S  38                                                      BD. 2</t>
  </si>
  <si>
    <t>Einführung in die deutsche Literatur des 20. [i.e. zwanzigsten] Jahrhunderts / Erhard Schütz, Jochen Vogt ; unter Mitarbeit von Karl W. Bauer ... [ et al.].</t>
  </si>
  <si>
    <t>Schütz, Erhard H., 1946-</t>
  </si>
  <si>
    <t>Opladen : Westdeutscher Verlag, c1977-</t>
  </si>
  <si>
    <t>Grundkurs Literaturgeschichte</t>
  </si>
  <si>
    <t>2005-09-22</t>
  </si>
  <si>
    <t>1991-01-22</t>
  </si>
  <si>
    <t>2928746794:ger</t>
  </si>
  <si>
    <t>3213667</t>
  </si>
  <si>
    <t>991004379399702656</t>
  </si>
  <si>
    <t>2257649990002656</t>
  </si>
  <si>
    <t>9783531114118</t>
  </si>
  <si>
    <t>32285000478155</t>
  </si>
  <si>
    <t>893618594</t>
  </si>
  <si>
    <t>PT401 .S38 BD. 3</t>
  </si>
  <si>
    <t>0                      PT 0401000S  38                                                      BD. 3</t>
  </si>
  <si>
    <t>32285000478163</t>
  </si>
  <si>
    <t>893605947</t>
  </si>
  <si>
    <t>PT401 .S38 Bd...</t>
  </si>
  <si>
    <t>0                      PT 0401000S  38                                                      Bd...</t>
  </si>
  <si>
    <t>Bd...*</t>
  </si>
  <si>
    <t>32285000478148</t>
  </si>
  <si>
    <t>893599774</t>
  </si>
  <si>
    <t>PT401 .S62 1928</t>
  </si>
  <si>
    <t>0                      PT 0401000S  62          1928</t>
  </si>
  <si>
    <t>Dichtung und dichter der zeit : eine schilderung der deutschen literatur der letzten jahrzehnte / von Albert Soergel ; mit 377 abbildungen.</t>
  </si>
  <si>
    <t>Soergel, Albert, 1880-1958.</t>
  </si>
  <si>
    <t>Leipzig : R. Voigtländer, 1928.</t>
  </si>
  <si>
    <t>19. aufl., 62. bis 66. tausend.</t>
  </si>
  <si>
    <t>2004-09-13</t>
  </si>
  <si>
    <t>4917808470:ger</t>
  </si>
  <si>
    <t>7901110</t>
  </si>
  <si>
    <t>991005174659702656</t>
  </si>
  <si>
    <t>2270770210002656</t>
  </si>
  <si>
    <t>32285002870797</t>
  </si>
  <si>
    <t>893263653</t>
  </si>
  <si>
    <t>PT401 .S76 2001</t>
  </si>
  <si>
    <t>0                      PT 0401000S  76          2001</t>
  </si>
  <si>
    <t>German literature of the twentieth century : from aestheticism to postmodernism / Ingo R. Stoehr.</t>
  </si>
  <si>
    <t>Stoehr, Ingo Roland.</t>
  </si>
  <si>
    <t>Camden House history of German literature ; v. 10</t>
  </si>
  <si>
    <t>837058973:eng</t>
  </si>
  <si>
    <t>46462823</t>
  </si>
  <si>
    <t>991004094029702656</t>
  </si>
  <si>
    <t>2268549270002656</t>
  </si>
  <si>
    <t>9781571131577</t>
  </si>
  <si>
    <t>32285004757760</t>
  </si>
  <si>
    <t>893794465</t>
  </si>
  <si>
    <t>PT403 .D8</t>
  </si>
  <si>
    <t>0                      PT 0403000D  8</t>
  </si>
  <si>
    <t>Die deutsche Literatur der Gegenwart; Aspekte und Tendenzen. Hrsg. von Manfred Durzak.</t>
  </si>
  <si>
    <t>Durzak, Manfred.</t>
  </si>
  <si>
    <t>Stuttgart, Reclam [1971]</t>
  </si>
  <si>
    <t>864087735:ger</t>
  </si>
  <si>
    <t>302294</t>
  </si>
  <si>
    <t>991002257399702656</t>
  </si>
  <si>
    <t>2272145560002656</t>
  </si>
  <si>
    <t>9783150101988</t>
  </si>
  <si>
    <t>32285002870854</t>
  </si>
  <si>
    <t>893497891</t>
  </si>
  <si>
    <t>PT403 .F7 1961</t>
  </si>
  <si>
    <t>0                      PT 0403000F  7           1961</t>
  </si>
  <si>
    <t>Deutsche Literatur im 20. Jahrhundert; Strukturen und Gestalten. Hrsg. von Hermann Friedmann und Otto Mann.</t>
  </si>
  <si>
    <t>Friedmann, Hermann, 1873-1957, editor.</t>
  </si>
  <si>
    <t>Heidelberg, W. Rothe [1961]</t>
  </si>
  <si>
    <t>4., veränderte und erweiterte Aufl.</t>
  </si>
  <si>
    <t>874746530:ger</t>
  </si>
  <si>
    <t>232919</t>
  </si>
  <si>
    <t>991001577059702656</t>
  </si>
  <si>
    <t>2258691010002656</t>
  </si>
  <si>
    <t>32285002870862</t>
  </si>
  <si>
    <t>893439219</t>
  </si>
  <si>
    <t>32285002870870</t>
  </si>
  <si>
    <t>893420413</t>
  </si>
  <si>
    <t>PT403 .H22 1986</t>
  </si>
  <si>
    <t>0                      PT 0403000H  22          1986</t>
  </si>
  <si>
    <t>After the second flood : essays on post-war German literature / Michael Hamburger.</t>
  </si>
  <si>
    <t>Hamburger, Michael.</t>
  </si>
  <si>
    <t>New York : St. Martin's Press, 1986.</t>
  </si>
  <si>
    <t>Modern German literature ; 2</t>
  </si>
  <si>
    <t>2838167659:eng</t>
  </si>
  <si>
    <t>14188862</t>
  </si>
  <si>
    <t>991000919419702656</t>
  </si>
  <si>
    <t>2259895000002656</t>
  </si>
  <si>
    <t>9780312000882</t>
  </si>
  <si>
    <t>32285000478189</t>
  </si>
  <si>
    <t>893413800</t>
  </si>
  <si>
    <t>PT403 .K6</t>
  </si>
  <si>
    <t>0                      PT 0403000K  6</t>
  </si>
  <si>
    <t>Tendenzen der deutschen Literatur seit 1945. Hrsg. von Thomas Koebner.</t>
  </si>
  <si>
    <t>Koebner, Thomas, 1941- editor.</t>
  </si>
  <si>
    <t>Stuttgart, A. Kröner [1971]</t>
  </si>
  <si>
    <t>Kröners Taschenausgabe ; Bd. 405</t>
  </si>
  <si>
    <t>478421998:ger</t>
  </si>
  <si>
    <t>176909</t>
  </si>
  <si>
    <t>991001049119702656</t>
  </si>
  <si>
    <t>2267828730002656</t>
  </si>
  <si>
    <t>9783520405012</t>
  </si>
  <si>
    <t>32285002870888</t>
  </si>
  <si>
    <t>893426280</t>
  </si>
  <si>
    <t>PT403 .O5</t>
  </si>
  <si>
    <t>0                      PT 0403000O  5</t>
  </si>
  <si>
    <t>On four modern humanists: Hofmannsthal, Gundolf, Curtius, Kantorowicz. Edited by Arthur R. Evans, Jr.</t>
  </si>
  <si>
    <t>Princeton, N.J., Princeton University Press, 1970.</t>
  </si>
  <si>
    <t>Princeton essays in European and comparative literature</t>
  </si>
  <si>
    <t>2000-08-14</t>
  </si>
  <si>
    <t>117976990:eng</t>
  </si>
  <si>
    <t>94686</t>
  </si>
  <si>
    <t>991000569279702656</t>
  </si>
  <si>
    <t>2266085700002656</t>
  </si>
  <si>
    <t>9780691061740</t>
  </si>
  <si>
    <t>32285002870896</t>
  </si>
  <si>
    <t>893714705</t>
  </si>
  <si>
    <t>PT403 .W4</t>
  </si>
  <si>
    <t>0                      PT 0403000W  4</t>
  </si>
  <si>
    <t>Deutsche Literatur seit 1945 [i.e. neunzehnhundertfünfundvierzig] in Einzeldarstellungen, hrsg. von Dietrich Weber.</t>
  </si>
  <si>
    <t>Weber, Dietrich, 1935-</t>
  </si>
  <si>
    <t>Stuttgart, A. Kröner [1968]</t>
  </si>
  <si>
    <t>Kröners Taschenausgabe ; Bd. 382</t>
  </si>
  <si>
    <t>2002-05-29</t>
  </si>
  <si>
    <t>365325881:ger</t>
  </si>
  <si>
    <t>293924</t>
  </si>
  <si>
    <t>991002230789702656</t>
  </si>
  <si>
    <t>2266580100002656</t>
  </si>
  <si>
    <t>32285002870904</t>
  </si>
  <si>
    <t>893257046</t>
  </si>
  <si>
    <t>PT405 .B643 1985</t>
  </si>
  <si>
    <t>0                      PT 0405000B  643         1985</t>
  </si>
  <si>
    <t>Schriftsteller im antifaschistischen Widerstand, 1933-1945 in Deutschland / Wolfgang Brekle.</t>
  </si>
  <si>
    <t>Brekle, Wolfgang.</t>
  </si>
  <si>
    <t>2. Aufl.</t>
  </si>
  <si>
    <t>1991-04-09</t>
  </si>
  <si>
    <t>8458571:ger</t>
  </si>
  <si>
    <t>14866090</t>
  </si>
  <si>
    <t>991000962619702656</t>
  </si>
  <si>
    <t>2263991450002656</t>
  </si>
  <si>
    <t>32285000566637</t>
  </si>
  <si>
    <t>893791034</t>
  </si>
  <si>
    <t>PT405 .B684 1999</t>
  </si>
  <si>
    <t>0                      PT 0405000B  684         1999</t>
  </si>
  <si>
    <t>Literature and German reunification / Stephen Brockmann.</t>
  </si>
  <si>
    <t>Brockmann, Stephen.</t>
  </si>
  <si>
    <t>Cambridge, UK ; New York, NY : Cambridge University Press, 1999.</t>
  </si>
  <si>
    <t>1999</t>
  </si>
  <si>
    <t>Cambridge studies in German</t>
  </si>
  <si>
    <t>2000-03-23</t>
  </si>
  <si>
    <t>26046787:eng</t>
  </si>
  <si>
    <t>40489227</t>
  </si>
  <si>
    <t>991002995449702656</t>
  </si>
  <si>
    <t>2264118620002656</t>
  </si>
  <si>
    <t>9780521660549</t>
  </si>
  <si>
    <t>32285003673778</t>
  </si>
  <si>
    <t>893409801</t>
  </si>
  <si>
    <t>PT405 .B84 1994</t>
  </si>
  <si>
    <t>0                      PT 0405000B  84          1994</t>
  </si>
  <si>
    <t>The future of German literature / Keith Bullivant.</t>
  </si>
  <si>
    <t>Bullivant, Keith.</t>
  </si>
  <si>
    <t>Oxford, UK ; Providence, RI : Berg, 1994.</t>
  </si>
  <si>
    <t>1994</t>
  </si>
  <si>
    <t>1997-06-08</t>
  </si>
  <si>
    <t>1995-11-02</t>
  </si>
  <si>
    <t>359562:eng</t>
  </si>
  <si>
    <t>30211458</t>
  </si>
  <si>
    <t>991002326309702656</t>
  </si>
  <si>
    <t>2269259590002656</t>
  </si>
  <si>
    <t>9780854969784</t>
  </si>
  <si>
    <t>32285002100476</t>
  </si>
  <si>
    <t>893873371</t>
  </si>
  <si>
    <t>PT405 .D46</t>
  </si>
  <si>
    <t>0                      PT 0405000D  46</t>
  </si>
  <si>
    <t>Die Deutsche Literatur im Dritten Reich : Themen, Traditionen, Wirkungen / hrsg. von Horst Denkler u. Karl Prümm ; [bibliograph. Mitarb. u. Reg., Helmut G. Hermann].</t>
  </si>
  <si>
    <t>Stuttgart : Reclam, 1976.</t>
  </si>
  <si>
    <t>3768475526:ger</t>
  </si>
  <si>
    <t>2736576</t>
  </si>
  <si>
    <t>991004227849702656</t>
  </si>
  <si>
    <t>2257714140002656</t>
  </si>
  <si>
    <t>9783150102602</t>
  </si>
  <si>
    <t>32285002870946</t>
  </si>
  <si>
    <t>893894726</t>
  </si>
  <si>
    <t>PT405 .G455 1992</t>
  </si>
  <si>
    <t>0                      PT 0405000G  455         1992</t>
  </si>
  <si>
    <t>German literature and music : an aesthetic fusion, 1890-1989 / edited by Claus Reschke and Howard Pollack.</t>
  </si>
  <si>
    <t>München : W. Fink, c1992.</t>
  </si>
  <si>
    <t>Houston German studies ; 8</t>
  </si>
  <si>
    <t>1996-11-01</t>
  </si>
  <si>
    <t>1993-06-30</t>
  </si>
  <si>
    <t>807141954:eng</t>
  </si>
  <si>
    <t>26971626</t>
  </si>
  <si>
    <t>991002100899702656</t>
  </si>
  <si>
    <t>2257301970002656</t>
  </si>
  <si>
    <t>9783770527892</t>
  </si>
  <si>
    <t>32285001700367</t>
  </si>
  <si>
    <t>893615698</t>
  </si>
  <si>
    <t>PT405 .L33</t>
  </si>
  <si>
    <t>0                      PT 0405000L  33</t>
  </si>
  <si>
    <t>German Dadaist literature: Kurt Schwitters, Hugo Ball, Hans Arp, by Rex W. Last.</t>
  </si>
  <si>
    <t>Last, R. W. (Rex William), 1940-</t>
  </si>
  <si>
    <t>New York, Twayne Publishers [c1973]</t>
  </si>
  <si>
    <t>Twayne's world authors series, TWAS 272. German literature</t>
  </si>
  <si>
    <t>293469195:eng</t>
  </si>
  <si>
    <t>1366869</t>
  </si>
  <si>
    <t>991003722019702656</t>
  </si>
  <si>
    <t>2255234890002656</t>
  </si>
  <si>
    <t>9780805723618</t>
  </si>
  <si>
    <t>32285002870979</t>
  </si>
  <si>
    <t>893881469</t>
  </si>
  <si>
    <t>PT405 .L576 1998</t>
  </si>
  <si>
    <t>0                      PT 0405000L  576         1998</t>
  </si>
  <si>
    <t>Literatur und Ökologie / hg. von Axel Goodbody.</t>
  </si>
  <si>
    <t>Amsterdam ; Atlanta, GA : Rodopi, 1998.</t>
  </si>
  <si>
    <t>Amsterdamer Beiträge zur neueren Germanistik ; Bd. 43</t>
  </si>
  <si>
    <t>2000-08-24</t>
  </si>
  <si>
    <t>42520153:ger</t>
  </si>
  <si>
    <t>39741301</t>
  </si>
  <si>
    <t>991003271929702656</t>
  </si>
  <si>
    <t>2259921480002656</t>
  </si>
  <si>
    <t>9789042004627</t>
  </si>
  <si>
    <t>32285003759189</t>
  </si>
  <si>
    <t>893604606</t>
  </si>
  <si>
    <t>PT405 .P578 2003</t>
  </si>
  <si>
    <t>0                      PT 0405000P  578         2003</t>
  </si>
  <si>
    <t>Politics and culture in twentieth-century Germany / edited by William Niven and James Jordan.</t>
  </si>
  <si>
    <t>Rochester, N.Y. : Camden House, 2003.</t>
  </si>
  <si>
    <t>2003-08-12</t>
  </si>
  <si>
    <t>766792603:eng</t>
  </si>
  <si>
    <t>51630575</t>
  </si>
  <si>
    <t>991004011529702656</t>
  </si>
  <si>
    <t>2255331200002656</t>
  </si>
  <si>
    <t>9781571132239</t>
  </si>
  <si>
    <t>32285004759105</t>
  </si>
  <si>
    <t>893593163</t>
  </si>
  <si>
    <t>PT405 .T683 1998</t>
  </si>
  <si>
    <t>0                      PT 0405000T  683         1998</t>
  </si>
  <si>
    <t>Transforming the center, eroding the margins : essays on ethnic and cultural boundaries in German-speaking countries / edited by Dagmar C.G. Lorenz and Renate S. Posthofen.</t>
  </si>
  <si>
    <t>Columbia, S.C. : Camden House, 1998.</t>
  </si>
  <si>
    <t>2003-05-12</t>
  </si>
  <si>
    <t>898385160:eng</t>
  </si>
  <si>
    <t>38504245</t>
  </si>
  <si>
    <t>991004011289702656</t>
  </si>
  <si>
    <t>2266904690002656</t>
  </si>
  <si>
    <t>9781571131713</t>
  </si>
  <si>
    <t>32285004745427</t>
  </si>
  <si>
    <t>893900682</t>
  </si>
  <si>
    <t>PT405 .W46 1999</t>
  </si>
  <si>
    <t>0                      PT 0405000W  46          1999</t>
  </si>
  <si>
    <t>Wendezeichen? : Neue Sichtweisen auf die Literatur der DDR / herausgegeben von Roswitha Skare und Rainer B. Hoppe.</t>
  </si>
  <si>
    <t>Amerstdam : Rodopi, 1999.</t>
  </si>
  <si>
    <t>Amsterdamer Beiträge zur neueren Germanistik ; Band 46</t>
  </si>
  <si>
    <t>891717262:ger</t>
  </si>
  <si>
    <t>50143228</t>
  </si>
  <si>
    <t>991003271899702656</t>
  </si>
  <si>
    <t>2257270130002656</t>
  </si>
  <si>
    <t>9789042006454</t>
  </si>
  <si>
    <t>32285003759171</t>
  </si>
  <si>
    <t>893893555</t>
  </si>
  <si>
    <t>PT500 .W55 1988</t>
  </si>
  <si>
    <t>0                      PT 0500000W  55          1988</t>
  </si>
  <si>
    <t>Deutsches Dichterlexikon : biographisch-bibliographisches Handwörterbuch zur deutschen Literaturgeschichte / Gero von Wilpert.</t>
  </si>
  <si>
    <t>Wilpert, Gero von.</t>
  </si>
  <si>
    <t>Stuttgart : A. Kröner, c1988.</t>
  </si>
  <si>
    <t>3., erweiterte Aufl.</t>
  </si>
  <si>
    <t>Kröners Taschenausgabe ; Bd. 288</t>
  </si>
  <si>
    <t>1995-09-05</t>
  </si>
  <si>
    <t>1102275724:ger</t>
  </si>
  <si>
    <t>18365785</t>
  </si>
  <si>
    <t>991001337709702656</t>
  </si>
  <si>
    <t>2265103000002656</t>
  </si>
  <si>
    <t>9783520288035</t>
  </si>
  <si>
    <t>32285000478270</t>
  </si>
  <si>
    <t>893709185</t>
  </si>
  <si>
    <t>PT5071 .S8 1960</t>
  </si>
  <si>
    <t>0                      PT 5071000S  8           1960</t>
  </si>
  <si>
    <t>A sampling of Dutch literature : thirteen excursions into the works of Dutch authors / Garmt Stuiveling. Translated and adapted by James Brockway.</t>
  </si>
  <si>
    <t>Stuiveling, Garmt, 1907-1985.</t>
  </si>
  <si>
    <t>Hilversum : Radio Nederland Wereldomroep, [196-]</t>
  </si>
  <si>
    <t>1997-06-16</t>
  </si>
  <si>
    <t>375376208:eng</t>
  </si>
  <si>
    <t>265739</t>
  </si>
  <si>
    <t>991002096439702656</t>
  </si>
  <si>
    <t>2267766850002656</t>
  </si>
  <si>
    <t>32285000488782</t>
  </si>
  <si>
    <t>893250824</t>
  </si>
  <si>
    <t>PT529 .G5</t>
  </si>
  <si>
    <t>0                      PT 0529000G  5</t>
  </si>
  <si>
    <t>German baroque poetry, by Gerald Gillespie.</t>
  </si>
  <si>
    <t>Gillespie, Gerald, 1933-</t>
  </si>
  <si>
    <t>New York, Twayne Publishers [1971]</t>
  </si>
  <si>
    <t>Twayne's world authors series, 103</t>
  </si>
  <si>
    <t>1293579:eng</t>
  </si>
  <si>
    <t>169991</t>
  </si>
  <si>
    <t>991000963819702656</t>
  </si>
  <si>
    <t>2263963630002656</t>
  </si>
  <si>
    <t>32285002871035</t>
  </si>
  <si>
    <t>893865837</t>
  </si>
  <si>
    <t>PT553 .D58 2002</t>
  </si>
  <si>
    <t>0                      PT 0553000D  58          2002</t>
  </si>
  <si>
    <t>The image and influence of America in German poetry since 1945 / Gregory Divers.</t>
  </si>
  <si>
    <t>Divers, Gregory, 1950-</t>
  </si>
  <si>
    <t>2003-04-09</t>
  </si>
  <si>
    <t>9593013532:eng</t>
  </si>
  <si>
    <t>47716428</t>
  </si>
  <si>
    <t>991004011259702656</t>
  </si>
  <si>
    <t>2272371660002656</t>
  </si>
  <si>
    <t>9781571132420</t>
  </si>
  <si>
    <t>32285004740501</t>
  </si>
  <si>
    <t>893794376</t>
  </si>
  <si>
    <t>PT571 .S37</t>
  </si>
  <si>
    <t>0                      PT 0571000S  37</t>
  </si>
  <si>
    <t>Interpretationen.</t>
  </si>
  <si>
    <t>Schillemeit, Jost compiler.</t>
  </si>
  <si>
    <t>(Frankfurt a.M., Hamburg) Fischer Bücherei (1965-</t>
  </si>
  <si>
    <t>Fischer Bücherei ; 695</t>
  </si>
  <si>
    <t>10201348352:ger</t>
  </si>
  <si>
    <t>784438</t>
  </si>
  <si>
    <t>991003258849702656</t>
  </si>
  <si>
    <t>2261923850002656</t>
  </si>
  <si>
    <t>32285002871134</t>
  </si>
  <si>
    <t>893805577</t>
  </si>
  <si>
    <t>PT643 .K5</t>
  </si>
  <si>
    <t>0                      PT 0643000K  5</t>
  </si>
  <si>
    <t>Drama of the storm and stress, by Mark O. Kistler.</t>
  </si>
  <si>
    <t>Kistler, Mark O. (Mark Oliver), 1918-1995.</t>
  </si>
  <si>
    <t>New York, Twayne Publishers [c1969]</t>
  </si>
  <si>
    <t>Twayne's world authors series, TWAS 83. German literature</t>
  </si>
  <si>
    <t>1999-01-26</t>
  </si>
  <si>
    <t>1229155:eng</t>
  </si>
  <si>
    <t>64753</t>
  </si>
  <si>
    <t>991000205299702656</t>
  </si>
  <si>
    <t>2255591140002656</t>
  </si>
  <si>
    <t>32285002871258</t>
  </si>
  <si>
    <t>893796510</t>
  </si>
  <si>
    <t>PT652 .K3 1970</t>
  </si>
  <si>
    <t>0                      PT 0652000K  3           1970</t>
  </si>
  <si>
    <t>German dramatists of the 19th century.</t>
  </si>
  <si>
    <t>Kaufmann, F. W. (Friedrich Wilhelm)</t>
  </si>
  <si>
    <t>Freeport, N.Y., Books for Libraries Press [1970]</t>
  </si>
  <si>
    <t>Essay index reprint series</t>
  </si>
  <si>
    <t>141424416:eng</t>
  </si>
  <si>
    <t>76124</t>
  </si>
  <si>
    <t>991000436539702656</t>
  </si>
  <si>
    <t>2255481970002656</t>
  </si>
  <si>
    <t>9780836915785</t>
  </si>
  <si>
    <t>32285003257937</t>
  </si>
  <si>
    <t>893689687</t>
  </si>
  <si>
    <t>PT666 .C36 1983</t>
  </si>
  <si>
    <t>0                      PT 0666000C  36          1983</t>
  </si>
  <si>
    <t>New German dramatists : a study of Peter Handke, Franz Xaver Kroetz, Rainer Werner Fassbinder, Heiner Müller, Thomas Brasch, Thomas Bernhard, and Botho Strauss / Denis Calandra.</t>
  </si>
  <si>
    <t>Calandra, Denis.</t>
  </si>
  <si>
    <t>New York : Grove Press, 1983.</t>
  </si>
  <si>
    <t>1995-01-23</t>
  </si>
  <si>
    <t>796662611:eng</t>
  </si>
  <si>
    <t>9829641</t>
  </si>
  <si>
    <t>991000265829702656</t>
  </si>
  <si>
    <t>2271658530002656</t>
  </si>
  <si>
    <t>9780394624877</t>
  </si>
  <si>
    <t>32285000478452</t>
  </si>
  <si>
    <t>893496094</t>
  </si>
  <si>
    <t>PT668 .A55</t>
  </si>
  <si>
    <t>0                      PT 0668000A  55</t>
  </si>
  <si>
    <t>Zuschauer im Drama; Brecht, Dürrenmatt, Handke.</t>
  </si>
  <si>
    <t>Angermeyer, Hans Christoph.</t>
  </si>
  <si>
    <t>[Frankfurt am Main] Athenäum Verlag [c1971]</t>
  </si>
  <si>
    <t>Literatur und Reflexion ; Bd. 5</t>
  </si>
  <si>
    <t>232586695:ger</t>
  </si>
  <si>
    <t>420150</t>
  </si>
  <si>
    <t>991002738439702656</t>
  </si>
  <si>
    <t>2270526710002656</t>
  </si>
  <si>
    <t>32285002871282</t>
  </si>
  <si>
    <t>893603950</t>
  </si>
  <si>
    <t>PT668 .B4 1984</t>
  </si>
  <si>
    <t>0                      PT 0668000B  4           1984</t>
  </si>
  <si>
    <t>German expressionist drama : Ernst Toller and Georg Kaiser / Renate Benson.</t>
  </si>
  <si>
    <t>Benson, Renate, 1938-</t>
  </si>
  <si>
    <t>New York : Grove Press, 1984.</t>
  </si>
  <si>
    <t>1st hardcover ed.</t>
  </si>
  <si>
    <t>815018144:eng</t>
  </si>
  <si>
    <t>11290859</t>
  </si>
  <si>
    <t>991000516759702656</t>
  </si>
  <si>
    <t>2264249510002656</t>
  </si>
  <si>
    <t>9780394622682</t>
  </si>
  <si>
    <t>32285000478486</t>
  </si>
  <si>
    <t>893890758</t>
  </si>
  <si>
    <t>PT668 .H33 2003</t>
  </si>
  <si>
    <t>0                      PT 0668000H  33          2003</t>
  </si>
  <si>
    <t>Modern German political drama, 1980-2000 / Birgit Haas.</t>
  </si>
  <si>
    <t>Haas, Birgit.</t>
  </si>
  <si>
    <t>Rochester, N.Y. : Camden House, c2003.</t>
  </si>
  <si>
    <t>2008-03-24</t>
  </si>
  <si>
    <t>2005-05-11</t>
  </si>
  <si>
    <t>782187:eng</t>
  </si>
  <si>
    <t>52601502</t>
  </si>
  <si>
    <t>991004500399702656</t>
  </si>
  <si>
    <t>2265978110002656</t>
  </si>
  <si>
    <t>9781571132857</t>
  </si>
  <si>
    <t>32285005037675</t>
  </si>
  <si>
    <t>893612424</t>
  </si>
  <si>
    <t>PT67.R436 Z4713 2001</t>
  </si>
  <si>
    <t>0                      PT 0067000R  436                Z  4713        2001</t>
  </si>
  <si>
    <t>The author of himself : the life of Marcel Reich-Ranicki / Marcel Reich-Ranicki ; translated from the German by Ewald Osers ; with a foreword by Jack Zipes.</t>
  </si>
  <si>
    <t>Reich-Ranicki, Marcel.</t>
  </si>
  <si>
    <t>Princeton, N.J. : Princeton University Press, c2001.</t>
  </si>
  <si>
    <t>2002-03-26</t>
  </si>
  <si>
    <t>4494934118:eng</t>
  </si>
  <si>
    <t>47915502</t>
  </si>
  <si>
    <t>991003755709702656</t>
  </si>
  <si>
    <t>2268070380002656</t>
  </si>
  <si>
    <t>9780691090405</t>
  </si>
  <si>
    <t>32285004464649</t>
  </si>
  <si>
    <t>893894081</t>
  </si>
  <si>
    <t>PT693 .M46 2003</t>
  </si>
  <si>
    <t>0                      PT 0693000M  46          2003</t>
  </si>
  <si>
    <t>The historical experience in German drama : from Gryphius to Brecht / Alan Menhennet.</t>
  </si>
  <si>
    <t>Menhennet, Alan.</t>
  </si>
  <si>
    <t>2005-05-12</t>
  </si>
  <si>
    <t>803082833:eng</t>
  </si>
  <si>
    <t>50155808</t>
  </si>
  <si>
    <t>991004498129702656</t>
  </si>
  <si>
    <t>2268845050002656</t>
  </si>
  <si>
    <t>9781571132550</t>
  </si>
  <si>
    <t>32285005037402</t>
  </si>
  <si>
    <t>893436349</t>
  </si>
  <si>
    <t>PT7048 .G7</t>
  </si>
  <si>
    <t>0                      PT 7048000G  7</t>
  </si>
  <si>
    <t>The golden horns : mythic imagination and the Nordic past / John L. Greenway.</t>
  </si>
  <si>
    <t>Greenway, John.</t>
  </si>
  <si>
    <t>Athens : University of Georgia Press, c1977.</t>
  </si>
  <si>
    <t>2008-04-28</t>
  </si>
  <si>
    <t>1997-07-22</t>
  </si>
  <si>
    <t>865016536:eng</t>
  </si>
  <si>
    <t>3012402</t>
  </si>
  <si>
    <t>991004318019702656</t>
  </si>
  <si>
    <t>2269357140002656</t>
  </si>
  <si>
    <t>9780820303840</t>
  </si>
  <si>
    <t>32285002973435</t>
  </si>
  <si>
    <t>893782103</t>
  </si>
  <si>
    <t>PT7092.E5 H3 1965</t>
  </si>
  <si>
    <t>0                      PT 7092000E  5                  H  3           1965</t>
  </si>
  <si>
    <t>An anthology of Scandinavian literature, from the Viking period to the twentieth century.</t>
  </si>
  <si>
    <t>Hallberg Hallmundsson, 1930-2011, editor.</t>
  </si>
  <si>
    <t>New York, Collier Books [1965]</t>
  </si>
  <si>
    <t>1999-12-04</t>
  </si>
  <si>
    <t>367551551:eng</t>
  </si>
  <si>
    <t>369771</t>
  </si>
  <si>
    <t>991002551379702656</t>
  </si>
  <si>
    <t>2268198340002656</t>
  </si>
  <si>
    <t>32285002973500</t>
  </si>
  <si>
    <t>893257438</t>
  </si>
  <si>
    <t>PT7154 .T87</t>
  </si>
  <si>
    <t>0                      PT 7154000T  87</t>
  </si>
  <si>
    <t>Origins of Icelandic literature / by G. Turville-Petre.</t>
  </si>
  <si>
    <t>Turville-Petre, Gabriel.</t>
  </si>
  <si>
    <t>1953</t>
  </si>
  <si>
    <t>2005-10-06</t>
  </si>
  <si>
    <t>1999-11-18</t>
  </si>
  <si>
    <t>1494457:eng</t>
  </si>
  <si>
    <t>296321</t>
  </si>
  <si>
    <t>991002237589702656</t>
  </si>
  <si>
    <t>2262684400002656</t>
  </si>
  <si>
    <t>32285003625026</t>
  </si>
  <si>
    <t>893710043</t>
  </si>
  <si>
    <t>PT7160 .O4</t>
  </si>
  <si>
    <t>0                      PT 7160000O  4</t>
  </si>
  <si>
    <t>Old Norse literature and mythology : a symposium / edited by Edgar C. Polomé.</t>
  </si>
  <si>
    <t>Austin : Published for the Dept. of Germanic Languages of the University of Texas at Austin by the University of Texas Press, [1969]</t>
  </si>
  <si>
    <t>1997-05-30</t>
  </si>
  <si>
    <t>1990-12-28</t>
  </si>
  <si>
    <t>918013029:eng</t>
  </si>
  <si>
    <t>179322</t>
  </si>
  <si>
    <t>991001075559702656</t>
  </si>
  <si>
    <t>2265123380002656</t>
  </si>
  <si>
    <t>9780292783867</t>
  </si>
  <si>
    <t>32285000426535</t>
  </si>
  <si>
    <t>893614755</t>
  </si>
  <si>
    <t>PT7181 .S24 1989</t>
  </si>
  <si>
    <t>0                      PT 7181000S  24          1989</t>
  </si>
  <si>
    <t>Sagas of the Icelanders : a book of essays / edited by John Tucker.</t>
  </si>
  <si>
    <t>New York : Garland Pub., 1989.</t>
  </si>
  <si>
    <t>Garland reference library of the humanities ; vol. 758</t>
  </si>
  <si>
    <t>2009-11-25</t>
  </si>
  <si>
    <t>1990-11-05</t>
  </si>
  <si>
    <t>836730368:eng</t>
  </si>
  <si>
    <t>18590012</t>
  </si>
  <si>
    <t>991001374629702656</t>
  </si>
  <si>
    <t>2262142640002656</t>
  </si>
  <si>
    <t>9780824083878</t>
  </si>
  <si>
    <t>32285000313428</t>
  </si>
  <si>
    <t>893225809</t>
  </si>
  <si>
    <t>PT7183 .A45</t>
  </si>
  <si>
    <t>0                      PT 7183000A  45</t>
  </si>
  <si>
    <t>The Icelandic family saga; an analytic reading [by] Theodore M. Andersson.</t>
  </si>
  <si>
    <t>Andersson, Theodore Murdock, 1934-</t>
  </si>
  <si>
    <t>Cambridge, Harvard University Press, 1967.</t>
  </si>
  <si>
    <t>Harvard studies in comparative literature ; 28</t>
  </si>
  <si>
    <t>198332350:eng</t>
  </si>
  <si>
    <t>901971</t>
  </si>
  <si>
    <t>991003365869702656</t>
  </si>
  <si>
    <t>2265720550002656</t>
  </si>
  <si>
    <t>32285002973567</t>
  </si>
  <si>
    <t>893598531</t>
  </si>
  <si>
    <t>PT7269.A4 L5 1974</t>
  </si>
  <si>
    <t>0                      PT 7269000A  4                  L  5           1974</t>
  </si>
  <si>
    <t>The origin of the Icelandic family sagas. Translated from the Norwegian by A. G. Jayne.</t>
  </si>
  <si>
    <t>Liestøl, Knut, 1881-1952.</t>
  </si>
  <si>
    <t>Westport, Conn., Greenwood Press [1974]</t>
  </si>
  <si>
    <t>2009-11-30</t>
  </si>
  <si>
    <t>138072698:eng</t>
  </si>
  <si>
    <t>1053988</t>
  </si>
  <si>
    <t>991003501079702656</t>
  </si>
  <si>
    <t>2270583410002656</t>
  </si>
  <si>
    <t>9780837172538</t>
  </si>
  <si>
    <t>32285002973625</t>
  </si>
  <si>
    <t>893512011</t>
  </si>
  <si>
    <t>PT731 .S38 2000</t>
  </si>
  <si>
    <t>0                      PT 0731000S  38          2000</t>
  </si>
  <si>
    <t>Narratives of America and the frontier in nineteenth-century German literature / Jerry Schuchalter.</t>
  </si>
  <si>
    <t>Schuchalter, Jerry, 1945-</t>
  </si>
  <si>
    <t>New York : P. Lang, c2000.</t>
  </si>
  <si>
    <t>North American studies in nineteenth-century German literature ; v. 25</t>
  </si>
  <si>
    <t>2005-03-22</t>
  </si>
  <si>
    <t>5218501551:eng</t>
  </si>
  <si>
    <t>40979970</t>
  </si>
  <si>
    <t>991004498149702656</t>
  </si>
  <si>
    <t>2266651580002656</t>
  </si>
  <si>
    <t>9780820444772</t>
  </si>
  <si>
    <t>32285005043632</t>
  </si>
  <si>
    <t>893500647</t>
  </si>
  <si>
    <t>PT747.S6 K8</t>
  </si>
  <si>
    <t>0                      PT 0747000S  6                  K  8</t>
  </si>
  <si>
    <t>Die deutsche Novelle im 20. Jahrhundert / Josef Kunz, unter bibliograph. Mitw. von Rainer Schönhaar.</t>
  </si>
  <si>
    <t>Kunz, Josef, 1906-1990.</t>
  </si>
  <si>
    <t>Berlin : E. Schmidt, 1977.</t>
  </si>
  <si>
    <t>Grundlagen der Germanistik ; 23</t>
  </si>
  <si>
    <t>478995469:ger</t>
  </si>
  <si>
    <t>3561599</t>
  </si>
  <si>
    <t>991004464759702656</t>
  </si>
  <si>
    <t>2266497730002656</t>
  </si>
  <si>
    <t>9783503012237</t>
  </si>
  <si>
    <t>32285000478585</t>
  </si>
  <si>
    <t>893417650</t>
  </si>
  <si>
    <t>PT749.N3 B63 2000</t>
  </si>
  <si>
    <t>0                      PT 0749000N  3                  B  63          2000</t>
  </si>
  <si>
    <t>Heimat, a German dream : regional loyalties and national identity in German culture, 1890-1990 / Elizabeth Boa and Rachel Palfreyman.</t>
  </si>
  <si>
    <t>Boa, Elizabeth.</t>
  </si>
  <si>
    <t>Oxford ; New York : Oxford University Press, 2000.</t>
  </si>
  <si>
    <t>Oxford studies in modern European culture</t>
  </si>
  <si>
    <t>2006-03-07</t>
  </si>
  <si>
    <t>2002-04-04</t>
  </si>
  <si>
    <t>808308805:eng</t>
  </si>
  <si>
    <t>50155793</t>
  </si>
  <si>
    <t>991003761549702656</t>
  </si>
  <si>
    <t>2256491580002656</t>
  </si>
  <si>
    <t>9780198159223</t>
  </si>
  <si>
    <t>32285004476866</t>
  </si>
  <si>
    <t>893875133</t>
  </si>
  <si>
    <t>PT763 .R6</t>
  </si>
  <si>
    <t>0                      PT 0763000R  6</t>
  </si>
  <si>
    <t>Romane und Erzählungen des bürgerlichen Realismus : neue Interpretationen / hrsg. von Horst Denkler.</t>
  </si>
  <si>
    <t>Stuttgart : Reclam, 1980.</t>
  </si>
  <si>
    <t>2002-01-03</t>
  </si>
  <si>
    <t>859876838:ger</t>
  </si>
  <si>
    <t>6612890</t>
  </si>
  <si>
    <t>991005013949702656</t>
  </si>
  <si>
    <t>2255439880002656</t>
  </si>
  <si>
    <t>9783150102923</t>
  </si>
  <si>
    <t>32285000478668</t>
  </si>
  <si>
    <t>893895742</t>
  </si>
  <si>
    <t>PT771 .W45 2000</t>
  </si>
  <si>
    <t>0                      PT 0771000W  45          2000</t>
  </si>
  <si>
    <t>The one-eyed man : social reality in the German novel 1848-1968 / Alfred D. White.</t>
  </si>
  <si>
    <t>White, Alfred D.</t>
  </si>
  <si>
    <t>Oxford ; New York : P. Lang, c2000.</t>
  </si>
  <si>
    <t>German linguistic and cultural studies, 1422-1454 ; v. 5</t>
  </si>
  <si>
    <t>2001-02-20</t>
  </si>
  <si>
    <t>257147899:eng</t>
  </si>
  <si>
    <t>44509402</t>
  </si>
  <si>
    <t>991003475929702656</t>
  </si>
  <si>
    <t>2255990870002656</t>
  </si>
  <si>
    <t>9780820450681</t>
  </si>
  <si>
    <t>32285004295423</t>
  </si>
  <si>
    <t>893623523</t>
  </si>
  <si>
    <t>PT772 .M593 1987</t>
  </si>
  <si>
    <t>0                      PT 0772000M  593         1987</t>
  </si>
  <si>
    <t>The Modern German novel / edited by Keith Bullivant.</t>
  </si>
  <si>
    <t>Leamington Spa ; New York : Berg ; New York : Distributed exclusively in the US and Canada by St. Martin's Press, 1987.</t>
  </si>
  <si>
    <t>1997-12-15</t>
  </si>
  <si>
    <t>1997-05-05</t>
  </si>
  <si>
    <t>54902179:eng</t>
  </si>
  <si>
    <t>15014904</t>
  </si>
  <si>
    <t>991000975159702656</t>
  </si>
  <si>
    <t>2272187890002656</t>
  </si>
  <si>
    <t>9780854965229</t>
  </si>
  <si>
    <t>32285002544301</t>
  </si>
  <si>
    <t>893426221</t>
  </si>
  <si>
    <t>PT80 .H64 1984</t>
  </si>
  <si>
    <t>0                      PT 0080000H  64          1984</t>
  </si>
  <si>
    <t>Reception theory : a critical introduction / Robert C. Holub.</t>
  </si>
  <si>
    <t>Holub, Robert C.</t>
  </si>
  <si>
    <t>New accents</t>
  </si>
  <si>
    <t>2004-09-17</t>
  </si>
  <si>
    <t>836626200:eng</t>
  </si>
  <si>
    <t>9783456</t>
  </si>
  <si>
    <t>991000256859702656</t>
  </si>
  <si>
    <t>2266967380002656</t>
  </si>
  <si>
    <t>9780416335903</t>
  </si>
  <si>
    <t>32285000477777</t>
  </si>
  <si>
    <t>893890550</t>
  </si>
  <si>
    <t>PT8119 .B6532 1975</t>
  </si>
  <si>
    <t>0                      PT 8119000B  6532        1975</t>
  </si>
  <si>
    <t>Hans Christian Andersen : the story of his life and work, 1805- 75 / Elias Bredsdorff.</t>
  </si>
  <si>
    <t>Bredsdorff, Elias.</t>
  </si>
  <si>
    <t>New York : Scribner, c1975.</t>
  </si>
  <si>
    <t>1995-11-30</t>
  </si>
  <si>
    <t>350390223:eng</t>
  </si>
  <si>
    <t>1832654</t>
  </si>
  <si>
    <t>991003903889702656</t>
  </si>
  <si>
    <t>2260461240002656</t>
  </si>
  <si>
    <t>9780684144573</t>
  </si>
  <si>
    <t>32285000093319</t>
  </si>
  <si>
    <t>893627877</t>
  </si>
  <si>
    <t>PT8120 .G74</t>
  </si>
  <si>
    <t>0                      PT 8120000G  74</t>
  </si>
  <si>
    <t>Hans Christian Andersen / by Bo Grønbech.</t>
  </si>
  <si>
    <t>Grønbech, Bo.</t>
  </si>
  <si>
    <t>Boston : Twayne Publishers, 1980.</t>
  </si>
  <si>
    <t>Twayne's world authors series ; TWAS 612 : Denmark</t>
  </si>
  <si>
    <t>1991-02-08</t>
  </si>
  <si>
    <t>4211173620:eng</t>
  </si>
  <si>
    <t>6222694</t>
  </si>
  <si>
    <t>991004947339702656</t>
  </si>
  <si>
    <t>2266709550002656</t>
  </si>
  <si>
    <t>9780805764543</t>
  </si>
  <si>
    <t>32285000488915</t>
  </si>
  <si>
    <t>893319806</t>
  </si>
  <si>
    <t>PT8175.B545 Z54 1990</t>
  </si>
  <si>
    <t>0                      PT 8175000B  545                Z  54          1990</t>
  </si>
  <si>
    <t>Isak Dinesen and the engendering of narrative / Susan Hardy Aiken.</t>
  </si>
  <si>
    <t>Aiken, Susan Hardy, 1943-</t>
  </si>
  <si>
    <t>Chicago : University of Chicago Press, c1990.</t>
  </si>
  <si>
    <t>Women in culture and society</t>
  </si>
  <si>
    <t>1995-04-18</t>
  </si>
  <si>
    <t>22754717:eng</t>
  </si>
  <si>
    <t>20596055</t>
  </si>
  <si>
    <t>991001594399702656</t>
  </si>
  <si>
    <t>2268890990002656</t>
  </si>
  <si>
    <t>9780226011134</t>
  </si>
  <si>
    <t>32285000460179</t>
  </si>
  <si>
    <t>893684420</t>
  </si>
  <si>
    <t>PT8175.B545 Z75</t>
  </si>
  <si>
    <t>0                      PT 8175000B  545                Z  75</t>
  </si>
  <si>
    <t>The gayety of vision; a study of Isak Dinesen's art [by] Robert Langbaum.</t>
  </si>
  <si>
    <t>Langbaum, Robert Woodrow, 1924-</t>
  </si>
  <si>
    <t>New York, Random House [1965, c1964]</t>
  </si>
  <si>
    <t>2004-07-02</t>
  </si>
  <si>
    <t>366222019:eng</t>
  </si>
  <si>
    <t>296043</t>
  </si>
  <si>
    <t>991002236719702656</t>
  </si>
  <si>
    <t>2266053970002656</t>
  </si>
  <si>
    <t>32285002973914</t>
  </si>
  <si>
    <t>893622051</t>
  </si>
  <si>
    <t>PT8175.B545 Z89 1982</t>
  </si>
  <si>
    <t>0                      PT 8175000B  545                Z  89          1982</t>
  </si>
  <si>
    <t>Isak Dinesen : the life of a storyteller / Judith Thurman.</t>
  </si>
  <si>
    <t>Thurman, Judith, 1946-</t>
  </si>
  <si>
    <t>New York, N.Y. : St Martin's Press, c1982.</t>
  </si>
  <si>
    <t>1993-10-20</t>
  </si>
  <si>
    <t>442862:eng</t>
  </si>
  <si>
    <t>8410506</t>
  </si>
  <si>
    <t>991005240329702656</t>
  </si>
  <si>
    <t>2259477240002656</t>
  </si>
  <si>
    <t>9780312437374</t>
  </si>
  <si>
    <t>32285000488964</t>
  </si>
  <si>
    <t>893801987</t>
  </si>
  <si>
    <t>PT8175.B545 Z93</t>
  </si>
  <si>
    <t>0                      PT 8175000B  545                Z  93</t>
  </si>
  <si>
    <t>Isak Dinesen's aesthetics / [by] Thomas R. Whissen.</t>
  </si>
  <si>
    <t>Whissen, Thomas R.</t>
  </si>
  <si>
    <t>Port Washington, N.Y. : Kennikat Press, 1973.</t>
  </si>
  <si>
    <t>Kennikat Press national university publications. Series in literary criticism</t>
  </si>
  <si>
    <t>1995-08-25</t>
  </si>
  <si>
    <t>1993-05-18</t>
  </si>
  <si>
    <t>458835:eng</t>
  </si>
  <si>
    <t>867562</t>
  </si>
  <si>
    <t>991003337029702656</t>
  </si>
  <si>
    <t>2265827640002656</t>
  </si>
  <si>
    <t>9780804690591</t>
  </si>
  <si>
    <t>32285001658342</t>
  </si>
  <si>
    <t>893422475</t>
  </si>
  <si>
    <t>PT85 .D37 1989</t>
  </si>
  <si>
    <t>0                      PT 0085000D  37          1989</t>
  </si>
  <si>
    <t>Deutsche Literaturgeschichte : von den Anfängen bis zur Gegenwart / von Wolfgang Beutin ... [et al.].</t>
  </si>
  <si>
    <t>Stuttgart : J.B. Metzler, c1989.</t>
  </si>
  <si>
    <t>3., überarbeitete Aufl.</t>
  </si>
  <si>
    <t>1999-01-27</t>
  </si>
  <si>
    <t>1991-05-30</t>
  </si>
  <si>
    <t>3841838156:ger</t>
  </si>
  <si>
    <t>21510176</t>
  </si>
  <si>
    <t>991001698079702656</t>
  </si>
  <si>
    <t>2269582670002656</t>
  </si>
  <si>
    <t>32285000590371</t>
  </si>
  <si>
    <t>893891755</t>
  </si>
  <si>
    <t>PT85 .D37 1994</t>
  </si>
  <si>
    <t>0                      PT 0085000D  37          1994</t>
  </si>
  <si>
    <t>Stuttgart : J.B. Metzler, c1994.</t>
  </si>
  <si>
    <t>5., überarbeitete Aufl.</t>
  </si>
  <si>
    <t>1998-05-06</t>
  </si>
  <si>
    <t>31613057</t>
  </si>
  <si>
    <t>991002427629702656</t>
  </si>
  <si>
    <t>2258007790002656</t>
  </si>
  <si>
    <t>9783476012869</t>
  </si>
  <si>
    <t>32285003406476</t>
  </si>
  <si>
    <t>893704065</t>
  </si>
  <si>
    <t>PT85 .G458 1998, v...</t>
  </si>
  <si>
    <t>0                      PT 0085000G  458         1998                                        v...</t>
  </si>
  <si>
    <t>Geschichte der deutschen Literatur : Kontinuität und Veränderung vom Mittelalter bis zur Gegenwart / herausgegeben von Ehrhard Bahr ; unter Mitarbeit von Wulf Köpke ... [et al.]</t>
  </si>
  <si>
    <t>Tübingen : Francke, 1998-</t>
  </si>
  <si>
    <t>Uni-Taschenbücher ; 1463</t>
  </si>
  <si>
    <t>1999-04-29</t>
  </si>
  <si>
    <t>4920519331:ger</t>
  </si>
  <si>
    <t>39100014</t>
  </si>
  <si>
    <t>991002939039702656</t>
  </si>
  <si>
    <t>2258676700002656</t>
  </si>
  <si>
    <t>9783825214630</t>
  </si>
  <si>
    <t>32285003557914</t>
  </si>
  <si>
    <t>893227470</t>
  </si>
  <si>
    <t>32285003557906</t>
  </si>
  <si>
    <t>893251797</t>
  </si>
  <si>
    <t>PT85 .G46</t>
  </si>
  <si>
    <t>0                      PT 0085000G  46</t>
  </si>
  <si>
    <t>Geschichte der deutschen Literatur vom 18. [i.e. achtzehnten] Jahrhundert bis zur Gegenwart / Viktor Žmegač (Hrsg.).</t>
  </si>
  <si>
    <t>V. 1 PT. 1</t>
  </si>
  <si>
    <t>Königstein/Ts. : Athenäum-Verlag, 1978-</t>
  </si>
  <si>
    <t>4916429832:ger</t>
  </si>
  <si>
    <t>4756871</t>
  </si>
  <si>
    <t>991004821719702656</t>
  </si>
  <si>
    <t>2266181900002656</t>
  </si>
  <si>
    <t>9783761080177</t>
  </si>
  <si>
    <t>32285000477785</t>
  </si>
  <si>
    <t>893694380</t>
  </si>
  <si>
    <t>V. 1 PT. 2</t>
  </si>
  <si>
    <t>32285000477793</t>
  </si>
  <si>
    <t>893706870</t>
  </si>
  <si>
    <t>32285000477801</t>
  </si>
  <si>
    <t>893700712</t>
  </si>
  <si>
    <t>PT8887 .B79 1984</t>
  </si>
  <si>
    <t>0                      PT 8887000B  79          1984</t>
  </si>
  <si>
    <t>An Ibsen companion : a dictionary-guide to the life, works, and critical reception of Henrik Ibsen / George B. Bryan.</t>
  </si>
  <si>
    <t>Bryan, George B.</t>
  </si>
  <si>
    <t>Westport, Conn. : Greenwood Press, c1984.</t>
  </si>
  <si>
    <t>2010-05-14</t>
  </si>
  <si>
    <t>2603629:eng</t>
  </si>
  <si>
    <t>9970453</t>
  </si>
  <si>
    <t>991000292299702656</t>
  </si>
  <si>
    <t>2254894080002656</t>
  </si>
  <si>
    <t>9780313235061</t>
  </si>
  <si>
    <t>32285000262849</t>
  </si>
  <si>
    <t>893771527</t>
  </si>
  <si>
    <t>PT8890 .D6 1972</t>
  </si>
  <si>
    <t>0                      PT 8890000D  6           1972</t>
  </si>
  <si>
    <t>A study of six plays by Ibsen / by Brian W. Downs.</t>
  </si>
  <si>
    <t>Downs, Brian W. (Brian Westerdale), 1893-1984.</t>
  </si>
  <si>
    <t>New York : Octagon Books, 1972.</t>
  </si>
  <si>
    <t>2006-03-13</t>
  </si>
  <si>
    <t>1990-07-26</t>
  </si>
  <si>
    <t>451128:eng</t>
  </si>
  <si>
    <t>514496</t>
  </si>
  <si>
    <t>991002896299702656</t>
  </si>
  <si>
    <t>2261959850002656</t>
  </si>
  <si>
    <t>9780374922627</t>
  </si>
  <si>
    <t>32285000250083</t>
  </si>
  <si>
    <t>893329686</t>
  </si>
  <si>
    <t>PT8890 .F53</t>
  </si>
  <si>
    <t>0                      PT 8890000F  53</t>
  </si>
  <si>
    <t>Ibsen : a collection of critical essays.</t>
  </si>
  <si>
    <t>Fjelde, Rolf editor.</t>
  </si>
  <si>
    <t>Englewood Cliffs, N.J. : Prentice-Hall, [1965]</t>
  </si>
  <si>
    <t>A Spectrum book: Twentieth century views</t>
  </si>
  <si>
    <t>1999-03-20</t>
  </si>
  <si>
    <t>905886063:eng</t>
  </si>
  <si>
    <t>711588</t>
  </si>
  <si>
    <t>991003180179702656</t>
  </si>
  <si>
    <t>2261922540002656</t>
  </si>
  <si>
    <t>32285000250075</t>
  </si>
  <si>
    <t>893348404</t>
  </si>
  <si>
    <t>PT8890 .G794</t>
  </si>
  <si>
    <t>0                      PT 8890000G  794</t>
  </si>
  <si>
    <t>Ibsen, a dissenting view : a study of the last twelve plays / Ronald Gray.</t>
  </si>
  <si>
    <t>Cambridge ; New York : Cambridge University Press, 1977.</t>
  </si>
  <si>
    <t>1990-07-27</t>
  </si>
  <si>
    <t>506192:eng</t>
  </si>
  <si>
    <t>2894143</t>
  </si>
  <si>
    <t>991004276029702656</t>
  </si>
  <si>
    <t>2269528920002656</t>
  </si>
  <si>
    <t>9780521217026</t>
  </si>
  <si>
    <t>32285000250067</t>
  </si>
  <si>
    <t>893436102</t>
  </si>
  <si>
    <t>PT8890 .H413 1969b</t>
  </si>
  <si>
    <t>0                      PT 8890000H  413         1969b</t>
  </si>
  <si>
    <t>Ibsen, a portrait of the artist / by Hans Heiberg. Translated by Joan Tate.</t>
  </si>
  <si>
    <t>Heiberg, Hans, 1904-</t>
  </si>
  <si>
    <t>Coral Gables, Fla. : University of Miami Press, c1969, 1972 printing.</t>
  </si>
  <si>
    <t>flu</t>
  </si>
  <si>
    <t>2000-03-20</t>
  </si>
  <si>
    <t>4160014966:eng</t>
  </si>
  <si>
    <t>128715</t>
  </si>
  <si>
    <t>991000739149702656</t>
  </si>
  <si>
    <t>2261588310002656</t>
  </si>
  <si>
    <t>9780870241567</t>
  </si>
  <si>
    <t>32285000489095</t>
  </si>
  <si>
    <t>893509065</t>
  </si>
  <si>
    <t>PT8890 .K62 1971</t>
  </si>
  <si>
    <t>0                      PT 8890000K  62          1971</t>
  </si>
  <si>
    <t>Life of Ibsen / translated and edited by Einar Haugen and A. E. Santaniello.</t>
  </si>
  <si>
    <t>Koht, Halvdan, 1873-1965.</t>
  </si>
  <si>
    <t>New York : B. Blom, 1971.</t>
  </si>
  <si>
    <t>1990-05-22</t>
  </si>
  <si>
    <t>1634391:eng</t>
  </si>
  <si>
    <t>114249</t>
  </si>
  <si>
    <t>991000653949702656</t>
  </si>
  <si>
    <t>2259800900002656</t>
  </si>
  <si>
    <t>32285000157734</t>
  </si>
  <si>
    <t>893865558</t>
  </si>
  <si>
    <t>PT8890 .M46 1967</t>
  </si>
  <si>
    <t>0                      PT 8890000M  46          1967</t>
  </si>
  <si>
    <t>Henrik Ibsen / [by] Michael Meyer.</t>
  </si>
  <si>
    <t>V.1</t>
  </si>
  <si>
    <t>Meyer, Michael Leverson.</t>
  </si>
  <si>
    <t>London : Hart-Davis, 1967-1971.</t>
  </si>
  <si>
    <t>2005-07-05</t>
  </si>
  <si>
    <t>1990-05-03</t>
  </si>
  <si>
    <t>3945657281:eng</t>
  </si>
  <si>
    <t>288390</t>
  </si>
  <si>
    <t>991004186709702656</t>
  </si>
  <si>
    <t>2265110190002656</t>
  </si>
  <si>
    <t>9780246640017</t>
  </si>
  <si>
    <t>32285000148741</t>
  </si>
  <si>
    <t>893718596</t>
  </si>
  <si>
    <t>V.3</t>
  </si>
  <si>
    <t>32285000489111</t>
  </si>
  <si>
    <t>893718595</t>
  </si>
  <si>
    <t>V.2</t>
  </si>
  <si>
    <t>32285000489103</t>
  </si>
  <si>
    <t>893718597</t>
  </si>
  <si>
    <t>PT8890 .M47</t>
  </si>
  <si>
    <t>0                      PT 8890000M  47</t>
  </si>
  <si>
    <t>Ibsen, a biography / [by] Michael Meyer.</t>
  </si>
  <si>
    <t>Garden City, N. Y. : Doubleday, 1971.</t>
  </si>
  <si>
    <t>1185272:eng</t>
  </si>
  <si>
    <t>155100</t>
  </si>
  <si>
    <t>991000893719702656</t>
  </si>
  <si>
    <t>2256630010002656</t>
  </si>
  <si>
    <t>32285000250059</t>
  </si>
  <si>
    <t>893778343</t>
  </si>
  <si>
    <t>PT8890 .T48 1984</t>
  </si>
  <si>
    <t>0                      PT 8890000T  48          1984</t>
  </si>
  <si>
    <t>Henrik Ibsen / David Thomas.</t>
  </si>
  <si>
    <t>Thomas, David.</t>
  </si>
  <si>
    <t>New York : Grove Press, 1984, c1983.</t>
  </si>
  <si>
    <t>1st Grove Press hardcover ed.</t>
  </si>
  <si>
    <t>1997-04-21</t>
  </si>
  <si>
    <t>1990-06-06</t>
  </si>
  <si>
    <t>194851220:eng</t>
  </si>
  <si>
    <t>10724010</t>
  </si>
  <si>
    <t>991000414999702656</t>
  </si>
  <si>
    <t>2263242340002656</t>
  </si>
  <si>
    <t>9780394621579</t>
  </si>
  <si>
    <t>32285000182682</t>
  </si>
  <si>
    <t>893802753</t>
  </si>
  <si>
    <t>PT8890 .Z8 1973</t>
  </si>
  <si>
    <t>0                      PT 8890000Z  8           1973</t>
  </si>
  <si>
    <t>Ibsen, the master builder.</t>
  </si>
  <si>
    <t>Zucker, A. E. (Adolf Eduard), 1890-1971.</t>
  </si>
  <si>
    <t>New York : Octagon Books, 1973 [c1929]</t>
  </si>
  <si>
    <t>1990-05-15</t>
  </si>
  <si>
    <t>2097898:eng</t>
  </si>
  <si>
    <t>605714</t>
  </si>
  <si>
    <t>991003044719702656</t>
  </si>
  <si>
    <t>2263586970002656</t>
  </si>
  <si>
    <t>9780374989101</t>
  </si>
  <si>
    <t>32285000155522</t>
  </si>
  <si>
    <t>893598213</t>
  </si>
  <si>
    <t>PT8895 .B67 1966</t>
  </si>
  <si>
    <t>0                      PT 8895000B  67          1966</t>
  </si>
  <si>
    <t>Ibsen, the Norwegian : a revaluation / by M. C. Bradbrook.</t>
  </si>
  <si>
    <t>Bradbrook, M. C. (Muriel Clara), 1909-1993.</t>
  </si>
  <si>
    <t>Hamden, Conn. : Archon Books, [1966]</t>
  </si>
  <si>
    <t>New ed.</t>
  </si>
  <si>
    <t>2002-09-24</t>
  </si>
  <si>
    <t>196656271:eng</t>
  </si>
  <si>
    <t>4283160</t>
  </si>
  <si>
    <t>991004619619702656</t>
  </si>
  <si>
    <t>2272076670002656</t>
  </si>
  <si>
    <t>32285000250042</t>
  </si>
  <si>
    <t>893259937</t>
  </si>
  <si>
    <t>PT8895 .B75 1964</t>
  </si>
  <si>
    <t>0                      PT 8895000B  75          1964</t>
  </si>
  <si>
    <t>Henrik Ibsen, a critical study / with a 42 page essay on Björnstjerne Björnson.</t>
  </si>
  <si>
    <t>Brandes, Georg, 1842-1927.</t>
  </si>
  <si>
    <t>New York : B. Blom, [1964]</t>
  </si>
  <si>
    <t>197914639:eng</t>
  </si>
  <si>
    <t>711135</t>
  </si>
  <si>
    <t>991003177999702656</t>
  </si>
  <si>
    <t>2264081390002656</t>
  </si>
  <si>
    <t>32285000250034</t>
  </si>
  <si>
    <t>893799451</t>
  </si>
  <si>
    <t>PT8895 .D6 1969</t>
  </si>
  <si>
    <t>0                      PT 8895000D  6           1969</t>
  </si>
  <si>
    <t>Ibsen, the intellectual background / by Brian W. Downs.</t>
  </si>
  <si>
    <t>New York : Octagon Books, 1969.</t>
  </si>
  <si>
    <t>2001-04-10</t>
  </si>
  <si>
    <t>1801211:eng</t>
  </si>
  <si>
    <t>16843</t>
  </si>
  <si>
    <t>991000017949702656</t>
  </si>
  <si>
    <t>2271590780002656</t>
  </si>
  <si>
    <t>32285000250026</t>
  </si>
  <si>
    <t>893444161</t>
  </si>
  <si>
    <t>PT8895 .E35</t>
  </si>
  <si>
    <t>0                      PT 8895000E  35</t>
  </si>
  <si>
    <t>Ibsen, the critical heritage.</t>
  </si>
  <si>
    <t>Egan, Michael, compiler.</t>
  </si>
  <si>
    <t>London ; Boston : Routledge and K. Paul, 1972.</t>
  </si>
  <si>
    <t>The Critical heritage series</t>
  </si>
  <si>
    <t>2002-10-23</t>
  </si>
  <si>
    <t>2286767275:eng</t>
  </si>
  <si>
    <t>393685</t>
  </si>
  <si>
    <t>991002666939702656</t>
  </si>
  <si>
    <t>2261835180002656</t>
  </si>
  <si>
    <t>9780710072559</t>
  </si>
  <si>
    <t>32285000157726</t>
  </si>
  <si>
    <t>893685638</t>
  </si>
  <si>
    <t>PT8895 .G58 1999</t>
  </si>
  <si>
    <t>0                      PT 8895000G  58          1999</t>
  </si>
  <si>
    <t>Ibsen : the dramaturgy of fear / Michael Goldman.</t>
  </si>
  <si>
    <t>Goldman, Michael, 1936-</t>
  </si>
  <si>
    <t>New York : Columbia University Press, c1999.</t>
  </si>
  <si>
    <t>2005-03-15</t>
  </si>
  <si>
    <t>1999-08-31</t>
  </si>
  <si>
    <t>836939282:eng</t>
  </si>
  <si>
    <t>39195302</t>
  </si>
  <si>
    <t>991002943619702656</t>
  </si>
  <si>
    <t>2267401510002656</t>
  </si>
  <si>
    <t>9780231113205</t>
  </si>
  <si>
    <t>32285003585444</t>
  </si>
  <si>
    <t>893524234</t>
  </si>
  <si>
    <t>PT8895 .I23</t>
  </si>
  <si>
    <t>0                      PT 8895000I  23</t>
  </si>
  <si>
    <t>Ibsen and the theatre : essays in celebration of the 150th anniversary of Henrik Ibsen's birth / edited by Errol Durbach.</t>
  </si>
  <si>
    <t>London : Macmillan Press Ltd., 1980.</t>
  </si>
  <si>
    <t>1990-06-15</t>
  </si>
  <si>
    <t>5615213356:eng</t>
  </si>
  <si>
    <t>5942919</t>
  </si>
  <si>
    <t>991004903979702656</t>
  </si>
  <si>
    <t>2270868350002656</t>
  </si>
  <si>
    <t>9780814717738</t>
  </si>
  <si>
    <t>32285000196906</t>
  </si>
  <si>
    <t>893722655</t>
  </si>
  <si>
    <t>PT8895 .L9</t>
  </si>
  <si>
    <t>0                      PT 8895000L  9</t>
  </si>
  <si>
    <t>Henrik Ibsen : the divided consciousness / [by] Charles R. Lyons. With a pref. by Harry T. Moore.</t>
  </si>
  <si>
    <t>Lyons, Charles R.</t>
  </si>
  <si>
    <t>Carbondale : Southern Illinois University Press, [1972]</t>
  </si>
  <si>
    <t>Crosscurrents/modern critiques</t>
  </si>
  <si>
    <t>2008-12-11</t>
  </si>
  <si>
    <t>2101218:eng</t>
  </si>
  <si>
    <t>1164671</t>
  </si>
  <si>
    <t>991003583319702656</t>
  </si>
  <si>
    <t>2262874690002656</t>
  </si>
  <si>
    <t>9780809305506</t>
  </si>
  <si>
    <t>32285000596139</t>
  </si>
  <si>
    <t>893774898</t>
  </si>
  <si>
    <t>PT8895 .M28 1985</t>
  </si>
  <si>
    <t>0                      PT 8895000M  28          1985</t>
  </si>
  <si>
    <t>Ibsen and Shaw / Keith M. May.</t>
  </si>
  <si>
    <t>May, Keith M.</t>
  </si>
  <si>
    <t>New York : St. Martin's Press, 1985.</t>
  </si>
  <si>
    <t>1996-03-06</t>
  </si>
  <si>
    <t>3868971:eng</t>
  </si>
  <si>
    <t>11029995</t>
  </si>
  <si>
    <t>991000476309702656</t>
  </si>
  <si>
    <t>2266422740002656</t>
  </si>
  <si>
    <t>9780312403713</t>
  </si>
  <si>
    <t>32285000196922</t>
  </si>
  <si>
    <t>893620508</t>
  </si>
  <si>
    <t>PT8895 .N6</t>
  </si>
  <si>
    <t>0                      PT 8895000N  6</t>
  </si>
  <si>
    <t>Ibsen : a critical study / [by] John Northam.</t>
  </si>
  <si>
    <t>Northam, John, 1922-2004.</t>
  </si>
  <si>
    <t>Cambridge, [Eng.] : University Press, 1973.</t>
  </si>
  <si>
    <t>1996-03-18</t>
  </si>
  <si>
    <t>1992-04-02</t>
  </si>
  <si>
    <t>366338000:eng</t>
  </si>
  <si>
    <t>595351</t>
  </si>
  <si>
    <t>991003032769702656</t>
  </si>
  <si>
    <t>2272262910002656</t>
  </si>
  <si>
    <t>9780521086820</t>
  </si>
  <si>
    <t>32285001033058</t>
  </si>
  <si>
    <t>893323684</t>
  </si>
  <si>
    <t>PT8895 .S5</t>
  </si>
  <si>
    <t>0                      PT 8895000S  5</t>
  </si>
  <si>
    <t>The quintessence of Ibsenism / by Bernard Shaw; now completed to the death of Ibsen.</t>
  </si>
  <si>
    <t>Shaw, Bernard, 1856-1950.</t>
  </si>
  <si>
    <t>New York : Brentano's, 1931, c1913.</t>
  </si>
  <si>
    <t>2010-05-06</t>
  </si>
  <si>
    <t>1990-07-19</t>
  </si>
  <si>
    <t>4915862742:eng</t>
  </si>
  <si>
    <t>399640</t>
  </si>
  <si>
    <t>991002684949702656</t>
  </si>
  <si>
    <t>2257931930002656</t>
  </si>
  <si>
    <t>32285000117886</t>
  </si>
  <si>
    <t>893704375</t>
  </si>
  <si>
    <t>PT8895 .S53 1979</t>
  </si>
  <si>
    <t>0                      PT 8895000S  53          1979</t>
  </si>
  <si>
    <t>Shaw and Ibsen : Bernard Shaw's The Quintessence of Ibsenism and related writings / edited with an introductory essay by J.L. Wisenthal.</t>
  </si>
  <si>
    <t>Toronto : Univ. of Toronto Press, 1979.</t>
  </si>
  <si>
    <t>439637480:eng</t>
  </si>
  <si>
    <t>5852883</t>
  </si>
  <si>
    <t>991004888959702656</t>
  </si>
  <si>
    <t>2264293920002656</t>
  </si>
  <si>
    <t>9780802054548</t>
  </si>
  <si>
    <t>32285000196930</t>
  </si>
  <si>
    <t>893424301</t>
  </si>
  <si>
    <t>PT8897.D7 T4 1965</t>
  </si>
  <si>
    <t>0                      PT 8897000D  7                  T  4           1965</t>
  </si>
  <si>
    <t>Ibsen's dramatic technique / by P. F. D. Tennant.</t>
  </si>
  <si>
    <t>Tennant, Peter, Sir, 1910-</t>
  </si>
  <si>
    <t>New York : Humanities Press, 1965.</t>
  </si>
  <si>
    <t>1992-04-14</t>
  </si>
  <si>
    <t>1494412:eng</t>
  </si>
  <si>
    <t>296306</t>
  </si>
  <si>
    <t>991002237499702656</t>
  </si>
  <si>
    <t>2262699180002656</t>
  </si>
  <si>
    <t>32285001059855</t>
  </si>
  <si>
    <t>893433658</t>
  </si>
  <si>
    <t>PT91 .C66 1992</t>
  </si>
  <si>
    <t>0                      PT 0091000C  66          1992</t>
  </si>
  <si>
    <t>A concise history of German literature to 1900 / edited by Kim Vivian.</t>
  </si>
  <si>
    <t>Columbia, SC, USA : Camden House, c1992.</t>
  </si>
  <si>
    <t>28542271:eng</t>
  </si>
  <si>
    <t>25915491</t>
  </si>
  <si>
    <t>991004011359702656</t>
  </si>
  <si>
    <t>2269926580002656</t>
  </si>
  <si>
    <t>9781879751293</t>
  </si>
  <si>
    <t>32285004745724</t>
  </si>
  <si>
    <t>893593162</t>
  </si>
  <si>
    <t>PT921 .G6 1894</t>
  </si>
  <si>
    <t>0                      PT 0921000G  6           1894</t>
  </si>
  <si>
    <t>Kinder- und Hausmärchen / gesammelt durch die Brüder Grimm ; ill. v. Herm. Vogel.</t>
  </si>
  <si>
    <t>Grimm, Jacob, 1785-1863.</t>
  </si>
  <si>
    <t>München : Braun u. Schneider, [1894].</t>
  </si>
  <si>
    <t>1894</t>
  </si>
  <si>
    <t>2008-03-11</t>
  </si>
  <si>
    <t>2494432634:ger</t>
  </si>
  <si>
    <t>11612955</t>
  </si>
  <si>
    <t>991000563989702656</t>
  </si>
  <si>
    <t>2259807850002656</t>
  </si>
  <si>
    <t>32285002871654</t>
  </si>
  <si>
    <t>893249468</t>
  </si>
  <si>
    <t>PT9815 .L313 1984</t>
  </si>
  <si>
    <t>0                      PT 9815000L  313         1984</t>
  </si>
  <si>
    <t>August Strindberg / Olof Lagercrantz ; translated by Anselm Hollo.</t>
  </si>
  <si>
    <t>Lagercrantz, Olof, 1911-2002.</t>
  </si>
  <si>
    <t>New York : Farrar Straus Giroux, c1984.</t>
  </si>
  <si>
    <t>1994-04-11</t>
  </si>
  <si>
    <t>2070137649:eng</t>
  </si>
  <si>
    <t>11388606</t>
  </si>
  <si>
    <t>991000529219702656</t>
  </si>
  <si>
    <t>2266601920002656</t>
  </si>
  <si>
    <t>32285000489251</t>
  </si>
  <si>
    <t>893890774</t>
  </si>
  <si>
    <t>PT9815 .M49 1985</t>
  </si>
  <si>
    <t>0                      PT 9815000M  49          1985</t>
  </si>
  <si>
    <t>Strindberg : a biography / Michael Meyer.</t>
  </si>
  <si>
    <t>London : Secker &amp; Warburg, 1985.</t>
  </si>
  <si>
    <t>2010-11-23</t>
  </si>
  <si>
    <t>4665849396:eng</t>
  </si>
  <si>
    <t>12511900</t>
  </si>
  <si>
    <t>991000695339702656</t>
  </si>
  <si>
    <t>2269873580002656</t>
  </si>
  <si>
    <t>9780436278525</t>
  </si>
  <si>
    <t>32285000489269</t>
  </si>
  <si>
    <t>893225214</t>
  </si>
  <si>
    <t>PT9816 .M49 1986</t>
  </si>
  <si>
    <t>0                      PT 9816000M  49          1986</t>
  </si>
  <si>
    <t>File on Strindberg / compiled by Michael Meyer.</t>
  </si>
  <si>
    <t>London ; New York : Methuen, 1986.</t>
  </si>
  <si>
    <t>Writer-files</t>
  </si>
  <si>
    <t>8402889:eng</t>
  </si>
  <si>
    <t>14414645</t>
  </si>
  <si>
    <t>991000942799702656</t>
  </si>
  <si>
    <t>2264833700002656</t>
  </si>
  <si>
    <t>9780413550200</t>
  </si>
  <si>
    <t>32285000489277</t>
  </si>
  <si>
    <t>893522151</t>
  </si>
  <si>
    <t>PT9816 .M67 1985</t>
  </si>
  <si>
    <t>0                      PT 9816000M  67          1985</t>
  </si>
  <si>
    <t>August Strindberg / Margery Morgan.</t>
  </si>
  <si>
    <t>Morgan, Margery M.</t>
  </si>
  <si>
    <t>New York : Grove Press, 1985.</t>
  </si>
  <si>
    <t>1994-03-14</t>
  </si>
  <si>
    <t>5564967:eng</t>
  </si>
  <si>
    <t>12871920</t>
  </si>
  <si>
    <t>991000747059702656</t>
  </si>
  <si>
    <t>2261070010002656</t>
  </si>
  <si>
    <t>9780394620657</t>
  </si>
  <si>
    <t>32285000489285</t>
  </si>
  <si>
    <t>893608243</t>
  </si>
  <si>
    <t>PT9816 .S64 1982</t>
  </si>
  <si>
    <t>0                      PT 9816000S  64          1982</t>
  </si>
  <si>
    <t>Strindberg as dramatist / Evert Sprinchorn.</t>
  </si>
  <si>
    <t>Sprinchorn, Evert.</t>
  </si>
  <si>
    <t>New Haven : Yale University Press, c1982.</t>
  </si>
  <si>
    <t>1993-02-26</t>
  </si>
  <si>
    <t>435830:eng</t>
  </si>
  <si>
    <t>8171153</t>
  </si>
  <si>
    <t>991005213439702656</t>
  </si>
  <si>
    <t>2255443640002656</t>
  </si>
  <si>
    <t>9780300027310</t>
  </si>
  <si>
    <t>32285000489293</t>
  </si>
  <si>
    <t>893412511</t>
  </si>
  <si>
    <t>PT9816 .T467 1982</t>
  </si>
  <si>
    <t>0                      PT 9816000T  467         1982</t>
  </si>
  <si>
    <t>Strindbergian drama : themes and structure / by Egil Törnqvist.</t>
  </si>
  <si>
    <t>Törnqvist, Egil, 1932-2015.</t>
  </si>
  <si>
    <t>Stockholm, Sweden : Almqvist &amp; Wiksell ; Atlantic Highlands, N.J. : Humanities Press, 1982.</t>
  </si>
  <si>
    <t xml:space="preserve">sw </t>
  </si>
  <si>
    <t>Svenska Litteratursällskapets skrifter ; v. 37</t>
  </si>
  <si>
    <t>141348331:eng</t>
  </si>
  <si>
    <t>8658291</t>
  </si>
  <si>
    <t>991000041629702656</t>
  </si>
  <si>
    <t>2266592240002656</t>
  </si>
  <si>
    <t>9780391024632</t>
  </si>
  <si>
    <t>32285000489301</t>
  </si>
  <si>
    <t>893345323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</si>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</sst>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68EF-36ED-4594-959B-A92A4A59FD47}">
  <dimension ref="A1:BD305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57" customHeight="1" x14ac:dyDescent="0.25"/>
  <cols>
    <col min="1" max="1" width="15.42578125" customWidth="1"/>
    <col min="2" max="2" width="22.5703125" customWidth="1"/>
    <col min="3" max="3" width="0" hidden="1" customWidth="1"/>
    <col min="4" max="4" width="41.140625" customWidth="1"/>
    <col min="6" max="10" width="0" hidden="1" customWidth="1"/>
    <col min="11" max="11" width="17.5703125" customWidth="1"/>
    <col min="12" max="12" width="19.710937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7" customWidth="1"/>
    <col min="32" max="41" width="0" hidden="1" customWidth="1"/>
    <col min="42" max="44" width="11.7109375" customWidth="1"/>
    <col min="47" max="56" width="0" hidden="1" customWidth="1"/>
  </cols>
  <sheetData>
    <row r="1" spans="1:56" ht="57" customHeight="1" x14ac:dyDescent="0.25">
      <c r="A1" s="8" t="s">
        <v>3708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57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1</v>
      </c>
      <c r="T2" s="4">
        <v>1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400</v>
      </c>
      <c r="Z2" s="4">
        <v>384</v>
      </c>
      <c r="AA2" s="4">
        <v>576</v>
      </c>
      <c r="AB2" s="4">
        <v>4</v>
      </c>
      <c r="AC2" s="4">
        <v>6</v>
      </c>
      <c r="AD2" s="4">
        <v>19</v>
      </c>
      <c r="AE2" s="4">
        <v>27</v>
      </c>
      <c r="AF2" s="4">
        <v>7</v>
      </c>
      <c r="AG2" s="4">
        <v>11</v>
      </c>
      <c r="AH2" s="4">
        <v>4</v>
      </c>
      <c r="AI2" s="4">
        <v>5</v>
      </c>
      <c r="AJ2" s="4">
        <v>8</v>
      </c>
      <c r="AK2" s="4">
        <v>11</v>
      </c>
      <c r="AL2" s="4">
        <v>3</v>
      </c>
      <c r="AM2" s="4">
        <v>5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HYPERLINK("http://catalog.hathitrust.org/Record/001190548","HathiTrust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HYPERLINK("https://creighton-primo.hosted.exlibrisgroup.com/primo-explore/search?tab=default_tab&amp;search_scope=EVERYTHING&amp;vid=01CRU&amp;lang=en_US&amp;offset=0&amp;query=any,contains,991003730219702656","Catalog Record")</f>
        <v>Catalog Record</v>
      </c>
      <c r="AT2" s="6" t="str">
        <f>HYPERLINK("http://www.worldcat.org/oclc/1380940","WorldCat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C2" s="3" t="s">
        <v>75</v>
      </c>
      <c r="BD2" s="3" t="s">
        <v>76</v>
      </c>
    </row>
    <row r="3" spans="1:56" ht="57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80</v>
      </c>
      <c r="L3" s="2" t="s">
        <v>81</v>
      </c>
      <c r="M3" s="3" t="s">
        <v>82</v>
      </c>
      <c r="O3" s="3" t="s">
        <v>64</v>
      </c>
      <c r="P3" s="3" t="s">
        <v>83</v>
      </c>
      <c r="R3" s="3" t="s">
        <v>66</v>
      </c>
      <c r="S3" s="4">
        <v>3</v>
      </c>
      <c r="T3" s="4">
        <v>3</v>
      </c>
      <c r="U3" s="5" t="s">
        <v>84</v>
      </c>
      <c r="V3" s="5" t="s">
        <v>84</v>
      </c>
      <c r="W3" s="5" t="s">
        <v>85</v>
      </c>
      <c r="X3" s="5" t="s">
        <v>85</v>
      </c>
      <c r="Y3" s="4">
        <v>832</v>
      </c>
      <c r="Z3" s="4">
        <v>775</v>
      </c>
      <c r="AA3" s="4">
        <v>784</v>
      </c>
      <c r="AB3" s="4">
        <v>9</v>
      </c>
      <c r="AC3" s="4">
        <v>9</v>
      </c>
      <c r="AD3" s="4">
        <v>39</v>
      </c>
      <c r="AE3" s="4">
        <v>39</v>
      </c>
      <c r="AF3" s="4">
        <v>13</v>
      </c>
      <c r="AG3" s="4">
        <v>13</v>
      </c>
      <c r="AH3" s="4">
        <v>8</v>
      </c>
      <c r="AI3" s="4">
        <v>8</v>
      </c>
      <c r="AJ3" s="4">
        <v>21</v>
      </c>
      <c r="AK3" s="4">
        <v>21</v>
      </c>
      <c r="AL3" s="4">
        <v>8</v>
      </c>
      <c r="AM3" s="4">
        <v>8</v>
      </c>
      <c r="AN3" s="4">
        <v>0</v>
      </c>
      <c r="AO3" s="4">
        <v>0</v>
      </c>
      <c r="AP3" s="3" t="s">
        <v>58</v>
      </c>
      <c r="AQ3" s="3" t="s">
        <v>69</v>
      </c>
      <c r="AR3" s="6" t="str">
        <f>HYPERLINK("http://catalog.hathitrust.org/Record/001190528","HathiTrust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HYPERLINK("https://creighton-primo.hosted.exlibrisgroup.com/primo-explore/search?tab=default_tab&amp;search_scope=EVERYTHING&amp;vid=01CRU&amp;lang=en_US&amp;offset=0&amp;query=any,contains,991002227629702656","Catalog Record")</f>
        <v>Catalog Record</v>
      </c>
      <c r="AT3" s="6" t="str">
        <f>HYPERLINK("http://www.worldcat.org/oclc/292183","WorldCat Record")</f>
        <v>WorldCat Record</v>
      </c>
      <c r="AU3" s="3" t="s">
        <v>86</v>
      </c>
      <c r="AV3" s="3" t="s">
        <v>87</v>
      </c>
      <c r="AW3" s="3" t="s">
        <v>88</v>
      </c>
      <c r="AX3" s="3" t="s">
        <v>88</v>
      </c>
      <c r="AY3" s="3" t="s">
        <v>89</v>
      </c>
      <c r="AZ3" s="3" t="s">
        <v>74</v>
      </c>
      <c r="BC3" s="3" t="s">
        <v>90</v>
      </c>
      <c r="BD3" s="3" t="s">
        <v>91</v>
      </c>
    </row>
    <row r="4" spans="1:56" ht="57" customHeight="1" x14ac:dyDescent="0.25">
      <c r="A4" s="7" t="s">
        <v>58</v>
      </c>
      <c r="B4" s="2" t="s">
        <v>92</v>
      </c>
      <c r="C4" s="2" t="s">
        <v>93</v>
      </c>
      <c r="D4" s="2" t="s">
        <v>94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L4" s="2" t="s">
        <v>95</v>
      </c>
      <c r="M4" s="3" t="s">
        <v>96</v>
      </c>
      <c r="O4" s="3" t="s">
        <v>97</v>
      </c>
      <c r="P4" s="3" t="s">
        <v>98</v>
      </c>
      <c r="R4" s="3" t="s">
        <v>66</v>
      </c>
      <c r="S4" s="4">
        <v>4</v>
      </c>
      <c r="T4" s="4">
        <v>4</v>
      </c>
      <c r="U4" s="5" t="s">
        <v>99</v>
      </c>
      <c r="V4" s="5" t="s">
        <v>99</v>
      </c>
      <c r="W4" s="5" t="s">
        <v>100</v>
      </c>
      <c r="X4" s="5" t="s">
        <v>100</v>
      </c>
      <c r="Y4" s="4">
        <v>144</v>
      </c>
      <c r="Z4" s="4">
        <v>140</v>
      </c>
      <c r="AA4" s="4">
        <v>148</v>
      </c>
      <c r="AB4" s="4">
        <v>2</v>
      </c>
      <c r="AC4" s="4">
        <v>2</v>
      </c>
      <c r="AD4" s="4">
        <v>8</v>
      </c>
      <c r="AE4" s="4">
        <v>8</v>
      </c>
      <c r="AF4" s="4">
        <v>5</v>
      </c>
      <c r="AG4" s="4">
        <v>5</v>
      </c>
      <c r="AH4" s="4">
        <v>2</v>
      </c>
      <c r="AI4" s="4">
        <v>2</v>
      </c>
      <c r="AJ4" s="4">
        <v>3</v>
      </c>
      <c r="AK4" s="4">
        <v>3</v>
      </c>
      <c r="AL4" s="4">
        <v>1</v>
      </c>
      <c r="AM4" s="4">
        <v>1</v>
      </c>
      <c r="AN4" s="4">
        <v>0</v>
      </c>
      <c r="AO4" s="4">
        <v>0</v>
      </c>
      <c r="AP4" s="3" t="s">
        <v>58</v>
      </c>
      <c r="AQ4" s="3" t="s">
        <v>69</v>
      </c>
      <c r="AR4" s="6" t="str">
        <f>HYPERLINK("http://catalog.hathitrust.org/Record/101887753","HathiTrust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HYPERLINK("https://creighton-primo.hosted.exlibrisgroup.com/primo-explore/search?tab=default_tab&amp;search_scope=EVERYTHING&amp;vid=01CRU&amp;lang=en_US&amp;offset=0&amp;query=any,contains,991001122319702656","Catalog Record")</f>
        <v>Catalog Record</v>
      </c>
      <c r="AT4" s="6" t="str">
        <f>HYPERLINK("http://www.worldcat.org/oclc/16582758","WorldCat Record")</f>
        <v>WorldCat Record</v>
      </c>
      <c r="AU4" s="3" t="s">
        <v>101</v>
      </c>
      <c r="AV4" s="3" t="s">
        <v>102</v>
      </c>
      <c r="AW4" s="3" t="s">
        <v>103</v>
      </c>
      <c r="AX4" s="3" t="s">
        <v>103</v>
      </c>
      <c r="AY4" s="3" t="s">
        <v>104</v>
      </c>
      <c r="AZ4" s="3" t="s">
        <v>74</v>
      </c>
      <c r="BB4" s="3" t="s">
        <v>105</v>
      </c>
      <c r="BC4" s="3" t="s">
        <v>106</v>
      </c>
      <c r="BD4" s="3" t="s">
        <v>107</v>
      </c>
    </row>
    <row r="5" spans="1:56" ht="57" customHeight="1" x14ac:dyDescent="0.25">
      <c r="A5" s="7" t="s">
        <v>58</v>
      </c>
      <c r="B5" s="2" t="s">
        <v>108</v>
      </c>
      <c r="C5" s="2" t="s">
        <v>109</v>
      </c>
      <c r="D5" s="2" t="s">
        <v>110</v>
      </c>
      <c r="F5" s="3" t="s">
        <v>69</v>
      </c>
      <c r="G5" s="3" t="s">
        <v>59</v>
      </c>
      <c r="H5" s="3" t="s">
        <v>69</v>
      </c>
      <c r="I5" s="3" t="s">
        <v>58</v>
      </c>
      <c r="J5" s="3" t="s">
        <v>60</v>
      </c>
      <c r="K5" s="2" t="s">
        <v>111</v>
      </c>
      <c r="L5" s="2" t="s">
        <v>112</v>
      </c>
      <c r="M5" s="3" t="s">
        <v>113</v>
      </c>
      <c r="O5" s="3" t="s">
        <v>97</v>
      </c>
      <c r="P5" s="3" t="s">
        <v>114</v>
      </c>
      <c r="R5" s="3" t="s">
        <v>66</v>
      </c>
      <c r="S5" s="4">
        <v>0</v>
      </c>
      <c r="T5" s="4">
        <v>2</v>
      </c>
      <c r="V5" s="5" t="s">
        <v>115</v>
      </c>
      <c r="W5" s="5" t="s">
        <v>116</v>
      </c>
      <c r="X5" s="5" t="s">
        <v>116</v>
      </c>
      <c r="Y5" s="4">
        <v>395</v>
      </c>
      <c r="Z5" s="4">
        <v>349</v>
      </c>
      <c r="AA5" s="4">
        <v>422</v>
      </c>
      <c r="AB5" s="4">
        <v>2</v>
      </c>
      <c r="AC5" s="4">
        <v>3</v>
      </c>
      <c r="AD5" s="4">
        <v>20</v>
      </c>
      <c r="AE5" s="4">
        <v>25</v>
      </c>
      <c r="AF5" s="4">
        <v>10</v>
      </c>
      <c r="AG5" s="4">
        <v>12</v>
      </c>
      <c r="AH5" s="4">
        <v>5</v>
      </c>
      <c r="AI5" s="4">
        <v>6</v>
      </c>
      <c r="AJ5" s="4">
        <v>12</v>
      </c>
      <c r="AK5" s="4">
        <v>14</v>
      </c>
      <c r="AL5" s="4">
        <v>0</v>
      </c>
      <c r="AM5" s="4">
        <v>1</v>
      </c>
      <c r="AN5" s="4">
        <v>0</v>
      </c>
      <c r="AO5" s="4">
        <v>0</v>
      </c>
      <c r="AP5" s="3" t="s">
        <v>58</v>
      </c>
      <c r="AQ5" s="3" t="s">
        <v>69</v>
      </c>
      <c r="AR5" s="6" t="str">
        <f t="shared" ref="AR5:AR13" si="0">HYPERLINK("http://catalog.hathitrust.org/Record/000276408","HathiTrust Record")</f>
        <v>HathiTrust Record</v>
      </c>
      <c r="AS5" s="6" t="str">
        <f t="shared" ref="AS5:AS13" si="1">HYPERLINK("https://creighton-primo.hosted.exlibrisgroup.com/primo-explore/search?tab=default_tab&amp;search_scope=EVERYTHING&amp;vid=01CRU&amp;lang=en_US&amp;offset=0&amp;query=any,contains,991002287319702656","Catalog Record")</f>
        <v>Catalog Record</v>
      </c>
      <c r="AT5" s="6" t="str">
        <f t="shared" ref="AT5:AT13" si="2">HYPERLINK("http://www.worldcat.org/oclc/311850","WorldCat Record")</f>
        <v>WorldCat Record</v>
      </c>
      <c r="AU5" s="3" t="s">
        <v>117</v>
      </c>
      <c r="AV5" s="3" t="s">
        <v>118</v>
      </c>
      <c r="AW5" s="3" t="s">
        <v>119</v>
      </c>
      <c r="AX5" s="3" t="s">
        <v>119</v>
      </c>
      <c r="AY5" s="3" t="s">
        <v>120</v>
      </c>
      <c r="AZ5" s="3" t="s">
        <v>74</v>
      </c>
      <c r="BB5" s="3" t="s">
        <v>121</v>
      </c>
      <c r="BC5" s="3" t="s">
        <v>122</v>
      </c>
      <c r="BD5" s="3" t="s">
        <v>123</v>
      </c>
    </row>
    <row r="6" spans="1:56" ht="57" customHeight="1" x14ac:dyDescent="0.25">
      <c r="A6" s="7" t="s">
        <v>58</v>
      </c>
      <c r="B6" s="2" t="s">
        <v>124</v>
      </c>
      <c r="C6" s="2" t="s">
        <v>125</v>
      </c>
      <c r="D6" s="2" t="s">
        <v>110</v>
      </c>
      <c r="F6" s="3" t="s">
        <v>69</v>
      </c>
      <c r="G6" s="3" t="s">
        <v>59</v>
      </c>
      <c r="H6" s="3" t="s">
        <v>69</v>
      </c>
      <c r="I6" s="3" t="s">
        <v>58</v>
      </c>
      <c r="J6" s="3" t="s">
        <v>60</v>
      </c>
      <c r="K6" s="2" t="s">
        <v>111</v>
      </c>
      <c r="L6" s="2" t="s">
        <v>112</v>
      </c>
      <c r="M6" s="3" t="s">
        <v>113</v>
      </c>
      <c r="O6" s="3" t="s">
        <v>97</v>
      </c>
      <c r="P6" s="3" t="s">
        <v>114</v>
      </c>
      <c r="R6" s="3" t="s">
        <v>66</v>
      </c>
      <c r="S6" s="4">
        <v>0</v>
      </c>
      <c r="T6" s="4">
        <v>2</v>
      </c>
      <c r="V6" s="5" t="s">
        <v>115</v>
      </c>
      <c r="W6" s="5" t="s">
        <v>116</v>
      </c>
      <c r="X6" s="5" t="s">
        <v>116</v>
      </c>
      <c r="Y6" s="4">
        <v>395</v>
      </c>
      <c r="Z6" s="4">
        <v>349</v>
      </c>
      <c r="AA6" s="4">
        <v>422</v>
      </c>
      <c r="AB6" s="4">
        <v>2</v>
      </c>
      <c r="AC6" s="4">
        <v>3</v>
      </c>
      <c r="AD6" s="4">
        <v>20</v>
      </c>
      <c r="AE6" s="4">
        <v>25</v>
      </c>
      <c r="AF6" s="4">
        <v>10</v>
      </c>
      <c r="AG6" s="4">
        <v>12</v>
      </c>
      <c r="AH6" s="4">
        <v>5</v>
      </c>
      <c r="AI6" s="4">
        <v>6</v>
      </c>
      <c r="AJ6" s="4">
        <v>12</v>
      </c>
      <c r="AK6" s="4">
        <v>14</v>
      </c>
      <c r="AL6" s="4">
        <v>0</v>
      </c>
      <c r="AM6" s="4">
        <v>1</v>
      </c>
      <c r="AN6" s="4">
        <v>0</v>
      </c>
      <c r="AO6" s="4">
        <v>0</v>
      </c>
      <c r="AP6" s="3" t="s">
        <v>58</v>
      </c>
      <c r="AQ6" s="3" t="s">
        <v>69</v>
      </c>
      <c r="AR6" s="6" t="str">
        <f t="shared" si="0"/>
        <v>HathiTrust Record</v>
      </c>
      <c r="AS6" s="6" t="str">
        <f t="shared" si="1"/>
        <v>Catalog Record</v>
      </c>
      <c r="AT6" s="6" t="str">
        <f t="shared" si="2"/>
        <v>WorldCat Record</v>
      </c>
      <c r="AU6" s="3" t="s">
        <v>117</v>
      </c>
      <c r="AV6" s="3" t="s">
        <v>118</v>
      </c>
      <c r="AW6" s="3" t="s">
        <v>119</v>
      </c>
      <c r="AX6" s="3" t="s">
        <v>119</v>
      </c>
      <c r="AY6" s="3" t="s">
        <v>120</v>
      </c>
      <c r="AZ6" s="3" t="s">
        <v>74</v>
      </c>
      <c r="BB6" s="3" t="s">
        <v>121</v>
      </c>
      <c r="BC6" s="3" t="s">
        <v>126</v>
      </c>
      <c r="BD6" s="3" t="s">
        <v>127</v>
      </c>
    </row>
    <row r="7" spans="1:56" ht="57" customHeight="1" x14ac:dyDescent="0.25">
      <c r="A7" s="7" t="s">
        <v>58</v>
      </c>
      <c r="B7" s="2" t="s">
        <v>128</v>
      </c>
      <c r="C7" s="2" t="s">
        <v>129</v>
      </c>
      <c r="D7" s="2" t="s">
        <v>110</v>
      </c>
      <c r="F7" s="3" t="s">
        <v>69</v>
      </c>
      <c r="G7" s="3" t="s">
        <v>59</v>
      </c>
      <c r="H7" s="3" t="s">
        <v>69</v>
      </c>
      <c r="I7" s="3" t="s">
        <v>58</v>
      </c>
      <c r="J7" s="3" t="s">
        <v>60</v>
      </c>
      <c r="K7" s="2" t="s">
        <v>111</v>
      </c>
      <c r="L7" s="2" t="s">
        <v>112</v>
      </c>
      <c r="M7" s="3" t="s">
        <v>113</v>
      </c>
      <c r="O7" s="3" t="s">
        <v>97</v>
      </c>
      <c r="P7" s="3" t="s">
        <v>114</v>
      </c>
      <c r="R7" s="3" t="s">
        <v>66</v>
      </c>
      <c r="S7" s="4">
        <v>0</v>
      </c>
      <c r="T7" s="4">
        <v>2</v>
      </c>
      <c r="V7" s="5" t="s">
        <v>115</v>
      </c>
      <c r="W7" s="5" t="s">
        <v>116</v>
      </c>
      <c r="X7" s="5" t="s">
        <v>116</v>
      </c>
      <c r="Y7" s="4">
        <v>395</v>
      </c>
      <c r="Z7" s="4">
        <v>349</v>
      </c>
      <c r="AA7" s="4">
        <v>422</v>
      </c>
      <c r="AB7" s="4">
        <v>2</v>
      </c>
      <c r="AC7" s="4">
        <v>3</v>
      </c>
      <c r="AD7" s="4">
        <v>20</v>
      </c>
      <c r="AE7" s="4">
        <v>25</v>
      </c>
      <c r="AF7" s="4">
        <v>10</v>
      </c>
      <c r="AG7" s="4">
        <v>12</v>
      </c>
      <c r="AH7" s="4">
        <v>5</v>
      </c>
      <c r="AI7" s="4">
        <v>6</v>
      </c>
      <c r="AJ7" s="4">
        <v>12</v>
      </c>
      <c r="AK7" s="4">
        <v>14</v>
      </c>
      <c r="AL7" s="4">
        <v>0</v>
      </c>
      <c r="AM7" s="4">
        <v>1</v>
      </c>
      <c r="AN7" s="4">
        <v>0</v>
      </c>
      <c r="AO7" s="4">
        <v>0</v>
      </c>
      <c r="AP7" s="3" t="s">
        <v>58</v>
      </c>
      <c r="AQ7" s="3" t="s">
        <v>69</v>
      </c>
      <c r="AR7" s="6" t="str">
        <f t="shared" si="0"/>
        <v>HathiTrust Record</v>
      </c>
      <c r="AS7" s="6" t="str">
        <f t="shared" si="1"/>
        <v>Catalog Record</v>
      </c>
      <c r="AT7" s="6" t="str">
        <f t="shared" si="2"/>
        <v>WorldCat Record</v>
      </c>
      <c r="AU7" s="3" t="s">
        <v>117</v>
      </c>
      <c r="AV7" s="3" t="s">
        <v>118</v>
      </c>
      <c r="AW7" s="3" t="s">
        <v>119</v>
      </c>
      <c r="AX7" s="3" t="s">
        <v>119</v>
      </c>
      <c r="AY7" s="3" t="s">
        <v>120</v>
      </c>
      <c r="AZ7" s="3" t="s">
        <v>74</v>
      </c>
      <c r="BB7" s="3" t="s">
        <v>121</v>
      </c>
      <c r="BC7" s="3" t="s">
        <v>130</v>
      </c>
      <c r="BD7" s="3" t="s">
        <v>131</v>
      </c>
    </row>
    <row r="8" spans="1:56" ht="57" customHeight="1" x14ac:dyDescent="0.25">
      <c r="A8" s="7" t="s">
        <v>58</v>
      </c>
      <c r="B8" s="2" t="s">
        <v>132</v>
      </c>
      <c r="C8" s="2" t="s">
        <v>133</v>
      </c>
      <c r="D8" s="2" t="s">
        <v>110</v>
      </c>
      <c r="F8" s="3" t="s">
        <v>69</v>
      </c>
      <c r="G8" s="3" t="s">
        <v>59</v>
      </c>
      <c r="H8" s="3" t="s">
        <v>69</v>
      </c>
      <c r="I8" s="3" t="s">
        <v>58</v>
      </c>
      <c r="J8" s="3" t="s">
        <v>60</v>
      </c>
      <c r="K8" s="2" t="s">
        <v>111</v>
      </c>
      <c r="L8" s="2" t="s">
        <v>112</v>
      </c>
      <c r="M8" s="3" t="s">
        <v>113</v>
      </c>
      <c r="O8" s="3" t="s">
        <v>97</v>
      </c>
      <c r="P8" s="3" t="s">
        <v>114</v>
      </c>
      <c r="R8" s="3" t="s">
        <v>66</v>
      </c>
      <c r="S8" s="4">
        <v>0</v>
      </c>
      <c r="T8" s="4">
        <v>2</v>
      </c>
      <c r="V8" s="5" t="s">
        <v>115</v>
      </c>
      <c r="W8" s="5" t="s">
        <v>116</v>
      </c>
      <c r="X8" s="5" t="s">
        <v>116</v>
      </c>
      <c r="Y8" s="4">
        <v>395</v>
      </c>
      <c r="Z8" s="4">
        <v>349</v>
      </c>
      <c r="AA8" s="4">
        <v>422</v>
      </c>
      <c r="AB8" s="4">
        <v>2</v>
      </c>
      <c r="AC8" s="4">
        <v>3</v>
      </c>
      <c r="AD8" s="4">
        <v>20</v>
      </c>
      <c r="AE8" s="4">
        <v>25</v>
      </c>
      <c r="AF8" s="4">
        <v>10</v>
      </c>
      <c r="AG8" s="4">
        <v>12</v>
      </c>
      <c r="AH8" s="4">
        <v>5</v>
      </c>
      <c r="AI8" s="4">
        <v>6</v>
      </c>
      <c r="AJ8" s="4">
        <v>12</v>
      </c>
      <c r="AK8" s="4">
        <v>14</v>
      </c>
      <c r="AL8" s="4">
        <v>0</v>
      </c>
      <c r="AM8" s="4">
        <v>1</v>
      </c>
      <c r="AN8" s="4">
        <v>0</v>
      </c>
      <c r="AO8" s="4">
        <v>0</v>
      </c>
      <c r="AP8" s="3" t="s">
        <v>58</v>
      </c>
      <c r="AQ8" s="3" t="s">
        <v>69</v>
      </c>
      <c r="AR8" s="6" t="str">
        <f t="shared" si="0"/>
        <v>HathiTrust Record</v>
      </c>
      <c r="AS8" s="6" t="str">
        <f t="shared" si="1"/>
        <v>Catalog Record</v>
      </c>
      <c r="AT8" s="6" t="str">
        <f t="shared" si="2"/>
        <v>WorldCat Record</v>
      </c>
      <c r="AU8" s="3" t="s">
        <v>117</v>
      </c>
      <c r="AV8" s="3" t="s">
        <v>118</v>
      </c>
      <c r="AW8" s="3" t="s">
        <v>119</v>
      </c>
      <c r="AX8" s="3" t="s">
        <v>119</v>
      </c>
      <c r="AY8" s="3" t="s">
        <v>120</v>
      </c>
      <c r="AZ8" s="3" t="s">
        <v>74</v>
      </c>
      <c r="BB8" s="3" t="s">
        <v>121</v>
      </c>
      <c r="BC8" s="3" t="s">
        <v>134</v>
      </c>
      <c r="BD8" s="3" t="s">
        <v>135</v>
      </c>
    </row>
    <row r="9" spans="1:56" ht="57" customHeight="1" x14ac:dyDescent="0.25">
      <c r="A9" s="7" t="s">
        <v>58</v>
      </c>
      <c r="B9" s="2" t="s">
        <v>136</v>
      </c>
      <c r="C9" s="2" t="s">
        <v>137</v>
      </c>
      <c r="D9" s="2" t="s">
        <v>110</v>
      </c>
      <c r="F9" s="3" t="s">
        <v>69</v>
      </c>
      <c r="G9" s="3" t="s">
        <v>59</v>
      </c>
      <c r="H9" s="3" t="s">
        <v>69</v>
      </c>
      <c r="I9" s="3" t="s">
        <v>58</v>
      </c>
      <c r="J9" s="3" t="s">
        <v>60</v>
      </c>
      <c r="K9" s="2" t="s">
        <v>111</v>
      </c>
      <c r="L9" s="2" t="s">
        <v>112</v>
      </c>
      <c r="M9" s="3" t="s">
        <v>113</v>
      </c>
      <c r="O9" s="3" t="s">
        <v>97</v>
      </c>
      <c r="P9" s="3" t="s">
        <v>114</v>
      </c>
      <c r="R9" s="3" t="s">
        <v>66</v>
      </c>
      <c r="S9" s="4">
        <v>2</v>
      </c>
      <c r="T9" s="4">
        <v>2</v>
      </c>
      <c r="U9" s="5" t="s">
        <v>115</v>
      </c>
      <c r="V9" s="5" t="s">
        <v>115</v>
      </c>
      <c r="W9" s="5" t="s">
        <v>116</v>
      </c>
      <c r="X9" s="5" t="s">
        <v>116</v>
      </c>
      <c r="Y9" s="4">
        <v>395</v>
      </c>
      <c r="Z9" s="4">
        <v>349</v>
      </c>
      <c r="AA9" s="4">
        <v>422</v>
      </c>
      <c r="AB9" s="4">
        <v>2</v>
      </c>
      <c r="AC9" s="4">
        <v>3</v>
      </c>
      <c r="AD9" s="4">
        <v>20</v>
      </c>
      <c r="AE9" s="4">
        <v>25</v>
      </c>
      <c r="AF9" s="4">
        <v>10</v>
      </c>
      <c r="AG9" s="4">
        <v>12</v>
      </c>
      <c r="AH9" s="4">
        <v>5</v>
      </c>
      <c r="AI9" s="4">
        <v>6</v>
      </c>
      <c r="AJ9" s="4">
        <v>12</v>
      </c>
      <c r="AK9" s="4">
        <v>14</v>
      </c>
      <c r="AL9" s="4">
        <v>0</v>
      </c>
      <c r="AM9" s="4">
        <v>1</v>
      </c>
      <c r="AN9" s="4">
        <v>0</v>
      </c>
      <c r="AO9" s="4">
        <v>0</v>
      </c>
      <c r="AP9" s="3" t="s">
        <v>58</v>
      </c>
      <c r="AQ9" s="3" t="s">
        <v>69</v>
      </c>
      <c r="AR9" s="6" t="str">
        <f t="shared" si="0"/>
        <v>HathiTrust Record</v>
      </c>
      <c r="AS9" s="6" t="str">
        <f t="shared" si="1"/>
        <v>Catalog Record</v>
      </c>
      <c r="AT9" s="6" t="str">
        <f t="shared" si="2"/>
        <v>WorldCat Record</v>
      </c>
      <c r="AU9" s="3" t="s">
        <v>117</v>
      </c>
      <c r="AV9" s="3" t="s">
        <v>118</v>
      </c>
      <c r="AW9" s="3" t="s">
        <v>119</v>
      </c>
      <c r="AX9" s="3" t="s">
        <v>119</v>
      </c>
      <c r="AY9" s="3" t="s">
        <v>120</v>
      </c>
      <c r="AZ9" s="3" t="s">
        <v>74</v>
      </c>
      <c r="BB9" s="3" t="s">
        <v>121</v>
      </c>
      <c r="BC9" s="3" t="s">
        <v>138</v>
      </c>
      <c r="BD9" s="3" t="s">
        <v>139</v>
      </c>
    </row>
    <row r="10" spans="1:56" ht="57" customHeight="1" x14ac:dyDescent="0.25">
      <c r="A10" s="7" t="s">
        <v>58</v>
      </c>
      <c r="B10" s="2" t="s">
        <v>140</v>
      </c>
      <c r="C10" s="2" t="s">
        <v>141</v>
      </c>
      <c r="D10" s="2" t="s">
        <v>110</v>
      </c>
      <c r="F10" s="3" t="s">
        <v>69</v>
      </c>
      <c r="G10" s="3" t="s">
        <v>59</v>
      </c>
      <c r="H10" s="3" t="s">
        <v>69</v>
      </c>
      <c r="I10" s="3" t="s">
        <v>58</v>
      </c>
      <c r="J10" s="3" t="s">
        <v>60</v>
      </c>
      <c r="K10" s="2" t="s">
        <v>111</v>
      </c>
      <c r="L10" s="2" t="s">
        <v>112</v>
      </c>
      <c r="M10" s="3" t="s">
        <v>113</v>
      </c>
      <c r="O10" s="3" t="s">
        <v>97</v>
      </c>
      <c r="P10" s="3" t="s">
        <v>114</v>
      </c>
      <c r="R10" s="3" t="s">
        <v>66</v>
      </c>
      <c r="S10" s="4">
        <v>0</v>
      </c>
      <c r="T10" s="4">
        <v>2</v>
      </c>
      <c r="V10" s="5" t="s">
        <v>115</v>
      </c>
      <c r="W10" s="5" t="s">
        <v>116</v>
      </c>
      <c r="X10" s="5" t="s">
        <v>116</v>
      </c>
      <c r="Y10" s="4">
        <v>395</v>
      </c>
      <c r="Z10" s="4">
        <v>349</v>
      </c>
      <c r="AA10" s="4">
        <v>422</v>
      </c>
      <c r="AB10" s="4">
        <v>2</v>
      </c>
      <c r="AC10" s="4">
        <v>3</v>
      </c>
      <c r="AD10" s="4">
        <v>20</v>
      </c>
      <c r="AE10" s="4">
        <v>25</v>
      </c>
      <c r="AF10" s="4">
        <v>10</v>
      </c>
      <c r="AG10" s="4">
        <v>12</v>
      </c>
      <c r="AH10" s="4">
        <v>5</v>
      </c>
      <c r="AI10" s="4">
        <v>6</v>
      </c>
      <c r="AJ10" s="4">
        <v>12</v>
      </c>
      <c r="AK10" s="4">
        <v>14</v>
      </c>
      <c r="AL10" s="4">
        <v>0</v>
      </c>
      <c r="AM10" s="4">
        <v>1</v>
      </c>
      <c r="AN10" s="4">
        <v>0</v>
      </c>
      <c r="AO10" s="4">
        <v>0</v>
      </c>
      <c r="AP10" s="3" t="s">
        <v>58</v>
      </c>
      <c r="AQ10" s="3" t="s">
        <v>69</v>
      </c>
      <c r="AR10" s="6" t="str">
        <f t="shared" si="0"/>
        <v>HathiTrust Record</v>
      </c>
      <c r="AS10" s="6" t="str">
        <f t="shared" si="1"/>
        <v>Catalog Record</v>
      </c>
      <c r="AT10" s="6" t="str">
        <f t="shared" si="2"/>
        <v>WorldCat Record</v>
      </c>
      <c r="AU10" s="3" t="s">
        <v>117</v>
      </c>
      <c r="AV10" s="3" t="s">
        <v>118</v>
      </c>
      <c r="AW10" s="3" t="s">
        <v>119</v>
      </c>
      <c r="AX10" s="3" t="s">
        <v>119</v>
      </c>
      <c r="AY10" s="3" t="s">
        <v>120</v>
      </c>
      <c r="AZ10" s="3" t="s">
        <v>74</v>
      </c>
      <c r="BB10" s="3" t="s">
        <v>121</v>
      </c>
      <c r="BC10" s="3" t="s">
        <v>142</v>
      </c>
      <c r="BD10" s="3" t="s">
        <v>143</v>
      </c>
    </row>
    <row r="11" spans="1:56" ht="57" customHeight="1" x14ac:dyDescent="0.25">
      <c r="A11" s="7" t="s">
        <v>58</v>
      </c>
      <c r="B11" s="2" t="s">
        <v>144</v>
      </c>
      <c r="C11" s="2" t="s">
        <v>145</v>
      </c>
      <c r="D11" s="2" t="s">
        <v>110</v>
      </c>
      <c r="F11" s="3" t="s">
        <v>69</v>
      </c>
      <c r="G11" s="3" t="s">
        <v>59</v>
      </c>
      <c r="H11" s="3" t="s">
        <v>69</v>
      </c>
      <c r="I11" s="3" t="s">
        <v>58</v>
      </c>
      <c r="J11" s="3" t="s">
        <v>60</v>
      </c>
      <c r="K11" s="2" t="s">
        <v>111</v>
      </c>
      <c r="L11" s="2" t="s">
        <v>112</v>
      </c>
      <c r="M11" s="3" t="s">
        <v>113</v>
      </c>
      <c r="O11" s="3" t="s">
        <v>97</v>
      </c>
      <c r="P11" s="3" t="s">
        <v>114</v>
      </c>
      <c r="R11" s="3" t="s">
        <v>66</v>
      </c>
      <c r="S11" s="4">
        <v>0</v>
      </c>
      <c r="T11" s="4">
        <v>2</v>
      </c>
      <c r="V11" s="5" t="s">
        <v>115</v>
      </c>
      <c r="W11" s="5" t="s">
        <v>116</v>
      </c>
      <c r="X11" s="5" t="s">
        <v>116</v>
      </c>
      <c r="Y11" s="4">
        <v>395</v>
      </c>
      <c r="Z11" s="4">
        <v>349</v>
      </c>
      <c r="AA11" s="4">
        <v>422</v>
      </c>
      <c r="AB11" s="4">
        <v>2</v>
      </c>
      <c r="AC11" s="4">
        <v>3</v>
      </c>
      <c r="AD11" s="4">
        <v>20</v>
      </c>
      <c r="AE11" s="4">
        <v>25</v>
      </c>
      <c r="AF11" s="4">
        <v>10</v>
      </c>
      <c r="AG11" s="4">
        <v>12</v>
      </c>
      <c r="AH11" s="4">
        <v>5</v>
      </c>
      <c r="AI11" s="4">
        <v>6</v>
      </c>
      <c r="AJ11" s="4">
        <v>12</v>
      </c>
      <c r="AK11" s="4">
        <v>14</v>
      </c>
      <c r="AL11" s="4">
        <v>0</v>
      </c>
      <c r="AM11" s="4">
        <v>1</v>
      </c>
      <c r="AN11" s="4">
        <v>0</v>
      </c>
      <c r="AO11" s="4">
        <v>0</v>
      </c>
      <c r="AP11" s="3" t="s">
        <v>58</v>
      </c>
      <c r="AQ11" s="3" t="s">
        <v>69</v>
      </c>
      <c r="AR11" s="6" t="str">
        <f t="shared" si="0"/>
        <v>HathiTrust Record</v>
      </c>
      <c r="AS11" s="6" t="str">
        <f t="shared" si="1"/>
        <v>Catalog Record</v>
      </c>
      <c r="AT11" s="6" t="str">
        <f t="shared" si="2"/>
        <v>WorldCat Record</v>
      </c>
      <c r="AU11" s="3" t="s">
        <v>117</v>
      </c>
      <c r="AV11" s="3" t="s">
        <v>118</v>
      </c>
      <c r="AW11" s="3" t="s">
        <v>119</v>
      </c>
      <c r="AX11" s="3" t="s">
        <v>119</v>
      </c>
      <c r="AY11" s="3" t="s">
        <v>120</v>
      </c>
      <c r="AZ11" s="3" t="s">
        <v>74</v>
      </c>
      <c r="BB11" s="3" t="s">
        <v>121</v>
      </c>
      <c r="BC11" s="3" t="s">
        <v>146</v>
      </c>
      <c r="BD11" s="3" t="s">
        <v>147</v>
      </c>
    </row>
    <row r="12" spans="1:56" ht="57" customHeight="1" x14ac:dyDescent="0.25">
      <c r="A12" s="7" t="s">
        <v>58</v>
      </c>
      <c r="B12" s="2" t="s">
        <v>148</v>
      </c>
      <c r="C12" s="2" t="s">
        <v>149</v>
      </c>
      <c r="D12" s="2" t="s">
        <v>110</v>
      </c>
      <c r="F12" s="3" t="s">
        <v>69</v>
      </c>
      <c r="G12" s="3" t="s">
        <v>59</v>
      </c>
      <c r="H12" s="3" t="s">
        <v>69</v>
      </c>
      <c r="I12" s="3" t="s">
        <v>58</v>
      </c>
      <c r="J12" s="3" t="s">
        <v>60</v>
      </c>
      <c r="K12" s="2" t="s">
        <v>111</v>
      </c>
      <c r="L12" s="2" t="s">
        <v>112</v>
      </c>
      <c r="M12" s="3" t="s">
        <v>113</v>
      </c>
      <c r="O12" s="3" t="s">
        <v>97</v>
      </c>
      <c r="P12" s="3" t="s">
        <v>114</v>
      </c>
      <c r="R12" s="3" t="s">
        <v>66</v>
      </c>
      <c r="S12" s="4">
        <v>0</v>
      </c>
      <c r="T12" s="4">
        <v>2</v>
      </c>
      <c r="V12" s="5" t="s">
        <v>115</v>
      </c>
      <c r="W12" s="5" t="s">
        <v>116</v>
      </c>
      <c r="X12" s="5" t="s">
        <v>116</v>
      </c>
      <c r="Y12" s="4">
        <v>395</v>
      </c>
      <c r="Z12" s="4">
        <v>349</v>
      </c>
      <c r="AA12" s="4">
        <v>422</v>
      </c>
      <c r="AB12" s="4">
        <v>2</v>
      </c>
      <c r="AC12" s="4">
        <v>3</v>
      </c>
      <c r="AD12" s="4">
        <v>20</v>
      </c>
      <c r="AE12" s="4">
        <v>25</v>
      </c>
      <c r="AF12" s="4">
        <v>10</v>
      </c>
      <c r="AG12" s="4">
        <v>12</v>
      </c>
      <c r="AH12" s="4">
        <v>5</v>
      </c>
      <c r="AI12" s="4">
        <v>6</v>
      </c>
      <c r="AJ12" s="4">
        <v>12</v>
      </c>
      <c r="AK12" s="4">
        <v>14</v>
      </c>
      <c r="AL12" s="4">
        <v>0</v>
      </c>
      <c r="AM12" s="4">
        <v>1</v>
      </c>
      <c r="AN12" s="4">
        <v>0</v>
      </c>
      <c r="AO12" s="4">
        <v>0</v>
      </c>
      <c r="AP12" s="3" t="s">
        <v>58</v>
      </c>
      <c r="AQ12" s="3" t="s">
        <v>69</v>
      </c>
      <c r="AR12" s="6" t="str">
        <f t="shared" si="0"/>
        <v>HathiTrust Record</v>
      </c>
      <c r="AS12" s="6" t="str">
        <f t="shared" si="1"/>
        <v>Catalog Record</v>
      </c>
      <c r="AT12" s="6" t="str">
        <f t="shared" si="2"/>
        <v>WorldCat Record</v>
      </c>
      <c r="AU12" s="3" t="s">
        <v>117</v>
      </c>
      <c r="AV12" s="3" t="s">
        <v>118</v>
      </c>
      <c r="AW12" s="3" t="s">
        <v>119</v>
      </c>
      <c r="AX12" s="3" t="s">
        <v>119</v>
      </c>
      <c r="AY12" s="3" t="s">
        <v>120</v>
      </c>
      <c r="AZ12" s="3" t="s">
        <v>74</v>
      </c>
      <c r="BB12" s="3" t="s">
        <v>121</v>
      </c>
      <c r="BC12" s="3" t="s">
        <v>150</v>
      </c>
      <c r="BD12" s="3" t="s">
        <v>151</v>
      </c>
    </row>
    <row r="13" spans="1:56" ht="57" customHeight="1" x14ac:dyDescent="0.25">
      <c r="A13" s="7" t="s">
        <v>58</v>
      </c>
      <c r="B13" s="2" t="s">
        <v>152</v>
      </c>
      <c r="C13" s="2" t="s">
        <v>153</v>
      </c>
      <c r="D13" s="2" t="s">
        <v>110</v>
      </c>
      <c r="F13" s="3" t="s">
        <v>69</v>
      </c>
      <c r="G13" s="3" t="s">
        <v>59</v>
      </c>
      <c r="H13" s="3" t="s">
        <v>69</v>
      </c>
      <c r="I13" s="3" t="s">
        <v>58</v>
      </c>
      <c r="J13" s="3" t="s">
        <v>60</v>
      </c>
      <c r="K13" s="2" t="s">
        <v>111</v>
      </c>
      <c r="L13" s="2" t="s">
        <v>112</v>
      </c>
      <c r="M13" s="3" t="s">
        <v>113</v>
      </c>
      <c r="O13" s="3" t="s">
        <v>97</v>
      </c>
      <c r="P13" s="3" t="s">
        <v>114</v>
      </c>
      <c r="R13" s="3" t="s">
        <v>66</v>
      </c>
      <c r="S13" s="4">
        <v>0</v>
      </c>
      <c r="T13" s="4">
        <v>2</v>
      </c>
      <c r="V13" s="5" t="s">
        <v>115</v>
      </c>
      <c r="W13" s="5" t="s">
        <v>116</v>
      </c>
      <c r="X13" s="5" t="s">
        <v>116</v>
      </c>
      <c r="Y13" s="4">
        <v>395</v>
      </c>
      <c r="Z13" s="4">
        <v>349</v>
      </c>
      <c r="AA13" s="4">
        <v>422</v>
      </c>
      <c r="AB13" s="4">
        <v>2</v>
      </c>
      <c r="AC13" s="4">
        <v>3</v>
      </c>
      <c r="AD13" s="4">
        <v>20</v>
      </c>
      <c r="AE13" s="4">
        <v>25</v>
      </c>
      <c r="AF13" s="4">
        <v>10</v>
      </c>
      <c r="AG13" s="4">
        <v>12</v>
      </c>
      <c r="AH13" s="4">
        <v>5</v>
      </c>
      <c r="AI13" s="4">
        <v>6</v>
      </c>
      <c r="AJ13" s="4">
        <v>12</v>
      </c>
      <c r="AK13" s="4">
        <v>14</v>
      </c>
      <c r="AL13" s="4">
        <v>0</v>
      </c>
      <c r="AM13" s="4">
        <v>1</v>
      </c>
      <c r="AN13" s="4">
        <v>0</v>
      </c>
      <c r="AO13" s="4">
        <v>0</v>
      </c>
      <c r="AP13" s="3" t="s">
        <v>58</v>
      </c>
      <c r="AQ13" s="3" t="s">
        <v>69</v>
      </c>
      <c r="AR13" s="6" t="str">
        <f t="shared" si="0"/>
        <v>HathiTrust Record</v>
      </c>
      <c r="AS13" s="6" t="str">
        <f t="shared" si="1"/>
        <v>Catalog Record</v>
      </c>
      <c r="AT13" s="6" t="str">
        <f t="shared" si="2"/>
        <v>WorldCat Record</v>
      </c>
      <c r="AU13" s="3" t="s">
        <v>117</v>
      </c>
      <c r="AV13" s="3" t="s">
        <v>118</v>
      </c>
      <c r="AW13" s="3" t="s">
        <v>119</v>
      </c>
      <c r="AX13" s="3" t="s">
        <v>119</v>
      </c>
      <c r="AY13" s="3" t="s">
        <v>120</v>
      </c>
      <c r="AZ13" s="3" t="s">
        <v>74</v>
      </c>
      <c r="BB13" s="3" t="s">
        <v>121</v>
      </c>
      <c r="BC13" s="3" t="s">
        <v>154</v>
      </c>
      <c r="BD13" s="3" t="s">
        <v>155</v>
      </c>
    </row>
    <row r="14" spans="1:56" ht="57" customHeight="1" x14ac:dyDescent="0.25">
      <c r="A14" s="7" t="s">
        <v>58</v>
      </c>
      <c r="B14" s="2" t="s">
        <v>156</v>
      </c>
      <c r="C14" s="2" t="s">
        <v>157</v>
      </c>
      <c r="D14" s="2" t="s">
        <v>158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L14" s="2" t="s">
        <v>159</v>
      </c>
      <c r="M14" s="3" t="s">
        <v>160</v>
      </c>
      <c r="O14" s="3" t="s">
        <v>64</v>
      </c>
      <c r="P14" s="3" t="s">
        <v>161</v>
      </c>
      <c r="R14" s="3" t="s">
        <v>66</v>
      </c>
      <c r="S14" s="4">
        <v>2</v>
      </c>
      <c r="T14" s="4">
        <v>2</v>
      </c>
      <c r="U14" s="5" t="s">
        <v>162</v>
      </c>
      <c r="V14" s="5" t="s">
        <v>162</v>
      </c>
      <c r="W14" s="5" t="s">
        <v>163</v>
      </c>
      <c r="X14" s="5" t="s">
        <v>163</v>
      </c>
      <c r="Y14" s="4">
        <v>302</v>
      </c>
      <c r="Z14" s="4">
        <v>236</v>
      </c>
      <c r="AA14" s="4">
        <v>242</v>
      </c>
      <c r="AB14" s="4">
        <v>2</v>
      </c>
      <c r="AC14" s="4">
        <v>2</v>
      </c>
      <c r="AD14" s="4">
        <v>14</v>
      </c>
      <c r="AE14" s="4">
        <v>14</v>
      </c>
      <c r="AF14" s="4">
        <v>6</v>
      </c>
      <c r="AG14" s="4">
        <v>6</v>
      </c>
      <c r="AH14" s="4">
        <v>4</v>
      </c>
      <c r="AI14" s="4">
        <v>4</v>
      </c>
      <c r="AJ14" s="4">
        <v>8</v>
      </c>
      <c r="AK14" s="4">
        <v>8</v>
      </c>
      <c r="AL14" s="4">
        <v>1</v>
      </c>
      <c r="AM14" s="4">
        <v>1</v>
      </c>
      <c r="AN14" s="4">
        <v>0</v>
      </c>
      <c r="AO14" s="4">
        <v>0</v>
      </c>
      <c r="AP14" s="3" t="s">
        <v>58</v>
      </c>
      <c r="AQ14" s="3" t="s">
        <v>69</v>
      </c>
      <c r="AR14" s="6" t="str">
        <f>HYPERLINK("http://catalog.hathitrust.org/Record/004030097","HathiTrust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HYPERLINK("https://creighton-primo.hosted.exlibrisgroup.com/primo-explore/search?tab=default_tab&amp;search_scope=EVERYTHING&amp;vid=01CRU&amp;lang=en_US&amp;offset=0&amp;query=any,contains,991003019229702656","Catalog Record")</f>
        <v>Catalog Record</v>
      </c>
      <c r="AT14" s="6" t="str">
        <f>HYPERLINK("http://www.worldcat.org/oclc/41106871","WorldCat Record")</f>
        <v>WorldCat Record</v>
      </c>
      <c r="AU14" s="3" t="s">
        <v>164</v>
      </c>
      <c r="AV14" s="3" t="s">
        <v>165</v>
      </c>
      <c r="AW14" s="3" t="s">
        <v>166</v>
      </c>
      <c r="AX14" s="3" t="s">
        <v>166</v>
      </c>
      <c r="AY14" s="3" t="s">
        <v>167</v>
      </c>
      <c r="AZ14" s="3" t="s">
        <v>74</v>
      </c>
      <c r="BB14" s="3" t="s">
        <v>168</v>
      </c>
      <c r="BC14" s="3" t="s">
        <v>169</v>
      </c>
      <c r="BD14" s="3" t="s">
        <v>170</v>
      </c>
    </row>
    <row r="15" spans="1:56" ht="57" customHeight="1" x14ac:dyDescent="0.25">
      <c r="A15" s="7" t="s">
        <v>58</v>
      </c>
      <c r="B15" s="2" t="s">
        <v>171</v>
      </c>
      <c r="C15" s="2" t="s">
        <v>172</v>
      </c>
      <c r="D15" s="2" t="s">
        <v>173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L15" s="2" t="s">
        <v>174</v>
      </c>
      <c r="M15" s="3" t="s">
        <v>175</v>
      </c>
      <c r="O15" s="3" t="s">
        <v>64</v>
      </c>
      <c r="P15" s="3" t="s">
        <v>176</v>
      </c>
      <c r="Q15" s="2" t="s">
        <v>177</v>
      </c>
      <c r="R15" s="3" t="s">
        <v>66</v>
      </c>
      <c r="S15" s="4">
        <v>1</v>
      </c>
      <c r="T15" s="4">
        <v>1</v>
      </c>
      <c r="U15" s="5" t="s">
        <v>178</v>
      </c>
      <c r="V15" s="5" t="s">
        <v>178</v>
      </c>
      <c r="W15" s="5" t="s">
        <v>178</v>
      </c>
      <c r="X15" s="5" t="s">
        <v>178</v>
      </c>
      <c r="Y15" s="4">
        <v>346</v>
      </c>
      <c r="Z15" s="4">
        <v>230</v>
      </c>
      <c r="AA15" s="4">
        <v>236</v>
      </c>
      <c r="AB15" s="4">
        <v>2</v>
      </c>
      <c r="AC15" s="4">
        <v>2</v>
      </c>
      <c r="AD15" s="4">
        <v>16</v>
      </c>
      <c r="AE15" s="4">
        <v>17</v>
      </c>
      <c r="AF15" s="4">
        <v>4</v>
      </c>
      <c r="AG15" s="4">
        <v>5</v>
      </c>
      <c r="AH15" s="4">
        <v>5</v>
      </c>
      <c r="AI15" s="4">
        <v>6</v>
      </c>
      <c r="AJ15" s="4">
        <v>10</v>
      </c>
      <c r="AK15" s="4">
        <v>10</v>
      </c>
      <c r="AL15" s="4">
        <v>1</v>
      </c>
      <c r="AM15" s="4">
        <v>1</v>
      </c>
      <c r="AN15" s="4">
        <v>0</v>
      </c>
      <c r="AO15" s="4">
        <v>0</v>
      </c>
      <c r="AP15" s="3" t="s">
        <v>58</v>
      </c>
      <c r="AQ15" s="3" t="s">
        <v>69</v>
      </c>
      <c r="AR15" s="6" t="str">
        <f>HYPERLINK("http://catalog.hathitrust.org/Record/003953716","HathiTrust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HYPERLINK("https://creighton-primo.hosted.exlibrisgroup.com/primo-explore/search?tab=default_tab&amp;search_scope=EVERYTHING&amp;vid=01CRU&amp;lang=en_US&amp;offset=0&amp;query=any,contains,991004777129702656","Catalog Record")</f>
        <v>Catalog Record</v>
      </c>
      <c r="AT15" s="6" t="str">
        <f>HYPERLINK("http://www.worldcat.org/oclc/37107126","WorldCat Record")</f>
        <v>WorldCat Record</v>
      </c>
      <c r="AU15" s="3" t="s">
        <v>179</v>
      </c>
      <c r="AV15" s="3" t="s">
        <v>180</v>
      </c>
      <c r="AW15" s="3" t="s">
        <v>181</v>
      </c>
      <c r="AX15" s="3" t="s">
        <v>181</v>
      </c>
      <c r="AY15" s="3" t="s">
        <v>182</v>
      </c>
      <c r="AZ15" s="3" t="s">
        <v>74</v>
      </c>
      <c r="BB15" s="3" t="s">
        <v>183</v>
      </c>
      <c r="BC15" s="3" t="s">
        <v>184</v>
      </c>
      <c r="BD15" s="3" t="s">
        <v>185</v>
      </c>
    </row>
    <row r="16" spans="1:56" ht="57" customHeight="1" x14ac:dyDescent="0.25">
      <c r="A16" s="7" t="s">
        <v>58</v>
      </c>
      <c r="B16" s="2" t="s">
        <v>186</v>
      </c>
      <c r="C16" s="2" t="s">
        <v>187</v>
      </c>
      <c r="D16" s="2" t="s">
        <v>188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189</v>
      </c>
      <c r="L16" s="2" t="s">
        <v>190</v>
      </c>
      <c r="M16" s="3" t="s">
        <v>191</v>
      </c>
      <c r="O16" s="3" t="s">
        <v>64</v>
      </c>
      <c r="P16" s="3" t="s">
        <v>192</v>
      </c>
      <c r="R16" s="3" t="s">
        <v>66</v>
      </c>
      <c r="S16" s="4">
        <v>1</v>
      </c>
      <c r="T16" s="4">
        <v>1</v>
      </c>
      <c r="U16" s="5" t="s">
        <v>193</v>
      </c>
      <c r="V16" s="5" t="s">
        <v>193</v>
      </c>
      <c r="W16" s="5" t="s">
        <v>68</v>
      </c>
      <c r="X16" s="5" t="s">
        <v>68</v>
      </c>
      <c r="Y16" s="4">
        <v>779</v>
      </c>
      <c r="Z16" s="4">
        <v>685</v>
      </c>
      <c r="AA16" s="4">
        <v>691</v>
      </c>
      <c r="AB16" s="4">
        <v>6</v>
      </c>
      <c r="AC16" s="4">
        <v>6</v>
      </c>
      <c r="AD16" s="4">
        <v>31</v>
      </c>
      <c r="AE16" s="4">
        <v>31</v>
      </c>
      <c r="AF16" s="4">
        <v>11</v>
      </c>
      <c r="AG16" s="4">
        <v>11</v>
      </c>
      <c r="AH16" s="4">
        <v>8</v>
      </c>
      <c r="AI16" s="4">
        <v>8</v>
      </c>
      <c r="AJ16" s="4">
        <v>16</v>
      </c>
      <c r="AK16" s="4">
        <v>16</v>
      </c>
      <c r="AL16" s="4">
        <v>5</v>
      </c>
      <c r="AM16" s="4">
        <v>5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HYPERLINK("https://creighton-primo.hosted.exlibrisgroup.com/primo-explore/search?tab=default_tab&amp;search_scope=EVERYTHING&amp;vid=01CRU&amp;lang=en_US&amp;offset=0&amp;query=any,contains,991002893059702656","Catalog Record")</f>
        <v>Catalog Record</v>
      </c>
      <c r="AT16" s="6" t="str">
        <f>HYPERLINK("http://www.worldcat.org/oclc/512552","WorldCat Record")</f>
        <v>WorldCat Record</v>
      </c>
      <c r="AU16" s="3" t="s">
        <v>194</v>
      </c>
      <c r="AV16" s="3" t="s">
        <v>195</v>
      </c>
      <c r="AW16" s="3" t="s">
        <v>196</v>
      </c>
      <c r="AX16" s="3" t="s">
        <v>196</v>
      </c>
      <c r="AY16" s="3" t="s">
        <v>197</v>
      </c>
      <c r="AZ16" s="3" t="s">
        <v>74</v>
      </c>
      <c r="BC16" s="3" t="s">
        <v>198</v>
      </c>
      <c r="BD16" s="3" t="s">
        <v>199</v>
      </c>
    </row>
    <row r="17" spans="1:56" ht="57" customHeight="1" x14ac:dyDescent="0.25">
      <c r="A17" s="7" t="s">
        <v>58</v>
      </c>
      <c r="B17" s="2" t="s">
        <v>200</v>
      </c>
      <c r="C17" s="2" t="s">
        <v>201</v>
      </c>
      <c r="D17" s="2" t="s">
        <v>202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L17" s="2" t="s">
        <v>203</v>
      </c>
      <c r="M17" s="3" t="s">
        <v>204</v>
      </c>
      <c r="O17" s="3" t="s">
        <v>64</v>
      </c>
      <c r="P17" s="3" t="s">
        <v>205</v>
      </c>
      <c r="R17" s="3" t="s">
        <v>66</v>
      </c>
      <c r="S17" s="4">
        <v>2</v>
      </c>
      <c r="T17" s="4">
        <v>2</v>
      </c>
      <c r="U17" s="5" t="s">
        <v>206</v>
      </c>
      <c r="V17" s="5" t="s">
        <v>206</v>
      </c>
      <c r="W17" s="5" t="s">
        <v>207</v>
      </c>
      <c r="X17" s="5" t="s">
        <v>207</v>
      </c>
      <c r="Y17" s="4">
        <v>150</v>
      </c>
      <c r="Z17" s="4">
        <v>124</v>
      </c>
      <c r="AA17" s="4">
        <v>124</v>
      </c>
      <c r="AB17" s="4">
        <v>2</v>
      </c>
      <c r="AC17" s="4">
        <v>2</v>
      </c>
      <c r="AD17" s="4">
        <v>8</v>
      </c>
      <c r="AE17" s="4">
        <v>8</v>
      </c>
      <c r="AF17" s="4">
        <v>2</v>
      </c>
      <c r="AG17" s="4">
        <v>2</v>
      </c>
      <c r="AH17" s="4">
        <v>3</v>
      </c>
      <c r="AI17" s="4">
        <v>3</v>
      </c>
      <c r="AJ17" s="4">
        <v>4</v>
      </c>
      <c r="AK17" s="4">
        <v>4</v>
      </c>
      <c r="AL17" s="4">
        <v>1</v>
      </c>
      <c r="AM17" s="4">
        <v>1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HYPERLINK("https://creighton-primo.hosted.exlibrisgroup.com/primo-explore/search?tab=default_tab&amp;search_scope=EVERYTHING&amp;vid=01CRU&amp;lang=en_US&amp;offset=0&amp;query=any,contains,991002230349702656","Catalog Record")</f>
        <v>Catalog Record</v>
      </c>
      <c r="AT17" s="6" t="str">
        <f>HYPERLINK("http://www.worldcat.org/oclc/28721938","WorldCat Record")</f>
        <v>WorldCat Record</v>
      </c>
      <c r="AU17" s="3" t="s">
        <v>208</v>
      </c>
      <c r="AV17" s="3" t="s">
        <v>209</v>
      </c>
      <c r="AW17" s="3" t="s">
        <v>210</v>
      </c>
      <c r="AX17" s="3" t="s">
        <v>210</v>
      </c>
      <c r="AY17" s="3" t="s">
        <v>211</v>
      </c>
      <c r="AZ17" s="3" t="s">
        <v>74</v>
      </c>
      <c r="BB17" s="3" t="s">
        <v>212</v>
      </c>
      <c r="BC17" s="3" t="s">
        <v>213</v>
      </c>
      <c r="BD17" s="3" t="s">
        <v>214</v>
      </c>
    </row>
    <row r="18" spans="1:56" ht="57" customHeight="1" x14ac:dyDescent="0.25">
      <c r="A18" s="7" t="s">
        <v>58</v>
      </c>
      <c r="B18" s="2" t="s">
        <v>215</v>
      </c>
      <c r="C18" s="2" t="s">
        <v>216</v>
      </c>
      <c r="D18" s="2" t="s">
        <v>217</v>
      </c>
      <c r="E18" s="3" t="s">
        <v>218</v>
      </c>
      <c r="F18" s="3" t="s">
        <v>69</v>
      </c>
      <c r="G18" s="3" t="s">
        <v>59</v>
      </c>
      <c r="H18" s="3" t="s">
        <v>58</v>
      </c>
      <c r="I18" s="3" t="s">
        <v>58</v>
      </c>
      <c r="J18" s="3" t="s">
        <v>60</v>
      </c>
      <c r="L18" s="2" t="s">
        <v>219</v>
      </c>
      <c r="M18" s="3" t="s">
        <v>220</v>
      </c>
      <c r="N18" s="2" t="s">
        <v>221</v>
      </c>
      <c r="O18" s="3" t="s">
        <v>64</v>
      </c>
      <c r="P18" s="3" t="s">
        <v>65</v>
      </c>
      <c r="R18" s="3" t="s">
        <v>66</v>
      </c>
      <c r="S18" s="4">
        <v>0</v>
      </c>
      <c r="T18" s="4">
        <v>2</v>
      </c>
      <c r="V18" s="5" t="s">
        <v>222</v>
      </c>
      <c r="W18" s="5" t="s">
        <v>223</v>
      </c>
      <c r="X18" s="5" t="s">
        <v>223</v>
      </c>
      <c r="Y18" s="4">
        <v>117</v>
      </c>
      <c r="Z18" s="4">
        <v>110</v>
      </c>
      <c r="AA18" s="4">
        <v>128</v>
      </c>
      <c r="AB18" s="4">
        <v>5</v>
      </c>
      <c r="AC18" s="4">
        <v>5</v>
      </c>
      <c r="AD18" s="4">
        <v>8</v>
      </c>
      <c r="AE18" s="4">
        <v>8</v>
      </c>
      <c r="AF18" s="4">
        <v>2</v>
      </c>
      <c r="AG18" s="4">
        <v>2</v>
      </c>
      <c r="AH18" s="4">
        <v>1</v>
      </c>
      <c r="AI18" s="4">
        <v>1</v>
      </c>
      <c r="AJ18" s="4">
        <v>2</v>
      </c>
      <c r="AK18" s="4">
        <v>2</v>
      </c>
      <c r="AL18" s="4">
        <v>3</v>
      </c>
      <c r="AM18" s="4">
        <v>3</v>
      </c>
      <c r="AN18" s="4">
        <v>0</v>
      </c>
      <c r="AO18" s="4">
        <v>0</v>
      </c>
      <c r="AP18" s="3" t="s">
        <v>69</v>
      </c>
      <c r="AQ18" s="3" t="s">
        <v>58</v>
      </c>
      <c r="AR18" s="6" t="str">
        <f t="shared" ref="AR18:AR37" si="3">HYPERLINK("http://catalog.hathitrust.org/Record/006848592","HathiTrust Record")</f>
        <v>HathiTrust Record</v>
      </c>
      <c r="AS18" s="6" t="str">
        <f t="shared" ref="AS18:AS37" si="4">HYPERLINK("https://creighton-primo.hosted.exlibrisgroup.com/primo-explore/search?tab=default_tab&amp;search_scope=EVERYTHING&amp;vid=01CRU&amp;lang=en_US&amp;offset=0&amp;query=any,contains,991004240939702656","Catalog Record")</f>
        <v>Catalog Record</v>
      </c>
      <c r="AT18" s="6" t="str">
        <f t="shared" ref="AT18:AT37" si="5">HYPERLINK("http://www.worldcat.org/oclc/2784675","WorldCat Record")</f>
        <v>WorldCat Record</v>
      </c>
      <c r="AU18" s="3" t="s">
        <v>224</v>
      </c>
      <c r="AV18" s="3" t="s">
        <v>225</v>
      </c>
      <c r="AW18" s="3" t="s">
        <v>226</v>
      </c>
      <c r="AX18" s="3" t="s">
        <v>226</v>
      </c>
      <c r="AY18" s="3" t="s">
        <v>227</v>
      </c>
      <c r="AZ18" s="3" t="s">
        <v>74</v>
      </c>
      <c r="BC18" s="3" t="s">
        <v>228</v>
      </c>
      <c r="BD18" s="3" t="s">
        <v>229</v>
      </c>
    </row>
    <row r="19" spans="1:56" ht="57" customHeight="1" x14ac:dyDescent="0.25">
      <c r="A19" s="7" t="s">
        <v>58</v>
      </c>
      <c r="B19" s="2" t="s">
        <v>215</v>
      </c>
      <c r="C19" s="2" t="s">
        <v>216</v>
      </c>
      <c r="D19" s="2" t="s">
        <v>217</v>
      </c>
      <c r="E19" s="3" t="s">
        <v>230</v>
      </c>
      <c r="F19" s="3" t="s">
        <v>69</v>
      </c>
      <c r="G19" s="3" t="s">
        <v>59</v>
      </c>
      <c r="H19" s="3" t="s">
        <v>58</v>
      </c>
      <c r="I19" s="3" t="s">
        <v>58</v>
      </c>
      <c r="J19" s="3" t="s">
        <v>60</v>
      </c>
      <c r="L19" s="2" t="s">
        <v>219</v>
      </c>
      <c r="M19" s="3" t="s">
        <v>220</v>
      </c>
      <c r="N19" s="2" t="s">
        <v>221</v>
      </c>
      <c r="O19" s="3" t="s">
        <v>64</v>
      </c>
      <c r="P19" s="3" t="s">
        <v>65</v>
      </c>
      <c r="R19" s="3" t="s">
        <v>66</v>
      </c>
      <c r="S19" s="4">
        <v>0</v>
      </c>
      <c r="T19" s="4">
        <v>2</v>
      </c>
      <c r="V19" s="5" t="s">
        <v>222</v>
      </c>
      <c r="W19" s="5" t="s">
        <v>223</v>
      </c>
      <c r="X19" s="5" t="s">
        <v>223</v>
      </c>
      <c r="Y19" s="4">
        <v>117</v>
      </c>
      <c r="Z19" s="4">
        <v>110</v>
      </c>
      <c r="AA19" s="4">
        <v>128</v>
      </c>
      <c r="AB19" s="4">
        <v>5</v>
      </c>
      <c r="AC19" s="4">
        <v>5</v>
      </c>
      <c r="AD19" s="4">
        <v>8</v>
      </c>
      <c r="AE19" s="4">
        <v>8</v>
      </c>
      <c r="AF19" s="4">
        <v>2</v>
      </c>
      <c r="AG19" s="4">
        <v>2</v>
      </c>
      <c r="AH19" s="4">
        <v>1</v>
      </c>
      <c r="AI19" s="4">
        <v>1</v>
      </c>
      <c r="AJ19" s="4">
        <v>2</v>
      </c>
      <c r="AK19" s="4">
        <v>2</v>
      </c>
      <c r="AL19" s="4">
        <v>3</v>
      </c>
      <c r="AM19" s="4">
        <v>3</v>
      </c>
      <c r="AN19" s="4">
        <v>0</v>
      </c>
      <c r="AO19" s="4">
        <v>0</v>
      </c>
      <c r="AP19" s="3" t="s">
        <v>69</v>
      </c>
      <c r="AQ19" s="3" t="s">
        <v>58</v>
      </c>
      <c r="AR19" s="6" t="str">
        <f t="shared" si="3"/>
        <v>HathiTrust Record</v>
      </c>
      <c r="AS19" s="6" t="str">
        <f t="shared" si="4"/>
        <v>Catalog Record</v>
      </c>
      <c r="AT19" s="6" t="str">
        <f t="shared" si="5"/>
        <v>WorldCat Record</v>
      </c>
      <c r="AU19" s="3" t="s">
        <v>224</v>
      </c>
      <c r="AV19" s="3" t="s">
        <v>225</v>
      </c>
      <c r="AW19" s="3" t="s">
        <v>226</v>
      </c>
      <c r="AX19" s="3" t="s">
        <v>226</v>
      </c>
      <c r="AY19" s="3" t="s">
        <v>227</v>
      </c>
      <c r="AZ19" s="3" t="s">
        <v>74</v>
      </c>
      <c r="BC19" s="3" t="s">
        <v>231</v>
      </c>
      <c r="BD19" s="3" t="s">
        <v>232</v>
      </c>
    </row>
    <row r="20" spans="1:56" ht="57" customHeight="1" x14ac:dyDescent="0.25">
      <c r="A20" s="7" t="s">
        <v>58</v>
      </c>
      <c r="B20" s="2" t="s">
        <v>215</v>
      </c>
      <c r="C20" s="2" t="s">
        <v>216</v>
      </c>
      <c r="D20" s="2" t="s">
        <v>217</v>
      </c>
      <c r="E20" s="3" t="s">
        <v>233</v>
      </c>
      <c r="F20" s="3" t="s">
        <v>69</v>
      </c>
      <c r="G20" s="3" t="s">
        <v>59</v>
      </c>
      <c r="H20" s="3" t="s">
        <v>58</v>
      </c>
      <c r="I20" s="3" t="s">
        <v>58</v>
      </c>
      <c r="J20" s="3" t="s">
        <v>60</v>
      </c>
      <c r="L20" s="2" t="s">
        <v>219</v>
      </c>
      <c r="M20" s="3" t="s">
        <v>220</v>
      </c>
      <c r="N20" s="2" t="s">
        <v>221</v>
      </c>
      <c r="O20" s="3" t="s">
        <v>64</v>
      </c>
      <c r="P20" s="3" t="s">
        <v>65</v>
      </c>
      <c r="R20" s="3" t="s">
        <v>66</v>
      </c>
      <c r="S20" s="4">
        <v>0</v>
      </c>
      <c r="T20" s="4">
        <v>2</v>
      </c>
      <c r="V20" s="5" t="s">
        <v>222</v>
      </c>
      <c r="W20" s="5" t="s">
        <v>223</v>
      </c>
      <c r="X20" s="5" t="s">
        <v>223</v>
      </c>
      <c r="Y20" s="4">
        <v>117</v>
      </c>
      <c r="Z20" s="4">
        <v>110</v>
      </c>
      <c r="AA20" s="4">
        <v>128</v>
      </c>
      <c r="AB20" s="4">
        <v>5</v>
      </c>
      <c r="AC20" s="4">
        <v>5</v>
      </c>
      <c r="AD20" s="4">
        <v>8</v>
      </c>
      <c r="AE20" s="4">
        <v>8</v>
      </c>
      <c r="AF20" s="4">
        <v>2</v>
      </c>
      <c r="AG20" s="4">
        <v>2</v>
      </c>
      <c r="AH20" s="4">
        <v>1</v>
      </c>
      <c r="AI20" s="4">
        <v>1</v>
      </c>
      <c r="AJ20" s="4">
        <v>2</v>
      </c>
      <c r="AK20" s="4">
        <v>2</v>
      </c>
      <c r="AL20" s="4">
        <v>3</v>
      </c>
      <c r="AM20" s="4">
        <v>3</v>
      </c>
      <c r="AN20" s="4">
        <v>0</v>
      </c>
      <c r="AO20" s="4">
        <v>0</v>
      </c>
      <c r="AP20" s="3" t="s">
        <v>69</v>
      </c>
      <c r="AQ20" s="3" t="s">
        <v>58</v>
      </c>
      <c r="AR20" s="6" t="str">
        <f t="shared" si="3"/>
        <v>HathiTrust Record</v>
      </c>
      <c r="AS20" s="6" t="str">
        <f t="shared" si="4"/>
        <v>Catalog Record</v>
      </c>
      <c r="AT20" s="6" t="str">
        <f t="shared" si="5"/>
        <v>WorldCat Record</v>
      </c>
      <c r="AU20" s="3" t="s">
        <v>224</v>
      </c>
      <c r="AV20" s="3" t="s">
        <v>225</v>
      </c>
      <c r="AW20" s="3" t="s">
        <v>226</v>
      </c>
      <c r="AX20" s="3" t="s">
        <v>226</v>
      </c>
      <c r="AY20" s="3" t="s">
        <v>227</v>
      </c>
      <c r="AZ20" s="3" t="s">
        <v>74</v>
      </c>
      <c r="BC20" s="3" t="s">
        <v>234</v>
      </c>
      <c r="BD20" s="3" t="s">
        <v>235</v>
      </c>
    </row>
    <row r="21" spans="1:56" ht="57" customHeight="1" x14ac:dyDescent="0.25">
      <c r="A21" s="7" t="s">
        <v>58</v>
      </c>
      <c r="B21" s="2" t="s">
        <v>215</v>
      </c>
      <c r="C21" s="2" t="s">
        <v>216</v>
      </c>
      <c r="D21" s="2" t="s">
        <v>217</v>
      </c>
      <c r="E21" s="3" t="s">
        <v>236</v>
      </c>
      <c r="F21" s="3" t="s">
        <v>69</v>
      </c>
      <c r="G21" s="3" t="s">
        <v>59</v>
      </c>
      <c r="H21" s="3" t="s">
        <v>58</v>
      </c>
      <c r="I21" s="3" t="s">
        <v>58</v>
      </c>
      <c r="J21" s="3" t="s">
        <v>60</v>
      </c>
      <c r="L21" s="2" t="s">
        <v>219</v>
      </c>
      <c r="M21" s="3" t="s">
        <v>220</v>
      </c>
      <c r="N21" s="2" t="s">
        <v>221</v>
      </c>
      <c r="O21" s="3" t="s">
        <v>64</v>
      </c>
      <c r="P21" s="3" t="s">
        <v>65</v>
      </c>
      <c r="R21" s="3" t="s">
        <v>66</v>
      </c>
      <c r="S21" s="4">
        <v>0</v>
      </c>
      <c r="T21" s="4">
        <v>2</v>
      </c>
      <c r="V21" s="5" t="s">
        <v>222</v>
      </c>
      <c r="W21" s="5" t="s">
        <v>223</v>
      </c>
      <c r="X21" s="5" t="s">
        <v>223</v>
      </c>
      <c r="Y21" s="4">
        <v>117</v>
      </c>
      <c r="Z21" s="4">
        <v>110</v>
      </c>
      <c r="AA21" s="4">
        <v>128</v>
      </c>
      <c r="AB21" s="4">
        <v>5</v>
      </c>
      <c r="AC21" s="4">
        <v>5</v>
      </c>
      <c r="AD21" s="4">
        <v>8</v>
      </c>
      <c r="AE21" s="4">
        <v>8</v>
      </c>
      <c r="AF21" s="4">
        <v>2</v>
      </c>
      <c r="AG21" s="4">
        <v>2</v>
      </c>
      <c r="AH21" s="4">
        <v>1</v>
      </c>
      <c r="AI21" s="4">
        <v>1</v>
      </c>
      <c r="AJ21" s="4">
        <v>2</v>
      </c>
      <c r="AK21" s="4">
        <v>2</v>
      </c>
      <c r="AL21" s="4">
        <v>3</v>
      </c>
      <c r="AM21" s="4">
        <v>3</v>
      </c>
      <c r="AN21" s="4">
        <v>0</v>
      </c>
      <c r="AO21" s="4">
        <v>0</v>
      </c>
      <c r="AP21" s="3" t="s">
        <v>69</v>
      </c>
      <c r="AQ21" s="3" t="s">
        <v>58</v>
      </c>
      <c r="AR21" s="6" t="str">
        <f t="shared" si="3"/>
        <v>HathiTrust Record</v>
      </c>
      <c r="AS21" s="6" t="str">
        <f t="shared" si="4"/>
        <v>Catalog Record</v>
      </c>
      <c r="AT21" s="6" t="str">
        <f t="shared" si="5"/>
        <v>WorldCat Record</v>
      </c>
      <c r="AU21" s="3" t="s">
        <v>224</v>
      </c>
      <c r="AV21" s="3" t="s">
        <v>225</v>
      </c>
      <c r="AW21" s="3" t="s">
        <v>226</v>
      </c>
      <c r="AX21" s="3" t="s">
        <v>226</v>
      </c>
      <c r="AY21" s="3" t="s">
        <v>227</v>
      </c>
      <c r="AZ21" s="3" t="s">
        <v>74</v>
      </c>
      <c r="BC21" s="3" t="s">
        <v>237</v>
      </c>
      <c r="BD21" s="3" t="s">
        <v>238</v>
      </c>
    </row>
    <row r="22" spans="1:56" ht="57" customHeight="1" x14ac:dyDescent="0.25">
      <c r="A22" s="7" t="s">
        <v>58</v>
      </c>
      <c r="B22" s="2" t="s">
        <v>215</v>
      </c>
      <c r="C22" s="2" t="s">
        <v>216</v>
      </c>
      <c r="D22" s="2" t="s">
        <v>217</v>
      </c>
      <c r="E22" s="3" t="s">
        <v>239</v>
      </c>
      <c r="F22" s="3" t="s">
        <v>69</v>
      </c>
      <c r="G22" s="3" t="s">
        <v>59</v>
      </c>
      <c r="H22" s="3" t="s">
        <v>58</v>
      </c>
      <c r="I22" s="3" t="s">
        <v>58</v>
      </c>
      <c r="J22" s="3" t="s">
        <v>60</v>
      </c>
      <c r="L22" s="2" t="s">
        <v>219</v>
      </c>
      <c r="M22" s="3" t="s">
        <v>220</v>
      </c>
      <c r="N22" s="2" t="s">
        <v>221</v>
      </c>
      <c r="O22" s="3" t="s">
        <v>64</v>
      </c>
      <c r="P22" s="3" t="s">
        <v>65</v>
      </c>
      <c r="R22" s="3" t="s">
        <v>66</v>
      </c>
      <c r="S22" s="4">
        <v>2</v>
      </c>
      <c r="T22" s="4">
        <v>2</v>
      </c>
      <c r="U22" s="5" t="s">
        <v>222</v>
      </c>
      <c r="V22" s="5" t="s">
        <v>222</v>
      </c>
      <c r="W22" s="5" t="s">
        <v>223</v>
      </c>
      <c r="X22" s="5" t="s">
        <v>223</v>
      </c>
      <c r="Y22" s="4">
        <v>117</v>
      </c>
      <c r="Z22" s="4">
        <v>110</v>
      </c>
      <c r="AA22" s="4">
        <v>128</v>
      </c>
      <c r="AB22" s="4">
        <v>5</v>
      </c>
      <c r="AC22" s="4">
        <v>5</v>
      </c>
      <c r="AD22" s="4">
        <v>8</v>
      </c>
      <c r="AE22" s="4">
        <v>8</v>
      </c>
      <c r="AF22" s="4">
        <v>2</v>
      </c>
      <c r="AG22" s="4">
        <v>2</v>
      </c>
      <c r="AH22" s="4">
        <v>1</v>
      </c>
      <c r="AI22" s="4">
        <v>1</v>
      </c>
      <c r="AJ22" s="4">
        <v>2</v>
      </c>
      <c r="AK22" s="4">
        <v>2</v>
      </c>
      <c r="AL22" s="4">
        <v>3</v>
      </c>
      <c r="AM22" s="4">
        <v>3</v>
      </c>
      <c r="AN22" s="4">
        <v>0</v>
      </c>
      <c r="AO22" s="4">
        <v>0</v>
      </c>
      <c r="AP22" s="3" t="s">
        <v>69</v>
      </c>
      <c r="AQ22" s="3" t="s">
        <v>58</v>
      </c>
      <c r="AR22" s="6" t="str">
        <f t="shared" si="3"/>
        <v>HathiTrust Record</v>
      </c>
      <c r="AS22" s="6" t="str">
        <f t="shared" si="4"/>
        <v>Catalog Record</v>
      </c>
      <c r="AT22" s="6" t="str">
        <f t="shared" si="5"/>
        <v>WorldCat Record</v>
      </c>
      <c r="AU22" s="3" t="s">
        <v>224</v>
      </c>
      <c r="AV22" s="3" t="s">
        <v>225</v>
      </c>
      <c r="AW22" s="3" t="s">
        <v>226</v>
      </c>
      <c r="AX22" s="3" t="s">
        <v>226</v>
      </c>
      <c r="AY22" s="3" t="s">
        <v>227</v>
      </c>
      <c r="AZ22" s="3" t="s">
        <v>74</v>
      </c>
      <c r="BC22" s="3" t="s">
        <v>240</v>
      </c>
      <c r="BD22" s="3" t="s">
        <v>241</v>
      </c>
    </row>
    <row r="23" spans="1:56" ht="57" customHeight="1" x14ac:dyDescent="0.25">
      <c r="A23" s="7" t="s">
        <v>58</v>
      </c>
      <c r="B23" s="2" t="s">
        <v>215</v>
      </c>
      <c r="C23" s="2" t="s">
        <v>216</v>
      </c>
      <c r="D23" s="2" t="s">
        <v>217</v>
      </c>
      <c r="E23" s="3" t="s">
        <v>242</v>
      </c>
      <c r="F23" s="3" t="s">
        <v>69</v>
      </c>
      <c r="G23" s="3" t="s">
        <v>59</v>
      </c>
      <c r="H23" s="3" t="s">
        <v>58</v>
      </c>
      <c r="I23" s="3" t="s">
        <v>58</v>
      </c>
      <c r="J23" s="3" t="s">
        <v>60</v>
      </c>
      <c r="L23" s="2" t="s">
        <v>219</v>
      </c>
      <c r="M23" s="3" t="s">
        <v>220</v>
      </c>
      <c r="N23" s="2" t="s">
        <v>221</v>
      </c>
      <c r="O23" s="3" t="s">
        <v>64</v>
      </c>
      <c r="P23" s="3" t="s">
        <v>65</v>
      </c>
      <c r="R23" s="3" t="s">
        <v>66</v>
      </c>
      <c r="S23" s="4">
        <v>0</v>
      </c>
      <c r="T23" s="4">
        <v>2</v>
      </c>
      <c r="V23" s="5" t="s">
        <v>222</v>
      </c>
      <c r="W23" s="5" t="s">
        <v>223</v>
      </c>
      <c r="X23" s="5" t="s">
        <v>223</v>
      </c>
      <c r="Y23" s="4">
        <v>117</v>
      </c>
      <c r="Z23" s="4">
        <v>110</v>
      </c>
      <c r="AA23" s="4">
        <v>128</v>
      </c>
      <c r="AB23" s="4">
        <v>5</v>
      </c>
      <c r="AC23" s="4">
        <v>5</v>
      </c>
      <c r="AD23" s="4">
        <v>8</v>
      </c>
      <c r="AE23" s="4">
        <v>8</v>
      </c>
      <c r="AF23" s="4">
        <v>2</v>
      </c>
      <c r="AG23" s="4">
        <v>2</v>
      </c>
      <c r="AH23" s="4">
        <v>1</v>
      </c>
      <c r="AI23" s="4">
        <v>1</v>
      </c>
      <c r="AJ23" s="4">
        <v>2</v>
      </c>
      <c r="AK23" s="4">
        <v>2</v>
      </c>
      <c r="AL23" s="4">
        <v>3</v>
      </c>
      <c r="AM23" s="4">
        <v>3</v>
      </c>
      <c r="AN23" s="4">
        <v>0</v>
      </c>
      <c r="AO23" s="4">
        <v>0</v>
      </c>
      <c r="AP23" s="3" t="s">
        <v>69</v>
      </c>
      <c r="AQ23" s="3" t="s">
        <v>58</v>
      </c>
      <c r="AR23" s="6" t="str">
        <f t="shared" si="3"/>
        <v>HathiTrust Record</v>
      </c>
      <c r="AS23" s="6" t="str">
        <f t="shared" si="4"/>
        <v>Catalog Record</v>
      </c>
      <c r="AT23" s="6" t="str">
        <f t="shared" si="5"/>
        <v>WorldCat Record</v>
      </c>
      <c r="AU23" s="3" t="s">
        <v>224</v>
      </c>
      <c r="AV23" s="3" t="s">
        <v>225</v>
      </c>
      <c r="AW23" s="3" t="s">
        <v>226</v>
      </c>
      <c r="AX23" s="3" t="s">
        <v>226</v>
      </c>
      <c r="AY23" s="3" t="s">
        <v>227</v>
      </c>
      <c r="AZ23" s="3" t="s">
        <v>74</v>
      </c>
      <c r="BC23" s="3" t="s">
        <v>243</v>
      </c>
      <c r="BD23" s="3" t="s">
        <v>244</v>
      </c>
    </row>
    <row r="24" spans="1:56" ht="57" customHeight="1" x14ac:dyDescent="0.25">
      <c r="A24" s="7" t="s">
        <v>58</v>
      </c>
      <c r="B24" s="2" t="s">
        <v>215</v>
      </c>
      <c r="C24" s="2" t="s">
        <v>216</v>
      </c>
      <c r="D24" s="2" t="s">
        <v>217</v>
      </c>
      <c r="E24" s="3" t="s">
        <v>245</v>
      </c>
      <c r="F24" s="3" t="s">
        <v>69</v>
      </c>
      <c r="G24" s="3" t="s">
        <v>59</v>
      </c>
      <c r="H24" s="3" t="s">
        <v>58</v>
      </c>
      <c r="I24" s="3" t="s">
        <v>58</v>
      </c>
      <c r="J24" s="3" t="s">
        <v>60</v>
      </c>
      <c r="L24" s="2" t="s">
        <v>219</v>
      </c>
      <c r="M24" s="3" t="s">
        <v>220</v>
      </c>
      <c r="N24" s="2" t="s">
        <v>221</v>
      </c>
      <c r="O24" s="3" t="s">
        <v>64</v>
      </c>
      <c r="P24" s="3" t="s">
        <v>65</v>
      </c>
      <c r="R24" s="3" t="s">
        <v>66</v>
      </c>
      <c r="S24" s="4">
        <v>0</v>
      </c>
      <c r="T24" s="4">
        <v>2</v>
      </c>
      <c r="V24" s="5" t="s">
        <v>222</v>
      </c>
      <c r="W24" s="5" t="s">
        <v>223</v>
      </c>
      <c r="X24" s="5" t="s">
        <v>223</v>
      </c>
      <c r="Y24" s="4">
        <v>117</v>
      </c>
      <c r="Z24" s="4">
        <v>110</v>
      </c>
      <c r="AA24" s="4">
        <v>128</v>
      </c>
      <c r="AB24" s="4">
        <v>5</v>
      </c>
      <c r="AC24" s="4">
        <v>5</v>
      </c>
      <c r="AD24" s="4">
        <v>8</v>
      </c>
      <c r="AE24" s="4">
        <v>8</v>
      </c>
      <c r="AF24" s="4">
        <v>2</v>
      </c>
      <c r="AG24" s="4">
        <v>2</v>
      </c>
      <c r="AH24" s="4">
        <v>1</v>
      </c>
      <c r="AI24" s="4">
        <v>1</v>
      </c>
      <c r="AJ24" s="4">
        <v>2</v>
      </c>
      <c r="AK24" s="4">
        <v>2</v>
      </c>
      <c r="AL24" s="4">
        <v>3</v>
      </c>
      <c r="AM24" s="4">
        <v>3</v>
      </c>
      <c r="AN24" s="4">
        <v>0</v>
      </c>
      <c r="AO24" s="4">
        <v>0</v>
      </c>
      <c r="AP24" s="3" t="s">
        <v>69</v>
      </c>
      <c r="AQ24" s="3" t="s">
        <v>58</v>
      </c>
      <c r="AR24" s="6" t="str">
        <f t="shared" si="3"/>
        <v>HathiTrust Record</v>
      </c>
      <c r="AS24" s="6" t="str">
        <f t="shared" si="4"/>
        <v>Catalog Record</v>
      </c>
      <c r="AT24" s="6" t="str">
        <f t="shared" si="5"/>
        <v>WorldCat Record</v>
      </c>
      <c r="AU24" s="3" t="s">
        <v>224</v>
      </c>
      <c r="AV24" s="3" t="s">
        <v>225</v>
      </c>
      <c r="AW24" s="3" t="s">
        <v>226</v>
      </c>
      <c r="AX24" s="3" t="s">
        <v>226</v>
      </c>
      <c r="AY24" s="3" t="s">
        <v>227</v>
      </c>
      <c r="AZ24" s="3" t="s">
        <v>74</v>
      </c>
      <c r="BC24" s="3" t="s">
        <v>246</v>
      </c>
      <c r="BD24" s="3" t="s">
        <v>247</v>
      </c>
    </row>
    <row r="25" spans="1:56" ht="57" customHeight="1" x14ac:dyDescent="0.25">
      <c r="A25" s="7" t="s">
        <v>58</v>
      </c>
      <c r="B25" s="2" t="s">
        <v>215</v>
      </c>
      <c r="C25" s="2" t="s">
        <v>216</v>
      </c>
      <c r="D25" s="2" t="s">
        <v>217</v>
      </c>
      <c r="E25" s="3" t="s">
        <v>248</v>
      </c>
      <c r="F25" s="3" t="s">
        <v>69</v>
      </c>
      <c r="G25" s="3" t="s">
        <v>59</v>
      </c>
      <c r="H25" s="3" t="s">
        <v>58</v>
      </c>
      <c r="I25" s="3" t="s">
        <v>58</v>
      </c>
      <c r="J25" s="3" t="s">
        <v>60</v>
      </c>
      <c r="L25" s="2" t="s">
        <v>219</v>
      </c>
      <c r="M25" s="3" t="s">
        <v>220</v>
      </c>
      <c r="N25" s="2" t="s">
        <v>221</v>
      </c>
      <c r="O25" s="3" t="s">
        <v>64</v>
      </c>
      <c r="P25" s="3" t="s">
        <v>65</v>
      </c>
      <c r="R25" s="3" t="s">
        <v>66</v>
      </c>
      <c r="S25" s="4">
        <v>0</v>
      </c>
      <c r="T25" s="4">
        <v>2</v>
      </c>
      <c r="V25" s="5" t="s">
        <v>222</v>
      </c>
      <c r="W25" s="5" t="s">
        <v>223</v>
      </c>
      <c r="X25" s="5" t="s">
        <v>223</v>
      </c>
      <c r="Y25" s="4">
        <v>117</v>
      </c>
      <c r="Z25" s="4">
        <v>110</v>
      </c>
      <c r="AA25" s="4">
        <v>128</v>
      </c>
      <c r="AB25" s="4">
        <v>5</v>
      </c>
      <c r="AC25" s="4">
        <v>5</v>
      </c>
      <c r="AD25" s="4">
        <v>8</v>
      </c>
      <c r="AE25" s="4">
        <v>8</v>
      </c>
      <c r="AF25" s="4">
        <v>2</v>
      </c>
      <c r="AG25" s="4">
        <v>2</v>
      </c>
      <c r="AH25" s="4">
        <v>1</v>
      </c>
      <c r="AI25" s="4">
        <v>1</v>
      </c>
      <c r="AJ25" s="4">
        <v>2</v>
      </c>
      <c r="AK25" s="4">
        <v>2</v>
      </c>
      <c r="AL25" s="4">
        <v>3</v>
      </c>
      <c r="AM25" s="4">
        <v>3</v>
      </c>
      <c r="AN25" s="4">
        <v>0</v>
      </c>
      <c r="AO25" s="4">
        <v>0</v>
      </c>
      <c r="AP25" s="3" t="s">
        <v>69</v>
      </c>
      <c r="AQ25" s="3" t="s">
        <v>58</v>
      </c>
      <c r="AR25" s="6" t="str">
        <f t="shared" si="3"/>
        <v>HathiTrust Record</v>
      </c>
      <c r="AS25" s="6" t="str">
        <f t="shared" si="4"/>
        <v>Catalog Record</v>
      </c>
      <c r="AT25" s="6" t="str">
        <f t="shared" si="5"/>
        <v>WorldCat Record</v>
      </c>
      <c r="AU25" s="3" t="s">
        <v>224</v>
      </c>
      <c r="AV25" s="3" t="s">
        <v>225</v>
      </c>
      <c r="AW25" s="3" t="s">
        <v>226</v>
      </c>
      <c r="AX25" s="3" t="s">
        <v>226</v>
      </c>
      <c r="AY25" s="3" t="s">
        <v>227</v>
      </c>
      <c r="AZ25" s="3" t="s">
        <v>74</v>
      </c>
      <c r="BC25" s="3" t="s">
        <v>249</v>
      </c>
      <c r="BD25" s="3" t="s">
        <v>250</v>
      </c>
    </row>
    <row r="26" spans="1:56" ht="57" customHeight="1" x14ac:dyDescent="0.25">
      <c r="A26" s="7" t="s">
        <v>58</v>
      </c>
      <c r="B26" s="2" t="s">
        <v>215</v>
      </c>
      <c r="C26" s="2" t="s">
        <v>216</v>
      </c>
      <c r="D26" s="2" t="s">
        <v>217</v>
      </c>
      <c r="E26" s="3" t="s">
        <v>251</v>
      </c>
      <c r="F26" s="3" t="s">
        <v>69</v>
      </c>
      <c r="G26" s="3" t="s">
        <v>59</v>
      </c>
      <c r="H26" s="3" t="s">
        <v>58</v>
      </c>
      <c r="I26" s="3" t="s">
        <v>58</v>
      </c>
      <c r="J26" s="3" t="s">
        <v>60</v>
      </c>
      <c r="L26" s="2" t="s">
        <v>219</v>
      </c>
      <c r="M26" s="3" t="s">
        <v>220</v>
      </c>
      <c r="N26" s="2" t="s">
        <v>221</v>
      </c>
      <c r="O26" s="3" t="s">
        <v>64</v>
      </c>
      <c r="P26" s="3" t="s">
        <v>65</v>
      </c>
      <c r="R26" s="3" t="s">
        <v>66</v>
      </c>
      <c r="S26" s="4">
        <v>0</v>
      </c>
      <c r="T26" s="4">
        <v>2</v>
      </c>
      <c r="V26" s="5" t="s">
        <v>222</v>
      </c>
      <c r="W26" s="5" t="s">
        <v>223</v>
      </c>
      <c r="X26" s="5" t="s">
        <v>223</v>
      </c>
      <c r="Y26" s="4">
        <v>117</v>
      </c>
      <c r="Z26" s="4">
        <v>110</v>
      </c>
      <c r="AA26" s="4">
        <v>128</v>
      </c>
      <c r="AB26" s="4">
        <v>5</v>
      </c>
      <c r="AC26" s="4">
        <v>5</v>
      </c>
      <c r="AD26" s="4">
        <v>8</v>
      </c>
      <c r="AE26" s="4">
        <v>8</v>
      </c>
      <c r="AF26" s="4">
        <v>2</v>
      </c>
      <c r="AG26" s="4">
        <v>2</v>
      </c>
      <c r="AH26" s="4">
        <v>1</v>
      </c>
      <c r="AI26" s="4">
        <v>1</v>
      </c>
      <c r="AJ26" s="4">
        <v>2</v>
      </c>
      <c r="AK26" s="4">
        <v>2</v>
      </c>
      <c r="AL26" s="4">
        <v>3</v>
      </c>
      <c r="AM26" s="4">
        <v>3</v>
      </c>
      <c r="AN26" s="4">
        <v>0</v>
      </c>
      <c r="AO26" s="4">
        <v>0</v>
      </c>
      <c r="AP26" s="3" t="s">
        <v>69</v>
      </c>
      <c r="AQ26" s="3" t="s">
        <v>58</v>
      </c>
      <c r="AR26" s="6" t="str">
        <f t="shared" si="3"/>
        <v>HathiTrust Record</v>
      </c>
      <c r="AS26" s="6" t="str">
        <f t="shared" si="4"/>
        <v>Catalog Record</v>
      </c>
      <c r="AT26" s="6" t="str">
        <f t="shared" si="5"/>
        <v>WorldCat Record</v>
      </c>
      <c r="AU26" s="3" t="s">
        <v>224</v>
      </c>
      <c r="AV26" s="3" t="s">
        <v>225</v>
      </c>
      <c r="AW26" s="3" t="s">
        <v>226</v>
      </c>
      <c r="AX26" s="3" t="s">
        <v>226</v>
      </c>
      <c r="AY26" s="3" t="s">
        <v>227</v>
      </c>
      <c r="AZ26" s="3" t="s">
        <v>74</v>
      </c>
      <c r="BC26" s="3" t="s">
        <v>252</v>
      </c>
      <c r="BD26" s="3" t="s">
        <v>253</v>
      </c>
    </row>
    <row r="27" spans="1:56" ht="57" customHeight="1" x14ac:dyDescent="0.25">
      <c r="A27" s="7" t="s">
        <v>58</v>
      </c>
      <c r="B27" s="2" t="s">
        <v>215</v>
      </c>
      <c r="C27" s="2" t="s">
        <v>216</v>
      </c>
      <c r="D27" s="2" t="s">
        <v>217</v>
      </c>
      <c r="E27" s="3" t="s">
        <v>254</v>
      </c>
      <c r="F27" s="3" t="s">
        <v>69</v>
      </c>
      <c r="G27" s="3" t="s">
        <v>59</v>
      </c>
      <c r="H27" s="3" t="s">
        <v>58</v>
      </c>
      <c r="I27" s="3" t="s">
        <v>58</v>
      </c>
      <c r="J27" s="3" t="s">
        <v>60</v>
      </c>
      <c r="L27" s="2" t="s">
        <v>219</v>
      </c>
      <c r="M27" s="3" t="s">
        <v>220</v>
      </c>
      <c r="N27" s="2" t="s">
        <v>221</v>
      </c>
      <c r="O27" s="3" t="s">
        <v>64</v>
      </c>
      <c r="P27" s="3" t="s">
        <v>65</v>
      </c>
      <c r="R27" s="3" t="s">
        <v>66</v>
      </c>
      <c r="S27" s="4">
        <v>0</v>
      </c>
      <c r="T27" s="4">
        <v>2</v>
      </c>
      <c r="V27" s="5" t="s">
        <v>222</v>
      </c>
      <c r="W27" s="5" t="s">
        <v>223</v>
      </c>
      <c r="X27" s="5" t="s">
        <v>223</v>
      </c>
      <c r="Y27" s="4">
        <v>117</v>
      </c>
      <c r="Z27" s="4">
        <v>110</v>
      </c>
      <c r="AA27" s="4">
        <v>128</v>
      </c>
      <c r="AB27" s="4">
        <v>5</v>
      </c>
      <c r="AC27" s="4">
        <v>5</v>
      </c>
      <c r="AD27" s="4">
        <v>8</v>
      </c>
      <c r="AE27" s="4">
        <v>8</v>
      </c>
      <c r="AF27" s="4">
        <v>2</v>
      </c>
      <c r="AG27" s="4">
        <v>2</v>
      </c>
      <c r="AH27" s="4">
        <v>1</v>
      </c>
      <c r="AI27" s="4">
        <v>1</v>
      </c>
      <c r="AJ27" s="4">
        <v>2</v>
      </c>
      <c r="AK27" s="4">
        <v>2</v>
      </c>
      <c r="AL27" s="4">
        <v>3</v>
      </c>
      <c r="AM27" s="4">
        <v>3</v>
      </c>
      <c r="AN27" s="4">
        <v>0</v>
      </c>
      <c r="AO27" s="4">
        <v>0</v>
      </c>
      <c r="AP27" s="3" t="s">
        <v>69</v>
      </c>
      <c r="AQ27" s="3" t="s">
        <v>58</v>
      </c>
      <c r="AR27" s="6" t="str">
        <f t="shared" si="3"/>
        <v>HathiTrust Record</v>
      </c>
      <c r="AS27" s="6" t="str">
        <f t="shared" si="4"/>
        <v>Catalog Record</v>
      </c>
      <c r="AT27" s="6" t="str">
        <f t="shared" si="5"/>
        <v>WorldCat Record</v>
      </c>
      <c r="AU27" s="3" t="s">
        <v>224</v>
      </c>
      <c r="AV27" s="3" t="s">
        <v>225</v>
      </c>
      <c r="AW27" s="3" t="s">
        <v>226</v>
      </c>
      <c r="AX27" s="3" t="s">
        <v>226</v>
      </c>
      <c r="AY27" s="3" t="s">
        <v>227</v>
      </c>
      <c r="AZ27" s="3" t="s">
        <v>74</v>
      </c>
      <c r="BC27" s="3" t="s">
        <v>255</v>
      </c>
      <c r="BD27" s="3" t="s">
        <v>256</v>
      </c>
    </row>
    <row r="28" spans="1:56" ht="57" customHeight="1" x14ac:dyDescent="0.25">
      <c r="A28" s="7" t="s">
        <v>58</v>
      </c>
      <c r="B28" s="2" t="s">
        <v>215</v>
      </c>
      <c r="C28" s="2" t="s">
        <v>216</v>
      </c>
      <c r="D28" s="2" t="s">
        <v>217</v>
      </c>
      <c r="E28" s="3" t="s">
        <v>257</v>
      </c>
      <c r="F28" s="3" t="s">
        <v>69</v>
      </c>
      <c r="G28" s="3" t="s">
        <v>59</v>
      </c>
      <c r="H28" s="3" t="s">
        <v>58</v>
      </c>
      <c r="I28" s="3" t="s">
        <v>58</v>
      </c>
      <c r="J28" s="3" t="s">
        <v>60</v>
      </c>
      <c r="L28" s="2" t="s">
        <v>219</v>
      </c>
      <c r="M28" s="3" t="s">
        <v>220</v>
      </c>
      <c r="N28" s="2" t="s">
        <v>221</v>
      </c>
      <c r="O28" s="3" t="s">
        <v>64</v>
      </c>
      <c r="P28" s="3" t="s">
        <v>65</v>
      </c>
      <c r="R28" s="3" t="s">
        <v>66</v>
      </c>
      <c r="S28" s="4">
        <v>0</v>
      </c>
      <c r="T28" s="4">
        <v>2</v>
      </c>
      <c r="V28" s="5" t="s">
        <v>222</v>
      </c>
      <c r="W28" s="5" t="s">
        <v>223</v>
      </c>
      <c r="X28" s="5" t="s">
        <v>223</v>
      </c>
      <c r="Y28" s="4">
        <v>117</v>
      </c>
      <c r="Z28" s="4">
        <v>110</v>
      </c>
      <c r="AA28" s="4">
        <v>128</v>
      </c>
      <c r="AB28" s="4">
        <v>5</v>
      </c>
      <c r="AC28" s="4">
        <v>5</v>
      </c>
      <c r="AD28" s="4">
        <v>8</v>
      </c>
      <c r="AE28" s="4">
        <v>8</v>
      </c>
      <c r="AF28" s="4">
        <v>2</v>
      </c>
      <c r="AG28" s="4">
        <v>2</v>
      </c>
      <c r="AH28" s="4">
        <v>1</v>
      </c>
      <c r="AI28" s="4">
        <v>1</v>
      </c>
      <c r="AJ28" s="4">
        <v>2</v>
      </c>
      <c r="AK28" s="4">
        <v>2</v>
      </c>
      <c r="AL28" s="4">
        <v>3</v>
      </c>
      <c r="AM28" s="4">
        <v>3</v>
      </c>
      <c r="AN28" s="4">
        <v>0</v>
      </c>
      <c r="AO28" s="4">
        <v>0</v>
      </c>
      <c r="AP28" s="3" t="s">
        <v>69</v>
      </c>
      <c r="AQ28" s="3" t="s">
        <v>58</v>
      </c>
      <c r="AR28" s="6" t="str">
        <f t="shared" si="3"/>
        <v>HathiTrust Record</v>
      </c>
      <c r="AS28" s="6" t="str">
        <f t="shared" si="4"/>
        <v>Catalog Record</v>
      </c>
      <c r="AT28" s="6" t="str">
        <f t="shared" si="5"/>
        <v>WorldCat Record</v>
      </c>
      <c r="AU28" s="3" t="s">
        <v>224</v>
      </c>
      <c r="AV28" s="3" t="s">
        <v>225</v>
      </c>
      <c r="AW28" s="3" t="s">
        <v>226</v>
      </c>
      <c r="AX28" s="3" t="s">
        <v>226</v>
      </c>
      <c r="AY28" s="3" t="s">
        <v>227</v>
      </c>
      <c r="AZ28" s="3" t="s">
        <v>74</v>
      </c>
      <c r="BC28" s="3" t="s">
        <v>258</v>
      </c>
      <c r="BD28" s="3" t="s">
        <v>259</v>
      </c>
    </row>
    <row r="29" spans="1:56" ht="57" customHeight="1" x14ac:dyDescent="0.25">
      <c r="A29" s="7" t="s">
        <v>58</v>
      </c>
      <c r="B29" s="2" t="s">
        <v>215</v>
      </c>
      <c r="C29" s="2" t="s">
        <v>216</v>
      </c>
      <c r="D29" s="2" t="s">
        <v>217</v>
      </c>
      <c r="E29" s="3" t="s">
        <v>260</v>
      </c>
      <c r="F29" s="3" t="s">
        <v>69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219</v>
      </c>
      <c r="M29" s="3" t="s">
        <v>220</v>
      </c>
      <c r="N29" s="2" t="s">
        <v>221</v>
      </c>
      <c r="O29" s="3" t="s">
        <v>64</v>
      </c>
      <c r="P29" s="3" t="s">
        <v>65</v>
      </c>
      <c r="R29" s="3" t="s">
        <v>66</v>
      </c>
      <c r="S29" s="4">
        <v>0</v>
      </c>
      <c r="T29" s="4">
        <v>2</v>
      </c>
      <c r="V29" s="5" t="s">
        <v>222</v>
      </c>
      <c r="W29" s="5" t="s">
        <v>223</v>
      </c>
      <c r="X29" s="5" t="s">
        <v>223</v>
      </c>
      <c r="Y29" s="4">
        <v>117</v>
      </c>
      <c r="Z29" s="4">
        <v>110</v>
      </c>
      <c r="AA29" s="4">
        <v>128</v>
      </c>
      <c r="AB29" s="4">
        <v>5</v>
      </c>
      <c r="AC29" s="4">
        <v>5</v>
      </c>
      <c r="AD29" s="4">
        <v>8</v>
      </c>
      <c r="AE29" s="4">
        <v>8</v>
      </c>
      <c r="AF29" s="4">
        <v>2</v>
      </c>
      <c r="AG29" s="4">
        <v>2</v>
      </c>
      <c r="AH29" s="4">
        <v>1</v>
      </c>
      <c r="AI29" s="4">
        <v>1</v>
      </c>
      <c r="AJ29" s="4">
        <v>2</v>
      </c>
      <c r="AK29" s="4">
        <v>2</v>
      </c>
      <c r="AL29" s="4">
        <v>3</v>
      </c>
      <c r="AM29" s="4">
        <v>3</v>
      </c>
      <c r="AN29" s="4">
        <v>0</v>
      </c>
      <c r="AO29" s="4">
        <v>0</v>
      </c>
      <c r="AP29" s="3" t="s">
        <v>69</v>
      </c>
      <c r="AQ29" s="3" t="s">
        <v>58</v>
      </c>
      <c r="AR29" s="6" t="str">
        <f t="shared" si="3"/>
        <v>HathiTrust Record</v>
      </c>
      <c r="AS29" s="6" t="str">
        <f t="shared" si="4"/>
        <v>Catalog Record</v>
      </c>
      <c r="AT29" s="6" t="str">
        <f t="shared" si="5"/>
        <v>WorldCat Record</v>
      </c>
      <c r="AU29" s="3" t="s">
        <v>224</v>
      </c>
      <c r="AV29" s="3" t="s">
        <v>225</v>
      </c>
      <c r="AW29" s="3" t="s">
        <v>226</v>
      </c>
      <c r="AX29" s="3" t="s">
        <v>226</v>
      </c>
      <c r="AY29" s="3" t="s">
        <v>227</v>
      </c>
      <c r="AZ29" s="3" t="s">
        <v>74</v>
      </c>
      <c r="BC29" s="3" t="s">
        <v>261</v>
      </c>
      <c r="BD29" s="3" t="s">
        <v>262</v>
      </c>
    </row>
    <row r="30" spans="1:56" ht="57" customHeight="1" x14ac:dyDescent="0.25">
      <c r="A30" s="7" t="s">
        <v>58</v>
      </c>
      <c r="B30" s="2" t="s">
        <v>215</v>
      </c>
      <c r="C30" s="2" t="s">
        <v>216</v>
      </c>
      <c r="D30" s="2" t="s">
        <v>217</v>
      </c>
      <c r="E30" s="3" t="s">
        <v>263</v>
      </c>
      <c r="F30" s="3" t="s">
        <v>69</v>
      </c>
      <c r="G30" s="3" t="s">
        <v>59</v>
      </c>
      <c r="H30" s="3" t="s">
        <v>58</v>
      </c>
      <c r="I30" s="3" t="s">
        <v>58</v>
      </c>
      <c r="J30" s="3" t="s">
        <v>60</v>
      </c>
      <c r="L30" s="2" t="s">
        <v>219</v>
      </c>
      <c r="M30" s="3" t="s">
        <v>220</v>
      </c>
      <c r="N30" s="2" t="s">
        <v>221</v>
      </c>
      <c r="O30" s="3" t="s">
        <v>64</v>
      </c>
      <c r="P30" s="3" t="s">
        <v>65</v>
      </c>
      <c r="R30" s="3" t="s">
        <v>66</v>
      </c>
      <c r="S30" s="4">
        <v>0</v>
      </c>
      <c r="T30" s="4">
        <v>2</v>
      </c>
      <c r="V30" s="5" t="s">
        <v>222</v>
      </c>
      <c r="W30" s="5" t="s">
        <v>223</v>
      </c>
      <c r="X30" s="5" t="s">
        <v>223</v>
      </c>
      <c r="Y30" s="4">
        <v>117</v>
      </c>
      <c r="Z30" s="4">
        <v>110</v>
      </c>
      <c r="AA30" s="4">
        <v>128</v>
      </c>
      <c r="AB30" s="4">
        <v>5</v>
      </c>
      <c r="AC30" s="4">
        <v>5</v>
      </c>
      <c r="AD30" s="4">
        <v>8</v>
      </c>
      <c r="AE30" s="4">
        <v>8</v>
      </c>
      <c r="AF30" s="4">
        <v>2</v>
      </c>
      <c r="AG30" s="4">
        <v>2</v>
      </c>
      <c r="AH30" s="4">
        <v>1</v>
      </c>
      <c r="AI30" s="4">
        <v>1</v>
      </c>
      <c r="AJ30" s="4">
        <v>2</v>
      </c>
      <c r="AK30" s="4">
        <v>2</v>
      </c>
      <c r="AL30" s="4">
        <v>3</v>
      </c>
      <c r="AM30" s="4">
        <v>3</v>
      </c>
      <c r="AN30" s="4">
        <v>0</v>
      </c>
      <c r="AO30" s="4">
        <v>0</v>
      </c>
      <c r="AP30" s="3" t="s">
        <v>69</v>
      </c>
      <c r="AQ30" s="3" t="s">
        <v>58</v>
      </c>
      <c r="AR30" s="6" t="str">
        <f t="shared" si="3"/>
        <v>HathiTrust Record</v>
      </c>
      <c r="AS30" s="6" t="str">
        <f t="shared" si="4"/>
        <v>Catalog Record</v>
      </c>
      <c r="AT30" s="6" t="str">
        <f t="shared" si="5"/>
        <v>WorldCat Record</v>
      </c>
      <c r="AU30" s="3" t="s">
        <v>224</v>
      </c>
      <c r="AV30" s="3" t="s">
        <v>225</v>
      </c>
      <c r="AW30" s="3" t="s">
        <v>226</v>
      </c>
      <c r="AX30" s="3" t="s">
        <v>226</v>
      </c>
      <c r="AY30" s="3" t="s">
        <v>227</v>
      </c>
      <c r="AZ30" s="3" t="s">
        <v>74</v>
      </c>
      <c r="BC30" s="3" t="s">
        <v>264</v>
      </c>
      <c r="BD30" s="3" t="s">
        <v>265</v>
      </c>
    </row>
    <row r="31" spans="1:56" ht="57" customHeight="1" x14ac:dyDescent="0.25">
      <c r="A31" s="7" t="s">
        <v>58</v>
      </c>
      <c r="B31" s="2" t="s">
        <v>215</v>
      </c>
      <c r="C31" s="2" t="s">
        <v>216</v>
      </c>
      <c r="D31" s="2" t="s">
        <v>217</v>
      </c>
      <c r="E31" s="3" t="s">
        <v>266</v>
      </c>
      <c r="F31" s="3" t="s">
        <v>69</v>
      </c>
      <c r="G31" s="3" t="s">
        <v>59</v>
      </c>
      <c r="H31" s="3" t="s">
        <v>58</v>
      </c>
      <c r="I31" s="3" t="s">
        <v>58</v>
      </c>
      <c r="J31" s="3" t="s">
        <v>60</v>
      </c>
      <c r="L31" s="2" t="s">
        <v>219</v>
      </c>
      <c r="M31" s="3" t="s">
        <v>220</v>
      </c>
      <c r="N31" s="2" t="s">
        <v>221</v>
      </c>
      <c r="O31" s="3" t="s">
        <v>64</v>
      </c>
      <c r="P31" s="3" t="s">
        <v>65</v>
      </c>
      <c r="R31" s="3" t="s">
        <v>66</v>
      </c>
      <c r="S31" s="4">
        <v>0</v>
      </c>
      <c r="T31" s="4">
        <v>2</v>
      </c>
      <c r="V31" s="5" t="s">
        <v>222</v>
      </c>
      <c r="W31" s="5" t="s">
        <v>223</v>
      </c>
      <c r="X31" s="5" t="s">
        <v>223</v>
      </c>
      <c r="Y31" s="4">
        <v>117</v>
      </c>
      <c r="Z31" s="4">
        <v>110</v>
      </c>
      <c r="AA31" s="4">
        <v>128</v>
      </c>
      <c r="AB31" s="4">
        <v>5</v>
      </c>
      <c r="AC31" s="4">
        <v>5</v>
      </c>
      <c r="AD31" s="4">
        <v>8</v>
      </c>
      <c r="AE31" s="4">
        <v>8</v>
      </c>
      <c r="AF31" s="4">
        <v>2</v>
      </c>
      <c r="AG31" s="4">
        <v>2</v>
      </c>
      <c r="AH31" s="4">
        <v>1</v>
      </c>
      <c r="AI31" s="4">
        <v>1</v>
      </c>
      <c r="AJ31" s="4">
        <v>2</v>
      </c>
      <c r="AK31" s="4">
        <v>2</v>
      </c>
      <c r="AL31" s="4">
        <v>3</v>
      </c>
      <c r="AM31" s="4">
        <v>3</v>
      </c>
      <c r="AN31" s="4">
        <v>0</v>
      </c>
      <c r="AO31" s="4">
        <v>0</v>
      </c>
      <c r="AP31" s="3" t="s">
        <v>69</v>
      </c>
      <c r="AQ31" s="3" t="s">
        <v>58</v>
      </c>
      <c r="AR31" s="6" t="str">
        <f t="shared" si="3"/>
        <v>HathiTrust Record</v>
      </c>
      <c r="AS31" s="6" t="str">
        <f t="shared" si="4"/>
        <v>Catalog Record</v>
      </c>
      <c r="AT31" s="6" t="str">
        <f t="shared" si="5"/>
        <v>WorldCat Record</v>
      </c>
      <c r="AU31" s="3" t="s">
        <v>224</v>
      </c>
      <c r="AV31" s="3" t="s">
        <v>225</v>
      </c>
      <c r="AW31" s="3" t="s">
        <v>226</v>
      </c>
      <c r="AX31" s="3" t="s">
        <v>226</v>
      </c>
      <c r="AY31" s="3" t="s">
        <v>227</v>
      </c>
      <c r="AZ31" s="3" t="s">
        <v>74</v>
      </c>
      <c r="BC31" s="3" t="s">
        <v>267</v>
      </c>
      <c r="BD31" s="3" t="s">
        <v>268</v>
      </c>
    </row>
    <row r="32" spans="1:56" ht="57" customHeight="1" x14ac:dyDescent="0.25">
      <c r="A32" s="7" t="s">
        <v>58</v>
      </c>
      <c r="B32" s="2" t="s">
        <v>215</v>
      </c>
      <c r="C32" s="2" t="s">
        <v>216</v>
      </c>
      <c r="D32" s="2" t="s">
        <v>217</v>
      </c>
      <c r="E32" s="3" t="s">
        <v>269</v>
      </c>
      <c r="F32" s="3" t="s">
        <v>69</v>
      </c>
      <c r="G32" s="3" t="s">
        <v>59</v>
      </c>
      <c r="H32" s="3" t="s">
        <v>58</v>
      </c>
      <c r="I32" s="3" t="s">
        <v>58</v>
      </c>
      <c r="J32" s="3" t="s">
        <v>60</v>
      </c>
      <c r="L32" s="2" t="s">
        <v>219</v>
      </c>
      <c r="M32" s="3" t="s">
        <v>220</v>
      </c>
      <c r="N32" s="2" t="s">
        <v>221</v>
      </c>
      <c r="O32" s="3" t="s">
        <v>64</v>
      </c>
      <c r="P32" s="3" t="s">
        <v>65</v>
      </c>
      <c r="R32" s="3" t="s">
        <v>66</v>
      </c>
      <c r="S32" s="4">
        <v>0</v>
      </c>
      <c r="T32" s="4">
        <v>2</v>
      </c>
      <c r="V32" s="5" t="s">
        <v>222</v>
      </c>
      <c r="W32" s="5" t="s">
        <v>223</v>
      </c>
      <c r="X32" s="5" t="s">
        <v>223</v>
      </c>
      <c r="Y32" s="4">
        <v>117</v>
      </c>
      <c r="Z32" s="4">
        <v>110</v>
      </c>
      <c r="AA32" s="4">
        <v>128</v>
      </c>
      <c r="AB32" s="4">
        <v>5</v>
      </c>
      <c r="AC32" s="4">
        <v>5</v>
      </c>
      <c r="AD32" s="4">
        <v>8</v>
      </c>
      <c r="AE32" s="4">
        <v>8</v>
      </c>
      <c r="AF32" s="4">
        <v>2</v>
      </c>
      <c r="AG32" s="4">
        <v>2</v>
      </c>
      <c r="AH32" s="4">
        <v>1</v>
      </c>
      <c r="AI32" s="4">
        <v>1</v>
      </c>
      <c r="AJ32" s="4">
        <v>2</v>
      </c>
      <c r="AK32" s="4">
        <v>2</v>
      </c>
      <c r="AL32" s="4">
        <v>3</v>
      </c>
      <c r="AM32" s="4">
        <v>3</v>
      </c>
      <c r="AN32" s="4">
        <v>0</v>
      </c>
      <c r="AO32" s="4">
        <v>0</v>
      </c>
      <c r="AP32" s="3" t="s">
        <v>69</v>
      </c>
      <c r="AQ32" s="3" t="s">
        <v>58</v>
      </c>
      <c r="AR32" s="6" t="str">
        <f t="shared" si="3"/>
        <v>HathiTrust Record</v>
      </c>
      <c r="AS32" s="6" t="str">
        <f t="shared" si="4"/>
        <v>Catalog Record</v>
      </c>
      <c r="AT32" s="6" t="str">
        <f t="shared" si="5"/>
        <v>WorldCat Record</v>
      </c>
      <c r="AU32" s="3" t="s">
        <v>224</v>
      </c>
      <c r="AV32" s="3" t="s">
        <v>225</v>
      </c>
      <c r="AW32" s="3" t="s">
        <v>226</v>
      </c>
      <c r="AX32" s="3" t="s">
        <v>226</v>
      </c>
      <c r="AY32" s="3" t="s">
        <v>227</v>
      </c>
      <c r="AZ32" s="3" t="s">
        <v>74</v>
      </c>
      <c r="BC32" s="3" t="s">
        <v>270</v>
      </c>
      <c r="BD32" s="3" t="s">
        <v>271</v>
      </c>
    </row>
    <row r="33" spans="1:56" ht="57" customHeight="1" x14ac:dyDescent="0.25">
      <c r="A33" s="7" t="s">
        <v>58</v>
      </c>
      <c r="B33" s="2" t="s">
        <v>215</v>
      </c>
      <c r="C33" s="2" t="s">
        <v>216</v>
      </c>
      <c r="D33" s="2" t="s">
        <v>217</v>
      </c>
      <c r="E33" s="3" t="s">
        <v>272</v>
      </c>
      <c r="F33" s="3" t="s">
        <v>69</v>
      </c>
      <c r="G33" s="3" t="s">
        <v>59</v>
      </c>
      <c r="H33" s="3" t="s">
        <v>58</v>
      </c>
      <c r="I33" s="3" t="s">
        <v>58</v>
      </c>
      <c r="J33" s="3" t="s">
        <v>60</v>
      </c>
      <c r="L33" s="2" t="s">
        <v>219</v>
      </c>
      <c r="M33" s="3" t="s">
        <v>220</v>
      </c>
      <c r="N33" s="2" t="s">
        <v>221</v>
      </c>
      <c r="O33" s="3" t="s">
        <v>64</v>
      </c>
      <c r="P33" s="3" t="s">
        <v>65</v>
      </c>
      <c r="R33" s="3" t="s">
        <v>66</v>
      </c>
      <c r="S33" s="4">
        <v>0</v>
      </c>
      <c r="T33" s="4">
        <v>2</v>
      </c>
      <c r="V33" s="5" t="s">
        <v>222</v>
      </c>
      <c r="W33" s="5" t="s">
        <v>223</v>
      </c>
      <c r="X33" s="5" t="s">
        <v>223</v>
      </c>
      <c r="Y33" s="4">
        <v>117</v>
      </c>
      <c r="Z33" s="4">
        <v>110</v>
      </c>
      <c r="AA33" s="4">
        <v>128</v>
      </c>
      <c r="AB33" s="4">
        <v>5</v>
      </c>
      <c r="AC33" s="4">
        <v>5</v>
      </c>
      <c r="AD33" s="4">
        <v>8</v>
      </c>
      <c r="AE33" s="4">
        <v>8</v>
      </c>
      <c r="AF33" s="4">
        <v>2</v>
      </c>
      <c r="AG33" s="4">
        <v>2</v>
      </c>
      <c r="AH33" s="4">
        <v>1</v>
      </c>
      <c r="AI33" s="4">
        <v>1</v>
      </c>
      <c r="AJ33" s="4">
        <v>2</v>
      </c>
      <c r="AK33" s="4">
        <v>2</v>
      </c>
      <c r="AL33" s="4">
        <v>3</v>
      </c>
      <c r="AM33" s="4">
        <v>3</v>
      </c>
      <c r="AN33" s="4">
        <v>0</v>
      </c>
      <c r="AO33" s="4">
        <v>0</v>
      </c>
      <c r="AP33" s="3" t="s">
        <v>69</v>
      </c>
      <c r="AQ33" s="3" t="s">
        <v>58</v>
      </c>
      <c r="AR33" s="6" t="str">
        <f t="shared" si="3"/>
        <v>HathiTrust Record</v>
      </c>
      <c r="AS33" s="6" t="str">
        <f t="shared" si="4"/>
        <v>Catalog Record</v>
      </c>
      <c r="AT33" s="6" t="str">
        <f t="shared" si="5"/>
        <v>WorldCat Record</v>
      </c>
      <c r="AU33" s="3" t="s">
        <v>224</v>
      </c>
      <c r="AV33" s="3" t="s">
        <v>225</v>
      </c>
      <c r="AW33" s="3" t="s">
        <v>226</v>
      </c>
      <c r="AX33" s="3" t="s">
        <v>226</v>
      </c>
      <c r="AY33" s="3" t="s">
        <v>227</v>
      </c>
      <c r="AZ33" s="3" t="s">
        <v>74</v>
      </c>
      <c r="BC33" s="3" t="s">
        <v>273</v>
      </c>
      <c r="BD33" s="3" t="s">
        <v>274</v>
      </c>
    </row>
    <row r="34" spans="1:56" ht="57" customHeight="1" x14ac:dyDescent="0.25">
      <c r="A34" s="7" t="s">
        <v>58</v>
      </c>
      <c r="B34" s="2" t="s">
        <v>215</v>
      </c>
      <c r="C34" s="2" t="s">
        <v>216</v>
      </c>
      <c r="D34" s="2" t="s">
        <v>217</v>
      </c>
      <c r="E34" s="3" t="s">
        <v>275</v>
      </c>
      <c r="F34" s="3" t="s">
        <v>69</v>
      </c>
      <c r="G34" s="3" t="s">
        <v>59</v>
      </c>
      <c r="H34" s="3" t="s">
        <v>58</v>
      </c>
      <c r="I34" s="3" t="s">
        <v>58</v>
      </c>
      <c r="J34" s="3" t="s">
        <v>60</v>
      </c>
      <c r="L34" s="2" t="s">
        <v>219</v>
      </c>
      <c r="M34" s="3" t="s">
        <v>220</v>
      </c>
      <c r="N34" s="2" t="s">
        <v>221</v>
      </c>
      <c r="O34" s="3" t="s">
        <v>64</v>
      </c>
      <c r="P34" s="3" t="s">
        <v>65</v>
      </c>
      <c r="R34" s="3" t="s">
        <v>66</v>
      </c>
      <c r="S34" s="4">
        <v>0</v>
      </c>
      <c r="T34" s="4">
        <v>2</v>
      </c>
      <c r="V34" s="5" t="s">
        <v>222</v>
      </c>
      <c r="W34" s="5" t="s">
        <v>223</v>
      </c>
      <c r="X34" s="5" t="s">
        <v>223</v>
      </c>
      <c r="Y34" s="4">
        <v>117</v>
      </c>
      <c r="Z34" s="4">
        <v>110</v>
      </c>
      <c r="AA34" s="4">
        <v>128</v>
      </c>
      <c r="AB34" s="4">
        <v>5</v>
      </c>
      <c r="AC34" s="4">
        <v>5</v>
      </c>
      <c r="AD34" s="4">
        <v>8</v>
      </c>
      <c r="AE34" s="4">
        <v>8</v>
      </c>
      <c r="AF34" s="4">
        <v>2</v>
      </c>
      <c r="AG34" s="4">
        <v>2</v>
      </c>
      <c r="AH34" s="4">
        <v>1</v>
      </c>
      <c r="AI34" s="4">
        <v>1</v>
      </c>
      <c r="AJ34" s="4">
        <v>2</v>
      </c>
      <c r="AK34" s="4">
        <v>2</v>
      </c>
      <c r="AL34" s="4">
        <v>3</v>
      </c>
      <c r="AM34" s="4">
        <v>3</v>
      </c>
      <c r="AN34" s="4">
        <v>0</v>
      </c>
      <c r="AO34" s="4">
        <v>0</v>
      </c>
      <c r="AP34" s="3" t="s">
        <v>69</v>
      </c>
      <c r="AQ34" s="3" t="s">
        <v>58</v>
      </c>
      <c r="AR34" s="6" t="str">
        <f t="shared" si="3"/>
        <v>HathiTrust Record</v>
      </c>
      <c r="AS34" s="6" t="str">
        <f t="shared" si="4"/>
        <v>Catalog Record</v>
      </c>
      <c r="AT34" s="6" t="str">
        <f t="shared" si="5"/>
        <v>WorldCat Record</v>
      </c>
      <c r="AU34" s="3" t="s">
        <v>224</v>
      </c>
      <c r="AV34" s="3" t="s">
        <v>225</v>
      </c>
      <c r="AW34" s="3" t="s">
        <v>226</v>
      </c>
      <c r="AX34" s="3" t="s">
        <v>226</v>
      </c>
      <c r="AY34" s="3" t="s">
        <v>227</v>
      </c>
      <c r="AZ34" s="3" t="s">
        <v>74</v>
      </c>
      <c r="BC34" s="3" t="s">
        <v>276</v>
      </c>
      <c r="BD34" s="3" t="s">
        <v>277</v>
      </c>
    </row>
    <row r="35" spans="1:56" ht="57" customHeight="1" x14ac:dyDescent="0.25">
      <c r="A35" s="7" t="s">
        <v>58</v>
      </c>
      <c r="B35" s="2" t="s">
        <v>215</v>
      </c>
      <c r="C35" s="2" t="s">
        <v>216</v>
      </c>
      <c r="D35" s="2" t="s">
        <v>217</v>
      </c>
      <c r="E35" s="3" t="s">
        <v>278</v>
      </c>
      <c r="F35" s="3" t="s">
        <v>69</v>
      </c>
      <c r="G35" s="3" t="s">
        <v>59</v>
      </c>
      <c r="H35" s="3" t="s">
        <v>58</v>
      </c>
      <c r="I35" s="3" t="s">
        <v>58</v>
      </c>
      <c r="J35" s="3" t="s">
        <v>60</v>
      </c>
      <c r="L35" s="2" t="s">
        <v>219</v>
      </c>
      <c r="M35" s="3" t="s">
        <v>220</v>
      </c>
      <c r="N35" s="2" t="s">
        <v>221</v>
      </c>
      <c r="O35" s="3" t="s">
        <v>64</v>
      </c>
      <c r="P35" s="3" t="s">
        <v>65</v>
      </c>
      <c r="R35" s="3" t="s">
        <v>66</v>
      </c>
      <c r="S35" s="4">
        <v>0</v>
      </c>
      <c r="T35" s="4">
        <v>2</v>
      </c>
      <c r="V35" s="5" t="s">
        <v>222</v>
      </c>
      <c r="W35" s="5" t="s">
        <v>223</v>
      </c>
      <c r="X35" s="5" t="s">
        <v>223</v>
      </c>
      <c r="Y35" s="4">
        <v>117</v>
      </c>
      <c r="Z35" s="4">
        <v>110</v>
      </c>
      <c r="AA35" s="4">
        <v>128</v>
      </c>
      <c r="AB35" s="4">
        <v>5</v>
      </c>
      <c r="AC35" s="4">
        <v>5</v>
      </c>
      <c r="AD35" s="4">
        <v>8</v>
      </c>
      <c r="AE35" s="4">
        <v>8</v>
      </c>
      <c r="AF35" s="4">
        <v>2</v>
      </c>
      <c r="AG35" s="4">
        <v>2</v>
      </c>
      <c r="AH35" s="4">
        <v>1</v>
      </c>
      <c r="AI35" s="4">
        <v>1</v>
      </c>
      <c r="AJ35" s="4">
        <v>2</v>
      </c>
      <c r="AK35" s="4">
        <v>2</v>
      </c>
      <c r="AL35" s="4">
        <v>3</v>
      </c>
      <c r="AM35" s="4">
        <v>3</v>
      </c>
      <c r="AN35" s="4">
        <v>0</v>
      </c>
      <c r="AO35" s="4">
        <v>0</v>
      </c>
      <c r="AP35" s="3" t="s">
        <v>69</v>
      </c>
      <c r="AQ35" s="3" t="s">
        <v>58</v>
      </c>
      <c r="AR35" s="6" t="str">
        <f t="shared" si="3"/>
        <v>HathiTrust Record</v>
      </c>
      <c r="AS35" s="6" t="str">
        <f t="shared" si="4"/>
        <v>Catalog Record</v>
      </c>
      <c r="AT35" s="6" t="str">
        <f t="shared" si="5"/>
        <v>WorldCat Record</v>
      </c>
      <c r="AU35" s="3" t="s">
        <v>224</v>
      </c>
      <c r="AV35" s="3" t="s">
        <v>225</v>
      </c>
      <c r="AW35" s="3" t="s">
        <v>226</v>
      </c>
      <c r="AX35" s="3" t="s">
        <v>226</v>
      </c>
      <c r="AY35" s="3" t="s">
        <v>227</v>
      </c>
      <c r="AZ35" s="3" t="s">
        <v>74</v>
      </c>
      <c r="BC35" s="3" t="s">
        <v>279</v>
      </c>
      <c r="BD35" s="3" t="s">
        <v>280</v>
      </c>
    </row>
    <row r="36" spans="1:56" ht="57" customHeight="1" x14ac:dyDescent="0.25">
      <c r="A36" s="7" t="s">
        <v>58</v>
      </c>
      <c r="B36" s="2" t="s">
        <v>215</v>
      </c>
      <c r="C36" s="2" t="s">
        <v>216</v>
      </c>
      <c r="D36" s="2" t="s">
        <v>217</v>
      </c>
      <c r="E36" s="3" t="s">
        <v>281</v>
      </c>
      <c r="F36" s="3" t="s">
        <v>69</v>
      </c>
      <c r="G36" s="3" t="s">
        <v>59</v>
      </c>
      <c r="H36" s="3" t="s">
        <v>58</v>
      </c>
      <c r="I36" s="3" t="s">
        <v>58</v>
      </c>
      <c r="J36" s="3" t="s">
        <v>60</v>
      </c>
      <c r="L36" s="2" t="s">
        <v>219</v>
      </c>
      <c r="M36" s="3" t="s">
        <v>220</v>
      </c>
      <c r="N36" s="2" t="s">
        <v>221</v>
      </c>
      <c r="O36" s="3" t="s">
        <v>64</v>
      </c>
      <c r="P36" s="3" t="s">
        <v>65</v>
      </c>
      <c r="R36" s="3" t="s">
        <v>66</v>
      </c>
      <c r="S36" s="4">
        <v>0</v>
      </c>
      <c r="T36" s="4">
        <v>2</v>
      </c>
      <c r="V36" s="5" t="s">
        <v>222</v>
      </c>
      <c r="W36" s="5" t="s">
        <v>223</v>
      </c>
      <c r="X36" s="5" t="s">
        <v>223</v>
      </c>
      <c r="Y36" s="4">
        <v>117</v>
      </c>
      <c r="Z36" s="4">
        <v>110</v>
      </c>
      <c r="AA36" s="4">
        <v>128</v>
      </c>
      <c r="AB36" s="4">
        <v>5</v>
      </c>
      <c r="AC36" s="4">
        <v>5</v>
      </c>
      <c r="AD36" s="4">
        <v>8</v>
      </c>
      <c r="AE36" s="4">
        <v>8</v>
      </c>
      <c r="AF36" s="4">
        <v>2</v>
      </c>
      <c r="AG36" s="4">
        <v>2</v>
      </c>
      <c r="AH36" s="4">
        <v>1</v>
      </c>
      <c r="AI36" s="4">
        <v>1</v>
      </c>
      <c r="AJ36" s="4">
        <v>2</v>
      </c>
      <c r="AK36" s="4">
        <v>2</v>
      </c>
      <c r="AL36" s="4">
        <v>3</v>
      </c>
      <c r="AM36" s="4">
        <v>3</v>
      </c>
      <c r="AN36" s="4">
        <v>0</v>
      </c>
      <c r="AO36" s="4">
        <v>0</v>
      </c>
      <c r="AP36" s="3" t="s">
        <v>69</v>
      </c>
      <c r="AQ36" s="3" t="s">
        <v>58</v>
      </c>
      <c r="AR36" s="6" t="str">
        <f t="shared" si="3"/>
        <v>HathiTrust Record</v>
      </c>
      <c r="AS36" s="6" t="str">
        <f t="shared" si="4"/>
        <v>Catalog Record</v>
      </c>
      <c r="AT36" s="6" t="str">
        <f t="shared" si="5"/>
        <v>WorldCat Record</v>
      </c>
      <c r="AU36" s="3" t="s">
        <v>224</v>
      </c>
      <c r="AV36" s="3" t="s">
        <v>225</v>
      </c>
      <c r="AW36" s="3" t="s">
        <v>226</v>
      </c>
      <c r="AX36" s="3" t="s">
        <v>226</v>
      </c>
      <c r="AY36" s="3" t="s">
        <v>227</v>
      </c>
      <c r="AZ36" s="3" t="s">
        <v>74</v>
      </c>
      <c r="BC36" s="3" t="s">
        <v>282</v>
      </c>
      <c r="BD36" s="3" t="s">
        <v>283</v>
      </c>
    </row>
    <row r="37" spans="1:56" ht="57" customHeight="1" x14ac:dyDescent="0.25">
      <c r="A37" s="7" t="s">
        <v>58</v>
      </c>
      <c r="B37" s="2" t="s">
        <v>215</v>
      </c>
      <c r="C37" s="2" t="s">
        <v>216</v>
      </c>
      <c r="D37" s="2" t="s">
        <v>217</v>
      </c>
      <c r="E37" s="3" t="s">
        <v>284</v>
      </c>
      <c r="F37" s="3" t="s">
        <v>69</v>
      </c>
      <c r="G37" s="3" t="s">
        <v>59</v>
      </c>
      <c r="H37" s="3" t="s">
        <v>58</v>
      </c>
      <c r="I37" s="3" t="s">
        <v>58</v>
      </c>
      <c r="J37" s="3" t="s">
        <v>60</v>
      </c>
      <c r="L37" s="2" t="s">
        <v>219</v>
      </c>
      <c r="M37" s="3" t="s">
        <v>220</v>
      </c>
      <c r="N37" s="2" t="s">
        <v>221</v>
      </c>
      <c r="O37" s="3" t="s">
        <v>64</v>
      </c>
      <c r="P37" s="3" t="s">
        <v>65</v>
      </c>
      <c r="R37" s="3" t="s">
        <v>66</v>
      </c>
      <c r="S37" s="4">
        <v>0</v>
      </c>
      <c r="T37" s="4">
        <v>2</v>
      </c>
      <c r="V37" s="5" t="s">
        <v>222</v>
      </c>
      <c r="W37" s="5" t="s">
        <v>223</v>
      </c>
      <c r="X37" s="5" t="s">
        <v>223</v>
      </c>
      <c r="Y37" s="4">
        <v>117</v>
      </c>
      <c r="Z37" s="4">
        <v>110</v>
      </c>
      <c r="AA37" s="4">
        <v>128</v>
      </c>
      <c r="AB37" s="4">
        <v>5</v>
      </c>
      <c r="AC37" s="4">
        <v>5</v>
      </c>
      <c r="AD37" s="4">
        <v>8</v>
      </c>
      <c r="AE37" s="4">
        <v>8</v>
      </c>
      <c r="AF37" s="4">
        <v>2</v>
      </c>
      <c r="AG37" s="4">
        <v>2</v>
      </c>
      <c r="AH37" s="4">
        <v>1</v>
      </c>
      <c r="AI37" s="4">
        <v>1</v>
      </c>
      <c r="AJ37" s="4">
        <v>2</v>
      </c>
      <c r="AK37" s="4">
        <v>2</v>
      </c>
      <c r="AL37" s="4">
        <v>3</v>
      </c>
      <c r="AM37" s="4">
        <v>3</v>
      </c>
      <c r="AN37" s="4">
        <v>0</v>
      </c>
      <c r="AO37" s="4">
        <v>0</v>
      </c>
      <c r="AP37" s="3" t="s">
        <v>69</v>
      </c>
      <c r="AQ37" s="3" t="s">
        <v>58</v>
      </c>
      <c r="AR37" s="6" t="str">
        <f t="shared" si="3"/>
        <v>HathiTrust Record</v>
      </c>
      <c r="AS37" s="6" t="str">
        <f t="shared" si="4"/>
        <v>Catalog Record</v>
      </c>
      <c r="AT37" s="6" t="str">
        <f t="shared" si="5"/>
        <v>WorldCat Record</v>
      </c>
      <c r="AU37" s="3" t="s">
        <v>224</v>
      </c>
      <c r="AV37" s="3" t="s">
        <v>225</v>
      </c>
      <c r="AW37" s="3" t="s">
        <v>226</v>
      </c>
      <c r="AX37" s="3" t="s">
        <v>226</v>
      </c>
      <c r="AY37" s="3" t="s">
        <v>227</v>
      </c>
      <c r="AZ37" s="3" t="s">
        <v>74</v>
      </c>
      <c r="BC37" s="3" t="s">
        <v>285</v>
      </c>
      <c r="BD37" s="3" t="s">
        <v>286</v>
      </c>
    </row>
    <row r="38" spans="1:56" ht="57" customHeight="1" x14ac:dyDescent="0.25">
      <c r="A38" s="7" t="s">
        <v>58</v>
      </c>
      <c r="B38" s="2" t="s">
        <v>287</v>
      </c>
      <c r="C38" s="2" t="s">
        <v>288</v>
      </c>
      <c r="D38" s="2" t="s">
        <v>289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L38" s="2" t="s">
        <v>290</v>
      </c>
      <c r="M38" s="3" t="s">
        <v>291</v>
      </c>
      <c r="O38" s="3" t="s">
        <v>64</v>
      </c>
      <c r="P38" s="3" t="s">
        <v>65</v>
      </c>
      <c r="Q38" s="2" t="s">
        <v>292</v>
      </c>
      <c r="R38" s="3" t="s">
        <v>66</v>
      </c>
      <c r="S38" s="4">
        <v>1</v>
      </c>
      <c r="T38" s="4">
        <v>1</v>
      </c>
      <c r="U38" s="5" t="s">
        <v>293</v>
      </c>
      <c r="V38" s="5" t="s">
        <v>293</v>
      </c>
      <c r="W38" s="5" t="s">
        <v>293</v>
      </c>
      <c r="X38" s="5" t="s">
        <v>293</v>
      </c>
      <c r="Y38" s="4">
        <v>360</v>
      </c>
      <c r="Z38" s="4">
        <v>323</v>
      </c>
      <c r="AA38" s="4">
        <v>329</v>
      </c>
      <c r="AB38" s="4">
        <v>5</v>
      </c>
      <c r="AC38" s="4">
        <v>5</v>
      </c>
      <c r="AD38" s="4">
        <v>23</v>
      </c>
      <c r="AE38" s="4">
        <v>23</v>
      </c>
      <c r="AF38" s="4">
        <v>6</v>
      </c>
      <c r="AG38" s="4">
        <v>6</v>
      </c>
      <c r="AH38" s="4">
        <v>6</v>
      </c>
      <c r="AI38" s="4">
        <v>6</v>
      </c>
      <c r="AJ38" s="4">
        <v>14</v>
      </c>
      <c r="AK38" s="4">
        <v>14</v>
      </c>
      <c r="AL38" s="4">
        <v>4</v>
      </c>
      <c r="AM38" s="4">
        <v>4</v>
      </c>
      <c r="AN38" s="4">
        <v>0</v>
      </c>
      <c r="AO38" s="4">
        <v>0</v>
      </c>
      <c r="AP38" s="3" t="s">
        <v>58</v>
      </c>
      <c r="AQ38" s="3" t="s">
        <v>69</v>
      </c>
      <c r="AR38" s="6" t="str">
        <f>HYPERLINK("http://catalog.hathitrust.org/Record/004012481","HathiTrust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HYPERLINK("https://creighton-primo.hosted.exlibrisgroup.com/primo-explore/search?tab=default_tab&amp;search_scope=EVERYTHING&amp;vid=01CRU&amp;lang=en_US&amp;offset=0&amp;query=any,contains,991005069069702656","Catalog Record")</f>
        <v>Catalog Record</v>
      </c>
      <c r="AT38" s="6" t="str">
        <f>HYPERLINK("http://www.worldcat.org/oclc/10229335","WorldCat Record")</f>
        <v>WorldCat Record</v>
      </c>
      <c r="AU38" s="3" t="s">
        <v>294</v>
      </c>
      <c r="AV38" s="3" t="s">
        <v>295</v>
      </c>
      <c r="AW38" s="3" t="s">
        <v>296</v>
      </c>
      <c r="AX38" s="3" t="s">
        <v>296</v>
      </c>
      <c r="AY38" s="3" t="s">
        <v>297</v>
      </c>
      <c r="AZ38" s="3" t="s">
        <v>74</v>
      </c>
      <c r="BB38" s="3" t="s">
        <v>298</v>
      </c>
      <c r="BC38" s="3" t="s">
        <v>299</v>
      </c>
      <c r="BD38" s="3" t="s">
        <v>300</v>
      </c>
    </row>
    <row r="39" spans="1:56" ht="57" customHeight="1" x14ac:dyDescent="0.25">
      <c r="A39" s="7" t="s">
        <v>58</v>
      </c>
      <c r="B39" s="2" t="s">
        <v>301</v>
      </c>
      <c r="C39" s="2" t="s">
        <v>302</v>
      </c>
      <c r="D39" s="2" t="s">
        <v>303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L39" s="2" t="s">
        <v>304</v>
      </c>
      <c r="M39" s="3" t="s">
        <v>305</v>
      </c>
      <c r="O39" s="3" t="s">
        <v>64</v>
      </c>
      <c r="P39" s="3" t="s">
        <v>65</v>
      </c>
      <c r="R39" s="3" t="s">
        <v>66</v>
      </c>
      <c r="S39" s="4">
        <v>3</v>
      </c>
      <c r="T39" s="4">
        <v>3</v>
      </c>
      <c r="U39" s="5" t="s">
        <v>306</v>
      </c>
      <c r="V39" s="5" t="s">
        <v>306</v>
      </c>
      <c r="W39" s="5" t="s">
        <v>100</v>
      </c>
      <c r="X39" s="5" t="s">
        <v>100</v>
      </c>
      <c r="Y39" s="4">
        <v>751</v>
      </c>
      <c r="Z39" s="4">
        <v>660</v>
      </c>
      <c r="AA39" s="4">
        <v>671</v>
      </c>
      <c r="AB39" s="4">
        <v>5</v>
      </c>
      <c r="AC39" s="4">
        <v>5</v>
      </c>
      <c r="AD39" s="4">
        <v>34</v>
      </c>
      <c r="AE39" s="4">
        <v>35</v>
      </c>
      <c r="AF39" s="4">
        <v>13</v>
      </c>
      <c r="AG39" s="4">
        <v>13</v>
      </c>
      <c r="AH39" s="4">
        <v>8</v>
      </c>
      <c r="AI39" s="4">
        <v>9</v>
      </c>
      <c r="AJ39" s="4">
        <v>18</v>
      </c>
      <c r="AK39" s="4">
        <v>19</v>
      </c>
      <c r="AL39" s="4">
        <v>4</v>
      </c>
      <c r="AM39" s="4">
        <v>4</v>
      </c>
      <c r="AN39" s="4">
        <v>0</v>
      </c>
      <c r="AO39" s="4">
        <v>0</v>
      </c>
      <c r="AP39" s="3" t="s">
        <v>58</v>
      </c>
      <c r="AQ39" s="3" t="s">
        <v>69</v>
      </c>
      <c r="AR39" s="6" t="str">
        <f>HYPERLINK("http://catalog.hathitrust.org/Record/000267607","HathiTrust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HYPERLINK("https://creighton-primo.hosted.exlibrisgroup.com/primo-explore/search?tab=default_tab&amp;search_scope=EVERYTHING&amp;vid=01CRU&amp;lang=en_US&amp;offset=0&amp;query=any,contains,991005084259702656","Catalog Record")</f>
        <v>Catalog Record</v>
      </c>
      <c r="AT39" s="6" t="str">
        <f>HYPERLINK("http://www.worldcat.org/oclc/7178672","WorldCat Record")</f>
        <v>WorldCat Record</v>
      </c>
      <c r="AU39" s="3" t="s">
        <v>307</v>
      </c>
      <c r="AV39" s="3" t="s">
        <v>308</v>
      </c>
      <c r="AW39" s="3" t="s">
        <v>309</v>
      </c>
      <c r="AX39" s="3" t="s">
        <v>309</v>
      </c>
      <c r="AY39" s="3" t="s">
        <v>310</v>
      </c>
      <c r="AZ39" s="3" t="s">
        <v>74</v>
      </c>
      <c r="BB39" s="3" t="s">
        <v>311</v>
      </c>
      <c r="BC39" s="3" t="s">
        <v>312</v>
      </c>
      <c r="BD39" s="3" t="s">
        <v>313</v>
      </c>
    </row>
    <row r="40" spans="1:56" ht="57" customHeight="1" x14ac:dyDescent="0.25">
      <c r="A40" s="7" t="s">
        <v>58</v>
      </c>
      <c r="B40" s="2" t="s">
        <v>314</v>
      </c>
      <c r="C40" s="2" t="s">
        <v>315</v>
      </c>
      <c r="D40" s="2" t="s">
        <v>316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317</v>
      </c>
      <c r="L40" s="2" t="s">
        <v>318</v>
      </c>
      <c r="M40" s="3" t="s">
        <v>319</v>
      </c>
      <c r="O40" s="3" t="s">
        <v>97</v>
      </c>
      <c r="P40" s="3" t="s">
        <v>65</v>
      </c>
      <c r="Q40" s="2" t="s">
        <v>320</v>
      </c>
      <c r="R40" s="3" t="s">
        <v>66</v>
      </c>
      <c r="S40" s="4">
        <v>2</v>
      </c>
      <c r="T40" s="4">
        <v>2</v>
      </c>
      <c r="U40" s="5" t="s">
        <v>321</v>
      </c>
      <c r="V40" s="5" t="s">
        <v>321</v>
      </c>
      <c r="W40" s="5" t="s">
        <v>116</v>
      </c>
      <c r="X40" s="5" t="s">
        <v>116</v>
      </c>
      <c r="Y40" s="4">
        <v>72</v>
      </c>
      <c r="Z40" s="4">
        <v>65</v>
      </c>
      <c r="AA40" s="4">
        <v>95</v>
      </c>
      <c r="AB40" s="4">
        <v>3</v>
      </c>
      <c r="AC40" s="4">
        <v>3</v>
      </c>
      <c r="AD40" s="4">
        <v>5</v>
      </c>
      <c r="AE40" s="4">
        <v>7</v>
      </c>
      <c r="AF40" s="4">
        <v>0</v>
      </c>
      <c r="AG40" s="4">
        <v>0</v>
      </c>
      <c r="AH40" s="4">
        <v>1</v>
      </c>
      <c r="AI40" s="4">
        <v>1</v>
      </c>
      <c r="AJ40" s="4">
        <v>3</v>
      </c>
      <c r="AK40" s="4">
        <v>5</v>
      </c>
      <c r="AL40" s="4">
        <v>2</v>
      </c>
      <c r="AM40" s="4">
        <v>2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HYPERLINK("https://creighton-primo.hosted.exlibrisgroup.com/primo-explore/search?tab=default_tab&amp;search_scope=EVERYTHING&amp;vid=01CRU&amp;lang=en_US&amp;offset=0&amp;query=any,contains,991003510959702656","Catalog Record")</f>
        <v>Catalog Record</v>
      </c>
      <c r="AT40" s="6" t="str">
        <f>HYPERLINK("http://www.worldcat.org/oclc/1065533","WorldCat Record")</f>
        <v>WorldCat Record</v>
      </c>
      <c r="AU40" s="3" t="s">
        <v>322</v>
      </c>
      <c r="AV40" s="3" t="s">
        <v>323</v>
      </c>
      <c r="AW40" s="3" t="s">
        <v>324</v>
      </c>
      <c r="AX40" s="3" t="s">
        <v>324</v>
      </c>
      <c r="AY40" s="3" t="s">
        <v>325</v>
      </c>
      <c r="AZ40" s="3" t="s">
        <v>74</v>
      </c>
      <c r="BC40" s="3" t="s">
        <v>326</v>
      </c>
      <c r="BD40" s="3" t="s">
        <v>327</v>
      </c>
    </row>
    <row r="41" spans="1:56" ht="57" customHeight="1" x14ac:dyDescent="0.25">
      <c r="A41" s="7" t="s">
        <v>58</v>
      </c>
      <c r="B41" s="2" t="s">
        <v>328</v>
      </c>
      <c r="C41" s="2" t="s">
        <v>329</v>
      </c>
      <c r="D41" s="2" t="s">
        <v>330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331</v>
      </c>
      <c r="L41" s="2" t="s">
        <v>332</v>
      </c>
      <c r="M41" s="3" t="s">
        <v>333</v>
      </c>
      <c r="N41" s="2" t="s">
        <v>334</v>
      </c>
      <c r="O41" s="3" t="s">
        <v>64</v>
      </c>
      <c r="P41" s="3" t="s">
        <v>65</v>
      </c>
      <c r="R41" s="3" t="s">
        <v>66</v>
      </c>
      <c r="S41" s="4">
        <v>3</v>
      </c>
      <c r="T41" s="4">
        <v>3</v>
      </c>
      <c r="U41" s="5" t="s">
        <v>335</v>
      </c>
      <c r="V41" s="5" t="s">
        <v>335</v>
      </c>
      <c r="W41" s="5" t="s">
        <v>336</v>
      </c>
      <c r="X41" s="5" t="s">
        <v>336</v>
      </c>
      <c r="Y41" s="4">
        <v>808</v>
      </c>
      <c r="Z41" s="4">
        <v>744</v>
      </c>
      <c r="AA41" s="4">
        <v>859</v>
      </c>
      <c r="AB41" s="4">
        <v>7</v>
      </c>
      <c r="AC41" s="4">
        <v>8</v>
      </c>
      <c r="AD41" s="4">
        <v>32</v>
      </c>
      <c r="AE41" s="4">
        <v>37</v>
      </c>
      <c r="AF41" s="4">
        <v>14</v>
      </c>
      <c r="AG41" s="4">
        <v>17</v>
      </c>
      <c r="AH41" s="4">
        <v>5</v>
      </c>
      <c r="AI41" s="4">
        <v>6</v>
      </c>
      <c r="AJ41" s="4">
        <v>15</v>
      </c>
      <c r="AK41" s="4">
        <v>16</v>
      </c>
      <c r="AL41" s="4">
        <v>6</v>
      </c>
      <c r="AM41" s="4">
        <v>7</v>
      </c>
      <c r="AN41" s="4">
        <v>0</v>
      </c>
      <c r="AO41" s="4">
        <v>0</v>
      </c>
      <c r="AP41" s="3" t="s">
        <v>58</v>
      </c>
      <c r="AQ41" s="3" t="s">
        <v>69</v>
      </c>
      <c r="AR41" s="6" t="str">
        <f>HYPERLINK("http://catalog.hathitrust.org/Record/001030196","HathiTrust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HYPERLINK("https://creighton-primo.hosted.exlibrisgroup.com/primo-explore/search?tab=default_tab&amp;search_scope=EVERYTHING&amp;vid=01CRU&amp;lang=en_US&amp;offset=0&amp;query=any,contains,991002695959702656","Catalog Record")</f>
        <v>Catalog Record</v>
      </c>
      <c r="AT41" s="6" t="str">
        <f>HYPERLINK("http://www.worldcat.org/oclc/403595","WorldCat Record")</f>
        <v>WorldCat Record</v>
      </c>
      <c r="AU41" s="3" t="s">
        <v>337</v>
      </c>
      <c r="AV41" s="3" t="s">
        <v>338</v>
      </c>
      <c r="AW41" s="3" t="s">
        <v>339</v>
      </c>
      <c r="AX41" s="3" t="s">
        <v>339</v>
      </c>
      <c r="AY41" s="3" t="s">
        <v>340</v>
      </c>
      <c r="AZ41" s="3" t="s">
        <v>74</v>
      </c>
      <c r="BC41" s="3" t="s">
        <v>341</v>
      </c>
      <c r="BD41" s="3" t="s">
        <v>342</v>
      </c>
    </row>
    <row r="42" spans="1:56" ht="57" customHeight="1" x14ac:dyDescent="0.25">
      <c r="A42" s="7" t="s">
        <v>58</v>
      </c>
      <c r="B42" s="2" t="s">
        <v>343</v>
      </c>
      <c r="C42" s="2" t="s">
        <v>344</v>
      </c>
      <c r="D42" s="2" t="s">
        <v>345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L42" s="2" t="s">
        <v>346</v>
      </c>
      <c r="M42" s="3" t="s">
        <v>347</v>
      </c>
      <c r="O42" s="3" t="s">
        <v>64</v>
      </c>
      <c r="P42" s="3" t="s">
        <v>65</v>
      </c>
      <c r="Q42" s="2" t="s">
        <v>348</v>
      </c>
      <c r="R42" s="3" t="s">
        <v>66</v>
      </c>
      <c r="S42" s="4">
        <v>1</v>
      </c>
      <c r="T42" s="4">
        <v>1</v>
      </c>
      <c r="U42" s="5" t="s">
        <v>349</v>
      </c>
      <c r="V42" s="5" t="s">
        <v>349</v>
      </c>
      <c r="W42" s="5" t="s">
        <v>349</v>
      </c>
      <c r="X42" s="5" t="s">
        <v>349</v>
      </c>
      <c r="Y42" s="4">
        <v>349</v>
      </c>
      <c r="Z42" s="4">
        <v>303</v>
      </c>
      <c r="AA42" s="4">
        <v>309</v>
      </c>
      <c r="AB42" s="4">
        <v>2</v>
      </c>
      <c r="AC42" s="4">
        <v>2</v>
      </c>
      <c r="AD42" s="4">
        <v>20</v>
      </c>
      <c r="AE42" s="4">
        <v>20</v>
      </c>
      <c r="AF42" s="4">
        <v>6</v>
      </c>
      <c r="AG42" s="4">
        <v>6</v>
      </c>
      <c r="AH42" s="4">
        <v>6</v>
      </c>
      <c r="AI42" s="4">
        <v>6</v>
      </c>
      <c r="AJ42" s="4">
        <v>15</v>
      </c>
      <c r="AK42" s="4">
        <v>15</v>
      </c>
      <c r="AL42" s="4">
        <v>1</v>
      </c>
      <c r="AM42" s="4">
        <v>1</v>
      </c>
      <c r="AN42" s="4">
        <v>0</v>
      </c>
      <c r="AO42" s="4">
        <v>0</v>
      </c>
      <c r="AP42" s="3" t="s">
        <v>58</v>
      </c>
      <c r="AQ42" s="3" t="s">
        <v>69</v>
      </c>
      <c r="AR42" s="6" t="str">
        <f>HYPERLINK("http://catalog.hathitrust.org/Record/009492333","HathiTrust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HYPERLINK("https://creighton-primo.hosted.exlibrisgroup.com/primo-explore/search?tab=default_tab&amp;search_scope=EVERYTHING&amp;vid=01CRU&amp;lang=en_US&amp;offset=0&amp;query=any,contains,991005069139702656","Catalog Record")</f>
        <v>Catalog Record</v>
      </c>
      <c r="AT42" s="6" t="str">
        <f>HYPERLINK("http://www.worldcat.org/oclc/20796799","WorldCat Record")</f>
        <v>WorldCat Record</v>
      </c>
      <c r="AU42" s="3" t="s">
        <v>350</v>
      </c>
      <c r="AV42" s="3" t="s">
        <v>351</v>
      </c>
      <c r="AW42" s="3" t="s">
        <v>352</v>
      </c>
      <c r="AX42" s="3" t="s">
        <v>352</v>
      </c>
      <c r="AY42" s="3" t="s">
        <v>353</v>
      </c>
      <c r="AZ42" s="3" t="s">
        <v>74</v>
      </c>
      <c r="BB42" s="3" t="s">
        <v>354</v>
      </c>
      <c r="BC42" s="3" t="s">
        <v>355</v>
      </c>
      <c r="BD42" s="3" t="s">
        <v>356</v>
      </c>
    </row>
    <row r="43" spans="1:56" ht="57" customHeight="1" x14ac:dyDescent="0.25">
      <c r="A43" s="7" t="s">
        <v>58</v>
      </c>
      <c r="B43" s="2" t="s">
        <v>357</v>
      </c>
      <c r="C43" s="2" t="s">
        <v>358</v>
      </c>
      <c r="D43" s="2" t="s">
        <v>359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360</v>
      </c>
      <c r="L43" s="2" t="s">
        <v>361</v>
      </c>
      <c r="M43" s="3" t="s">
        <v>113</v>
      </c>
      <c r="N43" s="2" t="s">
        <v>334</v>
      </c>
      <c r="O43" s="3" t="s">
        <v>64</v>
      </c>
      <c r="P43" s="3" t="s">
        <v>65</v>
      </c>
      <c r="Q43" s="2" t="s">
        <v>362</v>
      </c>
      <c r="R43" s="3" t="s">
        <v>66</v>
      </c>
      <c r="S43" s="4">
        <v>6</v>
      </c>
      <c r="T43" s="4">
        <v>6</v>
      </c>
      <c r="U43" s="5" t="s">
        <v>363</v>
      </c>
      <c r="V43" s="5" t="s">
        <v>363</v>
      </c>
      <c r="W43" s="5" t="s">
        <v>336</v>
      </c>
      <c r="X43" s="5" t="s">
        <v>336</v>
      </c>
      <c r="Y43" s="4">
        <v>715</v>
      </c>
      <c r="Z43" s="4">
        <v>637</v>
      </c>
      <c r="AA43" s="4">
        <v>772</v>
      </c>
      <c r="AB43" s="4">
        <v>7</v>
      </c>
      <c r="AC43" s="4">
        <v>8</v>
      </c>
      <c r="AD43" s="4">
        <v>29</v>
      </c>
      <c r="AE43" s="4">
        <v>40</v>
      </c>
      <c r="AF43" s="4">
        <v>12</v>
      </c>
      <c r="AG43" s="4">
        <v>18</v>
      </c>
      <c r="AH43" s="4">
        <v>4</v>
      </c>
      <c r="AI43" s="4">
        <v>8</v>
      </c>
      <c r="AJ43" s="4">
        <v>13</v>
      </c>
      <c r="AK43" s="4">
        <v>17</v>
      </c>
      <c r="AL43" s="4">
        <v>6</v>
      </c>
      <c r="AM43" s="4">
        <v>7</v>
      </c>
      <c r="AN43" s="4">
        <v>0</v>
      </c>
      <c r="AO43" s="4">
        <v>0</v>
      </c>
      <c r="AP43" s="3" t="s">
        <v>58</v>
      </c>
      <c r="AQ43" s="3" t="s">
        <v>69</v>
      </c>
      <c r="AR43" s="6" t="str">
        <f>HYPERLINK("http://catalog.hathitrust.org/Record/002369213","HathiTrust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HYPERLINK("https://creighton-primo.hosted.exlibrisgroup.com/primo-explore/search?tab=default_tab&amp;search_scope=EVERYTHING&amp;vid=01CRU&amp;lang=en_US&amp;offset=0&amp;query=any,contains,991003016639702656","Catalog Record")</f>
        <v>Catalog Record</v>
      </c>
      <c r="AT43" s="6" t="str">
        <f>HYPERLINK("http://www.worldcat.org/oclc/581318","WorldCat Record")</f>
        <v>WorldCat Record</v>
      </c>
      <c r="AU43" s="3" t="s">
        <v>364</v>
      </c>
      <c r="AV43" s="3" t="s">
        <v>365</v>
      </c>
      <c r="AW43" s="3" t="s">
        <v>366</v>
      </c>
      <c r="AX43" s="3" t="s">
        <v>366</v>
      </c>
      <c r="AY43" s="3" t="s">
        <v>367</v>
      </c>
      <c r="AZ43" s="3" t="s">
        <v>74</v>
      </c>
      <c r="BC43" s="3" t="s">
        <v>368</v>
      </c>
      <c r="BD43" s="3" t="s">
        <v>369</v>
      </c>
    </row>
    <row r="44" spans="1:56" ht="57" customHeight="1" x14ac:dyDescent="0.25">
      <c r="A44" s="7" t="s">
        <v>58</v>
      </c>
      <c r="B44" s="2" t="s">
        <v>370</v>
      </c>
      <c r="C44" s="2" t="s">
        <v>371</v>
      </c>
      <c r="D44" s="2" t="s">
        <v>372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L44" s="2" t="s">
        <v>373</v>
      </c>
      <c r="M44" s="3" t="s">
        <v>374</v>
      </c>
      <c r="O44" s="3" t="s">
        <v>64</v>
      </c>
      <c r="P44" s="3" t="s">
        <v>65</v>
      </c>
      <c r="Q44" s="2" t="s">
        <v>375</v>
      </c>
      <c r="R44" s="3" t="s">
        <v>66</v>
      </c>
      <c r="S44" s="4">
        <v>1</v>
      </c>
      <c r="T44" s="4">
        <v>1</v>
      </c>
      <c r="U44" s="5" t="s">
        <v>376</v>
      </c>
      <c r="V44" s="5" t="s">
        <v>376</v>
      </c>
      <c r="W44" s="5" t="s">
        <v>377</v>
      </c>
      <c r="X44" s="5" t="s">
        <v>377</v>
      </c>
      <c r="Y44" s="4">
        <v>491</v>
      </c>
      <c r="Z44" s="4">
        <v>431</v>
      </c>
      <c r="AA44" s="4">
        <v>435</v>
      </c>
      <c r="AB44" s="4">
        <v>4</v>
      </c>
      <c r="AC44" s="4">
        <v>4</v>
      </c>
      <c r="AD44" s="4">
        <v>23</v>
      </c>
      <c r="AE44" s="4">
        <v>23</v>
      </c>
      <c r="AF44" s="4">
        <v>7</v>
      </c>
      <c r="AG44" s="4">
        <v>7</v>
      </c>
      <c r="AH44" s="4">
        <v>5</v>
      </c>
      <c r="AI44" s="4">
        <v>5</v>
      </c>
      <c r="AJ44" s="4">
        <v>14</v>
      </c>
      <c r="AK44" s="4">
        <v>14</v>
      </c>
      <c r="AL44" s="4">
        <v>3</v>
      </c>
      <c r="AM44" s="4">
        <v>3</v>
      </c>
      <c r="AN44" s="4">
        <v>0</v>
      </c>
      <c r="AO44" s="4">
        <v>0</v>
      </c>
      <c r="AP44" s="3" t="s">
        <v>58</v>
      </c>
      <c r="AQ44" s="3" t="s">
        <v>58</v>
      </c>
      <c r="AS44" s="6" t="str">
        <f>HYPERLINK("https://creighton-primo.hosted.exlibrisgroup.com/primo-explore/search?tab=default_tab&amp;search_scope=EVERYTHING&amp;vid=01CRU&amp;lang=en_US&amp;offset=0&amp;query=any,contains,991002603599702656","Catalog Record")</f>
        <v>Catalog Record</v>
      </c>
      <c r="AT44" s="6" t="str">
        <f>HYPERLINK("http://www.worldcat.org/oclc/34113682","WorldCat Record")</f>
        <v>WorldCat Record</v>
      </c>
      <c r="AU44" s="3" t="s">
        <v>378</v>
      </c>
      <c r="AV44" s="3" t="s">
        <v>379</v>
      </c>
      <c r="AW44" s="3" t="s">
        <v>380</v>
      </c>
      <c r="AX44" s="3" t="s">
        <v>380</v>
      </c>
      <c r="AY44" s="3" t="s">
        <v>381</v>
      </c>
      <c r="AZ44" s="3" t="s">
        <v>74</v>
      </c>
      <c r="BB44" s="3" t="s">
        <v>382</v>
      </c>
      <c r="BC44" s="3" t="s">
        <v>383</v>
      </c>
      <c r="BD44" s="3" t="s">
        <v>384</v>
      </c>
    </row>
    <row r="45" spans="1:56" ht="57" customHeight="1" x14ac:dyDescent="0.25">
      <c r="A45" s="7" t="s">
        <v>58</v>
      </c>
      <c r="B45" s="2" t="s">
        <v>385</v>
      </c>
      <c r="C45" s="2" t="s">
        <v>386</v>
      </c>
      <c r="D45" s="2" t="s">
        <v>387</v>
      </c>
      <c r="E45" s="3" t="s">
        <v>266</v>
      </c>
      <c r="F45" s="3" t="s">
        <v>69</v>
      </c>
      <c r="G45" s="3" t="s">
        <v>59</v>
      </c>
      <c r="H45" s="3" t="s">
        <v>58</v>
      </c>
      <c r="I45" s="3" t="s">
        <v>58</v>
      </c>
      <c r="J45" s="3" t="s">
        <v>60</v>
      </c>
      <c r="L45" s="2" t="s">
        <v>388</v>
      </c>
      <c r="M45" s="3" t="s">
        <v>389</v>
      </c>
      <c r="O45" s="3" t="s">
        <v>64</v>
      </c>
      <c r="P45" s="3" t="s">
        <v>65</v>
      </c>
      <c r="Q45" s="2" t="s">
        <v>390</v>
      </c>
      <c r="R45" s="3" t="s">
        <v>66</v>
      </c>
      <c r="S45" s="4">
        <v>1</v>
      </c>
      <c r="T45" s="4">
        <v>2</v>
      </c>
      <c r="U45" s="5" t="s">
        <v>391</v>
      </c>
      <c r="V45" s="5" t="s">
        <v>391</v>
      </c>
      <c r="W45" s="5" t="s">
        <v>391</v>
      </c>
      <c r="X45" s="5" t="s">
        <v>391</v>
      </c>
      <c r="Y45" s="4">
        <v>368</v>
      </c>
      <c r="Z45" s="4">
        <v>323</v>
      </c>
      <c r="AA45" s="4">
        <v>332</v>
      </c>
      <c r="AB45" s="4">
        <v>2</v>
      </c>
      <c r="AC45" s="4">
        <v>2</v>
      </c>
      <c r="AD45" s="4">
        <v>22</v>
      </c>
      <c r="AE45" s="4">
        <v>22</v>
      </c>
      <c r="AF45" s="4">
        <v>9</v>
      </c>
      <c r="AG45" s="4">
        <v>9</v>
      </c>
      <c r="AH45" s="4">
        <v>6</v>
      </c>
      <c r="AI45" s="4">
        <v>6</v>
      </c>
      <c r="AJ45" s="4">
        <v>14</v>
      </c>
      <c r="AK45" s="4">
        <v>14</v>
      </c>
      <c r="AL45" s="4">
        <v>1</v>
      </c>
      <c r="AM45" s="4">
        <v>1</v>
      </c>
      <c r="AN45" s="4">
        <v>0</v>
      </c>
      <c r="AO45" s="4">
        <v>0</v>
      </c>
      <c r="AP45" s="3" t="s">
        <v>58</v>
      </c>
      <c r="AQ45" s="3" t="s">
        <v>69</v>
      </c>
      <c r="AR45" s="6" t="str">
        <f>HYPERLINK("http://catalog.hathitrust.org/Record/001842706","HathiTrust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HYPERLINK("https://creighton-primo.hosted.exlibrisgroup.com/primo-explore/search?tab=default_tab&amp;search_scope=EVERYTHING&amp;vid=01CRU&amp;lang=en_US&amp;offset=0&amp;query=any,contains,991005069119702656","Catalog Record")</f>
        <v>Catalog Record</v>
      </c>
      <c r="AT45" s="6" t="str">
        <f>HYPERLINK("http://www.worldcat.org/oclc/16985844","WorldCat Record")</f>
        <v>WorldCat Record</v>
      </c>
      <c r="AU45" s="3" t="s">
        <v>392</v>
      </c>
      <c r="AV45" s="3" t="s">
        <v>393</v>
      </c>
      <c r="AW45" s="3" t="s">
        <v>394</v>
      </c>
      <c r="AX45" s="3" t="s">
        <v>394</v>
      </c>
      <c r="AY45" s="3" t="s">
        <v>395</v>
      </c>
      <c r="AZ45" s="3" t="s">
        <v>74</v>
      </c>
      <c r="BB45" s="3" t="s">
        <v>396</v>
      </c>
      <c r="BC45" s="3" t="s">
        <v>397</v>
      </c>
      <c r="BD45" s="3" t="s">
        <v>398</v>
      </c>
    </row>
    <row r="46" spans="1:56" ht="57" customHeight="1" x14ac:dyDescent="0.25">
      <c r="A46" s="7" t="s">
        <v>58</v>
      </c>
      <c r="B46" s="2" t="s">
        <v>385</v>
      </c>
      <c r="C46" s="2" t="s">
        <v>386</v>
      </c>
      <c r="D46" s="2" t="s">
        <v>387</v>
      </c>
      <c r="E46" s="3" t="s">
        <v>254</v>
      </c>
      <c r="F46" s="3" t="s">
        <v>69</v>
      </c>
      <c r="G46" s="3" t="s">
        <v>59</v>
      </c>
      <c r="H46" s="3" t="s">
        <v>58</v>
      </c>
      <c r="I46" s="3" t="s">
        <v>58</v>
      </c>
      <c r="J46" s="3" t="s">
        <v>60</v>
      </c>
      <c r="L46" s="2" t="s">
        <v>388</v>
      </c>
      <c r="M46" s="3" t="s">
        <v>389</v>
      </c>
      <c r="O46" s="3" t="s">
        <v>64</v>
      </c>
      <c r="P46" s="3" t="s">
        <v>65</v>
      </c>
      <c r="Q46" s="2" t="s">
        <v>390</v>
      </c>
      <c r="R46" s="3" t="s">
        <v>66</v>
      </c>
      <c r="S46" s="4">
        <v>1</v>
      </c>
      <c r="T46" s="4">
        <v>2</v>
      </c>
      <c r="U46" s="5" t="s">
        <v>399</v>
      </c>
      <c r="V46" s="5" t="s">
        <v>391</v>
      </c>
      <c r="W46" s="5" t="s">
        <v>399</v>
      </c>
      <c r="X46" s="5" t="s">
        <v>391</v>
      </c>
      <c r="Y46" s="4">
        <v>368</v>
      </c>
      <c r="Z46" s="4">
        <v>323</v>
      </c>
      <c r="AA46" s="4">
        <v>332</v>
      </c>
      <c r="AB46" s="4">
        <v>2</v>
      </c>
      <c r="AC46" s="4">
        <v>2</v>
      </c>
      <c r="AD46" s="4">
        <v>22</v>
      </c>
      <c r="AE46" s="4">
        <v>22</v>
      </c>
      <c r="AF46" s="4">
        <v>9</v>
      </c>
      <c r="AG46" s="4">
        <v>9</v>
      </c>
      <c r="AH46" s="4">
        <v>6</v>
      </c>
      <c r="AI46" s="4">
        <v>6</v>
      </c>
      <c r="AJ46" s="4">
        <v>14</v>
      </c>
      <c r="AK46" s="4">
        <v>14</v>
      </c>
      <c r="AL46" s="4">
        <v>1</v>
      </c>
      <c r="AM46" s="4">
        <v>1</v>
      </c>
      <c r="AN46" s="4">
        <v>0</v>
      </c>
      <c r="AO46" s="4">
        <v>0</v>
      </c>
      <c r="AP46" s="3" t="s">
        <v>58</v>
      </c>
      <c r="AQ46" s="3" t="s">
        <v>69</v>
      </c>
      <c r="AR46" s="6" t="str">
        <f>HYPERLINK("http://catalog.hathitrust.org/Record/001842706","HathiTrust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HYPERLINK("https://creighton-primo.hosted.exlibrisgroup.com/primo-explore/search?tab=default_tab&amp;search_scope=EVERYTHING&amp;vid=01CRU&amp;lang=en_US&amp;offset=0&amp;query=any,contains,991005069119702656","Catalog Record")</f>
        <v>Catalog Record</v>
      </c>
      <c r="AT46" s="6" t="str">
        <f>HYPERLINK("http://www.worldcat.org/oclc/16985844","WorldCat Record")</f>
        <v>WorldCat Record</v>
      </c>
      <c r="AU46" s="3" t="s">
        <v>392</v>
      </c>
      <c r="AV46" s="3" t="s">
        <v>393</v>
      </c>
      <c r="AW46" s="3" t="s">
        <v>394</v>
      </c>
      <c r="AX46" s="3" t="s">
        <v>394</v>
      </c>
      <c r="AY46" s="3" t="s">
        <v>395</v>
      </c>
      <c r="AZ46" s="3" t="s">
        <v>74</v>
      </c>
      <c r="BB46" s="3" t="s">
        <v>396</v>
      </c>
      <c r="BC46" s="3" t="s">
        <v>400</v>
      </c>
      <c r="BD46" s="3" t="s">
        <v>401</v>
      </c>
    </row>
    <row r="47" spans="1:56" ht="57" customHeight="1" x14ac:dyDescent="0.25">
      <c r="A47" s="7" t="s">
        <v>58</v>
      </c>
      <c r="B47" s="2" t="s">
        <v>402</v>
      </c>
      <c r="C47" s="2" t="s">
        <v>403</v>
      </c>
      <c r="D47" s="2" t="s">
        <v>404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405</v>
      </c>
      <c r="M47" s="3" t="s">
        <v>374</v>
      </c>
      <c r="O47" s="3" t="s">
        <v>97</v>
      </c>
      <c r="P47" s="3" t="s">
        <v>406</v>
      </c>
      <c r="R47" s="3" t="s">
        <v>66</v>
      </c>
      <c r="S47" s="4">
        <v>3</v>
      </c>
      <c r="T47" s="4">
        <v>3</v>
      </c>
      <c r="U47" s="5" t="s">
        <v>407</v>
      </c>
      <c r="V47" s="5" t="s">
        <v>407</v>
      </c>
      <c r="W47" s="5" t="s">
        <v>408</v>
      </c>
      <c r="X47" s="5" t="s">
        <v>408</v>
      </c>
      <c r="Y47" s="4">
        <v>255</v>
      </c>
      <c r="Z47" s="4">
        <v>215</v>
      </c>
      <c r="AA47" s="4">
        <v>420</v>
      </c>
      <c r="AB47" s="4">
        <v>3</v>
      </c>
      <c r="AC47" s="4">
        <v>3</v>
      </c>
      <c r="AD47" s="4">
        <v>12</v>
      </c>
      <c r="AE47" s="4">
        <v>22</v>
      </c>
      <c r="AF47" s="4">
        <v>4</v>
      </c>
      <c r="AG47" s="4">
        <v>10</v>
      </c>
      <c r="AH47" s="4">
        <v>2</v>
      </c>
      <c r="AI47" s="4">
        <v>5</v>
      </c>
      <c r="AJ47" s="4">
        <v>6</v>
      </c>
      <c r="AK47" s="4">
        <v>12</v>
      </c>
      <c r="AL47" s="4">
        <v>2</v>
      </c>
      <c r="AM47" s="4">
        <v>2</v>
      </c>
      <c r="AN47" s="4">
        <v>0</v>
      </c>
      <c r="AO47" s="4">
        <v>0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HYPERLINK("https://creighton-primo.hosted.exlibrisgroup.com/primo-explore/search?tab=default_tab&amp;search_scope=EVERYTHING&amp;vid=01CRU&amp;lang=en_US&amp;offset=0&amp;query=any,contains,991004011329702656","Catalog Record")</f>
        <v>Catalog Record</v>
      </c>
      <c r="AT47" s="6" t="str">
        <f>HYPERLINK("http://www.worldcat.org/oclc/34583861","WorldCat Record")</f>
        <v>WorldCat Record</v>
      </c>
      <c r="AU47" s="3" t="s">
        <v>409</v>
      </c>
      <c r="AV47" s="3" t="s">
        <v>410</v>
      </c>
      <c r="AW47" s="3" t="s">
        <v>411</v>
      </c>
      <c r="AX47" s="3" t="s">
        <v>411</v>
      </c>
      <c r="AY47" s="3" t="s">
        <v>412</v>
      </c>
      <c r="AZ47" s="3" t="s">
        <v>74</v>
      </c>
      <c r="BB47" s="3" t="s">
        <v>413</v>
      </c>
      <c r="BC47" s="3" t="s">
        <v>414</v>
      </c>
      <c r="BD47" s="3" t="s">
        <v>415</v>
      </c>
    </row>
    <row r="48" spans="1:56" ht="57" customHeight="1" x14ac:dyDescent="0.25">
      <c r="A48" s="7" t="s">
        <v>58</v>
      </c>
      <c r="B48" s="2" t="s">
        <v>416</v>
      </c>
      <c r="C48" s="2" t="s">
        <v>417</v>
      </c>
      <c r="D48" s="2" t="s">
        <v>418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L48" s="2" t="s">
        <v>419</v>
      </c>
      <c r="M48" s="3" t="s">
        <v>420</v>
      </c>
      <c r="O48" s="3" t="s">
        <v>97</v>
      </c>
      <c r="P48" s="3" t="s">
        <v>114</v>
      </c>
      <c r="Q48" s="2" t="s">
        <v>421</v>
      </c>
      <c r="R48" s="3" t="s">
        <v>66</v>
      </c>
      <c r="S48" s="4">
        <v>0</v>
      </c>
      <c r="T48" s="4">
        <v>0</v>
      </c>
      <c r="U48" s="5" t="s">
        <v>422</v>
      </c>
      <c r="V48" s="5" t="s">
        <v>422</v>
      </c>
      <c r="W48" s="5" t="s">
        <v>423</v>
      </c>
      <c r="X48" s="5" t="s">
        <v>423</v>
      </c>
      <c r="Y48" s="4">
        <v>7</v>
      </c>
      <c r="Z48" s="4">
        <v>2</v>
      </c>
      <c r="AA48" s="4">
        <v>153</v>
      </c>
      <c r="AB48" s="4">
        <v>1</v>
      </c>
      <c r="AC48" s="4">
        <v>2</v>
      </c>
      <c r="AD48" s="4">
        <v>0</v>
      </c>
      <c r="AE48" s="4">
        <v>6</v>
      </c>
      <c r="AF48" s="4">
        <v>0</v>
      </c>
      <c r="AG48" s="4">
        <v>4</v>
      </c>
      <c r="AH48" s="4">
        <v>0</v>
      </c>
      <c r="AI48" s="4">
        <v>1</v>
      </c>
      <c r="AJ48" s="4">
        <v>0</v>
      </c>
      <c r="AK48" s="4">
        <v>2</v>
      </c>
      <c r="AL48" s="4">
        <v>0</v>
      </c>
      <c r="AM48" s="4">
        <v>1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HYPERLINK("https://creighton-primo.hosted.exlibrisgroup.com/primo-explore/search?tab=default_tab&amp;search_scope=EVERYTHING&amp;vid=01CRU&amp;lang=en_US&amp;offset=0&amp;query=any,contains,991003030349702656","Catalog Record")</f>
        <v>Catalog Record</v>
      </c>
      <c r="AT48" s="6" t="str">
        <f>HYPERLINK("http://www.worldcat.org/oclc/41493896","WorldCat Record")</f>
        <v>WorldCat Record</v>
      </c>
      <c r="AU48" s="3" t="s">
        <v>424</v>
      </c>
      <c r="AV48" s="3" t="s">
        <v>425</v>
      </c>
      <c r="AW48" s="3" t="s">
        <v>426</v>
      </c>
      <c r="AX48" s="3" t="s">
        <v>426</v>
      </c>
      <c r="AY48" s="3" t="s">
        <v>427</v>
      </c>
      <c r="AZ48" s="3" t="s">
        <v>74</v>
      </c>
      <c r="BB48" s="3" t="s">
        <v>428</v>
      </c>
      <c r="BC48" s="3" t="s">
        <v>429</v>
      </c>
      <c r="BD48" s="3" t="s">
        <v>430</v>
      </c>
    </row>
    <row r="49" spans="1:56" ht="57" customHeight="1" x14ac:dyDescent="0.25">
      <c r="A49" s="7" t="s">
        <v>58</v>
      </c>
      <c r="B49" s="2" t="s">
        <v>431</v>
      </c>
      <c r="C49" s="2" t="s">
        <v>432</v>
      </c>
      <c r="D49" s="2" t="s">
        <v>433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L49" s="2" t="s">
        <v>434</v>
      </c>
      <c r="M49" s="3" t="s">
        <v>160</v>
      </c>
      <c r="O49" s="3" t="s">
        <v>64</v>
      </c>
      <c r="P49" s="3" t="s">
        <v>406</v>
      </c>
      <c r="Q49" s="2" t="s">
        <v>435</v>
      </c>
      <c r="R49" s="3" t="s">
        <v>66</v>
      </c>
      <c r="S49" s="4">
        <v>2</v>
      </c>
      <c r="T49" s="4">
        <v>2</v>
      </c>
      <c r="U49" s="5" t="s">
        <v>436</v>
      </c>
      <c r="V49" s="5" t="s">
        <v>436</v>
      </c>
      <c r="W49" s="5" t="s">
        <v>437</v>
      </c>
      <c r="X49" s="5" t="s">
        <v>437</v>
      </c>
      <c r="Y49" s="4">
        <v>211</v>
      </c>
      <c r="Z49" s="4">
        <v>166</v>
      </c>
      <c r="AA49" s="4">
        <v>168</v>
      </c>
      <c r="AB49" s="4">
        <v>3</v>
      </c>
      <c r="AC49" s="4">
        <v>3</v>
      </c>
      <c r="AD49" s="4">
        <v>11</v>
      </c>
      <c r="AE49" s="4">
        <v>11</v>
      </c>
      <c r="AF49" s="4">
        <v>2</v>
      </c>
      <c r="AG49" s="4">
        <v>2</v>
      </c>
      <c r="AH49" s="4">
        <v>3</v>
      </c>
      <c r="AI49" s="4">
        <v>3</v>
      </c>
      <c r="AJ49" s="4">
        <v>8</v>
      </c>
      <c r="AK49" s="4">
        <v>8</v>
      </c>
      <c r="AL49" s="4">
        <v>2</v>
      </c>
      <c r="AM49" s="4">
        <v>2</v>
      </c>
      <c r="AN49" s="4">
        <v>0</v>
      </c>
      <c r="AO49" s="4">
        <v>0</v>
      </c>
      <c r="AP49" s="3" t="s">
        <v>58</v>
      </c>
      <c r="AQ49" s="3" t="s">
        <v>58</v>
      </c>
      <c r="AS49" s="6" t="str">
        <f>HYPERLINK("https://creighton-primo.hosted.exlibrisgroup.com/primo-explore/search?tab=default_tab&amp;search_scope=EVERYTHING&amp;vid=01CRU&amp;lang=en_US&amp;offset=0&amp;query=any,contains,991004277989702656","Catalog Record")</f>
        <v>Catalog Record</v>
      </c>
      <c r="AT49" s="6" t="str">
        <f>HYPERLINK("http://www.worldcat.org/oclc/37533911","WorldCat Record")</f>
        <v>WorldCat Record</v>
      </c>
      <c r="AU49" s="3" t="s">
        <v>438</v>
      </c>
      <c r="AV49" s="3" t="s">
        <v>439</v>
      </c>
      <c r="AW49" s="3" t="s">
        <v>440</v>
      </c>
      <c r="AX49" s="3" t="s">
        <v>440</v>
      </c>
      <c r="AY49" s="3" t="s">
        <v>441</v>
      </c>
      <c r="AZ49" s="3" t="s">
        <v>74</v>
      </c>
      <c r="BB49" s="3" t="s">
        <v>442</v>
      </c>
      <c r="BC49" s="3" t="s">
        <v>443</v>
      </c>
      <c r="BD49" s="3" t="s">
        <v>444</v>
      </c>
    </row>
    <row r="50" spans="1:56" ht="57" customHeight="1" x14ac:dyDescent="0.25">
      <c r="A50" s="7" t="s">
        <v>58</v>
      </c>
      <c r="B50" s="2" t="s">
        <v>445</v>
      </c>
      <c r="C50" s="2" t="s">
        <v>446</v>
      </c>
      <c r="D50" s="2" t="s">
        <v>447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448</v>
      </c>
      <c r="L50" s="2" t="s">
        <v>449</v>
      </c>
      <c r="M50" s="3" t="s">
        <v>450</v>
      </c>
      <c r="N50" s="2" t="s">
        <v>451</v>
      </c>
      <c r="O50" s="3" t="s">
        <v>64</v>
      </c>
      <c r="P50" s="3" t="s">
        <v>114</v>
      </c>
      <c r="Q50" s="2" t="s">
        <v>452</v>
      </c>
      <c r="R50" s="3" t="s">
        <v>66</v>
      </c>
      <c r="S50" s="4">
        <v>4</v>
      </c>
      <c r="T50" s="4">
        <v>4</v>
      </c>
      <c r="U50" s="5" t="s">
        <v>453</v>
      </c>
      <c r="V50" s="5" t="s">
        <v>453</v>
      </c>
      <c r="W50" s="5" t="s">
        <v>454</v>
      </c>
      <c r="X50" s="5" t="s">
        <v>454</v>
      </c>
      <c r="Y50" s="4">
        <v>169</v>
      </c>
      <c r="Z50" s="4">
        <v>102</v>
      </c>
      <c r="AA50" s="4">
        <v>109</v>
      </c>
      <c r="AB50" s="4">
        <v>2</v>
      </c>
      <c r="AC50" s="4">
        <v>2</v>
      </c>
      <c r="AD50" s="4">
        <v>4</v>
      </c>
      <c r="AE50" s="4">
        <v>4</v>
      </c>
      <c r="AF50" s="4">
        <v>0</v>
      </c>
      <c r="AG50" s="4">
        <v>0</v>
      </c>
      <c r="AH50" s="4">
        <v>2</v>
      </c>
      <c r="AI50" s="4">
        <v>2</v>
      </c>
      <c r="AJ50" s="4">
        <v>1</v>
      </c>
      <c r="AK50" s="4">
        <v>1</v>
      </c>
      <c r="AL50" s="4">
        <v>1</v>
      </c>
      <c r="AM50" s="4">
        <v>1</v>
      </c>
      <c r="AN50" s="4">
        <v>0</v>
      </c>
      <c r="AO50" s="4">
        <v>0</v>
      </c>
      <c r="AP50" s="3" t="s">
        <v>58</v>
      </c>
      <c r="AQ50" s="3" t="s">
        <v>69</v>
      </c>
      <c r="AR50" s="6" t="str">
        <f>HYPERLINK("http://catalog.hathitrust.org/Record/000173030","HathiTrust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HYPERLINK("https://creighton-primo.hosted.exlibrisgroup.com/primo-explore/search?tab=default_tab&amp;search_scope=EVERYTHING&amp;vid=01CRU&amp;lang=en_US&amp;offset=0&amp;query=any,contains,991004243499702656","Catalog Record")</f>
        <v>Catalog Record</v>
      </c>
      <c r="AT50" s="6" t="str">
        <f>HYPERLINK("http://www.worldcat.org/oclc/2796071","WorldCat Record")</f>
        <v>WorldCat Record</v>
      </c>
      <c r="AU50" s="3" t="s">
        <v>455</v>
      </c>
      <c r="AV50" s="3" t="s">
        <v>456</v>
      </c>
      <c r="AW50" s="3" t="s">
        <v>457</v>
      </c>
      <c r="AX50" s="3" t="s">
        <v>457</v>
      </c>
      <c r="AY50" s="3" t="s">
        <v>458</v>
      </c>
      <c r="AZ50" s="3" t="s">
        <v>74</v>
      </c>
      <c r="BB50" s="3" t="s">
        <v>459</v>
      </c>
      <c r="BC50" s="3" t="s">
        <v>460</v>
      </c>
      <c r="BD50" s="3" t="s">
        <v>461</v>
      </c>
    </row>
    <row r="51" spans="1:56" ht="57" customHeight="1" x14ac:dyDescent="0.25">
      <c r="A51" s="7" t="s">
        <v>58</v>
      </c>
      <c r="B51" s="2" t="s">
        <v>462</v>
      </c>
      <c r="C51" s="2" t="s">
        <v>463</v>
      </c>
      <c r="D51" s="2" t="s">
        <v>464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465</v>
      </c>
      <c r="L51" s="2" t="s">
        <v>466</v>
      </c>
      <c r="M51" s="3" t="s">
        <v>467</v>
      </c>
      <c r="N51" s="2" t="s">
        <v>468</v>
      </c>
      <c r="O51" s="3" t="s">
        <v>97</v>
      </c>
      <c r="P51" s="3" t="s">
        <v>114</v>
      </c>
      <c r="R51" s="3" t="s">
        <v>66</v>
      </c>
      <c r="S51" s="4">
        <v>2</v>
      </c>
      <c r="T51" s="4">
        <v>2</v>
      </c>
      <c r="U51" s="5" t="s">
        <v>469</v>
      </c>
      <c r="V51" s="5" t="s">
        <v>469</v>
      </c>
      <c r="W51" s="5" t="s">
        <v>336</v>
      </c>
      <c r="X51" s="5" t="s">
        <v>336</v>
      </c>
      <c r="Y51" s="4">
        <v>17</v>
      </c>
      <c r="Z51" s="4">
        <v>13</v>
      </c>
      <c r="AA51" s="4">
        <v>602</v>
      </c>
      <c r="AB51" s="4">
        <v>2</v>
      </c>
      <c r="AC51" s="4">
        <v>6</v>
      </c>
      <c r="AD51" s="4">
        <v>1</v>
      </c>
      <c r="AE51" s="4">
        <v>35</v>
      </c>
      <c r="AF51" s="4">
        <v>0</v>
      </c>
      <c r="AG51" s="4">
        <v>14</v>
      </c>
      <c r="AH51" s="4">
        <v>0</v>
      </c>
      <c r="AI51" s="4">
        <v>9</v>
      </c>
      <c r="AJ51" s="4">
        <v>0</v>
      </c>
      <c r="AK51" s="4">
        <v>17</v>
      </c>
      <c r="AL51" s="4">
        <v>1</v>
      </c>
      <c r="AM51" s="4">
        <v>5</v>
      </c>
      <c r="AN51" s="4">
        <v>0</v>
      </c>
      <c r="AO51" s="4">
        <v>1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HYPERLINK("https://creighton-primo.hosted.exlibrisgroup.com/primo-explore/search?tab=default_tab&amp;search_scope=EVERYTHING&amp;vid=01CRU&amp;lang=en_US&amp;offset=0&amp;query=any,contains,991001201579702656","Catalog Record")</f>
        <v>Catalog Record</v>
      </c>
      <c r="AT51" s="6" t="str">
        <f>HYPERLINK("http://www.worldcat.org/oclc/17303035","WorldCat Record")</f>
        <v>WorldCat Record</v>
      </c>
      <c r="AU51" s="3" t="s">
        <v>470</v>
      </c>
      <c r="AV51" s="3" t="s">
        <v>471</v>
      </c>
      <c r="AW51" s="3" t="s">
        <v>472</v>
      </c>
      <c r="AX51" s="3" t="s">
        <v>472</v>
      </c>
      <c r="AY51" s="3" t="s">
        <v>473</v>
      </c>
      <c r="AZ51" s="3" t="s">
        <v>74</v>
      </c>
      <c r="BC51" s="3" t="s">
        <v>474</v>
      </c>
      <c r="BD51" s="3" t="s">
        <v>475</v>
      </c>
    </row>
    <row r="52" spans="1:56" ht="57" customHeight="1" x14ac:dyDescent="0.25">
      <c r="A52" s="7" t="s">
        <v>58</v>
      </c>
      <c r="B52" s="2" t="s">
        <v>476</v>
      </c>
      <c r="C52" s="2" t="s">
        <v>477</v>
      </c>
      <c r="D52" s="2" t="s">
        <v>478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465</v>
      </c>
      <c r="L52" s="2" t="s">
        <v>479</v>
      </c>
      <c r="M52" s="3" t="s">
        <v>82</v>
      </c>
      <c r="O52" s="3" t="s">
        <v>64</v>
      </c>
      <c r="P52" s="3" t="s">
        <v>480</v>
      </c>
      <c r="Q52" s="2" t="s">
        <v>481</v>
      </c>
      <c r="R52" s="3" t="s">
        <v>66</v>
      </c>
      <c r="S52" s="4">
        <v>1</v>
      </c>
      <c r="T52" s="4">
        <v>1</v>
      </c>
      <c r="U52" s="5" t="s">
        <v>482</v>
      </c>
      <c r="V52" s="5" t="s">
        <v>482</v>
      </c>
      <c r="W52" s="5" t="s">
        <v>483</v>
      </c>
      <c r="X52" s="5" t="s">
        <v>483</v>
      </c>
      <c r="Y52" s="4">
        <v>506</v>
      </c>
      <c r="Z52" s="4">
        <v>456</v>
      </c>
      <c r="AA52" s="4">
        <v>867</v>
      </c>
      <c r="AB52" s="4">
        <v>6</v>
      </c>
      <c r="AC52" s="4">
        <v>7</v>
      </c>
      <c r="AD52" s="4">
        <v>16</v>
      </c>
      <c r="AE52" s="4">
        <v>28</v>
      </c>
      <c r="AF52" s="4">
        <v>5</v>
      </c>
      <c r="AG52" s="4">
        <v>11</v>
      </c>
      <c r="AH52" s="4">
        <v>2</v>
      </c>
      <c r="AI52" s="4">
        <v>3</v>
      </c>
      <c r="AJ52" s="4">
        <v>7</v>
      </c>
      <c r="AK52" s="4">
        <v>14</v>
      </c>
      <c r="AL52" s="4">
        <v>5</v>
      </c>
      <c r="AM52" s="4">
        <v>6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HYPERLINK("https://creighton-primo.hosted.exlibrisgroup.com/primo-explore/search?tab=default_tab&amp;search_scope=EVERYTHING&amp;vid=01CRU&amp;lang=en_US&amp;offset=0&amp;query=any,contains,991002233579702656","Catalog Record")</f>
        <v>Catalog Record</v>
      </c>
      <c r="AT52" s="6" t="str">
        <f>HYPERLINK("http://www.worldcat.org/oclc/294981","WorldCat Record")</f>
        <v>WorldCat Record</v>
      </c>
      <c r="AU52" s="3" t="s">
        <v>484</v>
      </c>
      <c r="AV52" s="3" t="s">
        <v>485</v>
      </c>
      <c r="AW52" s="3" t="s">
        <v>486</v>
      </c>
      <c r="AX52" s="3" t="s">
        <v>486</v>
      </c>
      <c r="AY52" s="3" t="s">
        <v>487</v>
      </c>
      <c r="AZ52" s="3" t="s">
        <v>74</v>
      </c>
      <c r="BC52" s="3" t="s">
        <v>488</v>
      </c>
      <c r="BD52" s="3" t="s">
        <v>489</v>
      </c>
    </row>
    <row r="53" spans="1:56" ht="57" customHeight="1" x14ac:dyDescent="0.25">
      <c r="A53" s="7" t="s">
        <v>58</v>
      </c>
      <c r="B53" s="2" t="s">
        <v>490</v>
      </c>
      <c r="C53" s="2" t="s">
        <v>491</v>
      </c>
      <c r="D53" s="2" t="s">
        <v>492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493</v>
      </c>
      <c r="L53" s="2" t="s">
        <v>494</v>
      </c>
      <c r="M53" s="3" t="s">
        <v>495</v>
      </c>
      <c r="O53" s="3" t="s">
        <v>64</v>
      </c>
      <c r="P53" s="3" t="s">
        <v>496</v>
      </c>
      <c r="R53" s="3" t="s">
        <v>66</v>
      </c>
      <c r="S53" s="4">
        <v>2</v>
      </c>
      <c r="T53" s="4">
        <v>2</v>
      </c>
      <c r="U53" s="5" t="s">
        <v>469</v>
      </c>
      <c r="V53" s="5" t="s">
        <v>469</v>
      </c>
      <c r="W53" s="5" t="s">
        <v>336</v>
      </c>
      <c r="X53" s="5" t="s">
        <v>336</v>
      </c>
      <c r="Y53" s="4">
        <v>709</v>
      </c>
      <c r="Z53" s="4">
        <v>580</v>
      </c>
      <c r="AA53" s="4">
        <v>865</v>
      </c>
      <c r="AB53" s="4">
        <v>4</v>
      </c>
      <c r="AC53" s="4">
        <v>7</v>
      </c>
      <c r="AD53" s="4">
        <v>32</v>
      </c>
      <c r="AE53" s="4">
        <v>47</v>
      </c>
      <c r="AF53" s="4">
        <v>11</v>
      </c>
      <c r="AG53" s="4">
        <v>19</v>
      </c>
      <c r="AH53" s="4">
        <v>9</v>
      </c>
      <c r="AI53" s="4">
        <v>11</v>
      </c>
      <c r="AJ53" s="4">
        <v>19</v>
      </c>
      <c r="AK53" s="4">
        <v>21</v>
      </c>
      <c r="AL53" s="4">
        <v>3</v>
      </c>
      <c r="AM53" s="4">
        <v>6</v>
      </c>
      <c r="AN53" s="4">
        <v>0</v>
      </c>
      <c r="AO53" s="4">
        <v>1</v>
      </c>
      <c r="AP53" s="3" t="s">
        <v>58</v>
      </c>
      <c r="AQ53" s="3" t="s">
        <v>69</v>
      </c>
      <c r="AR53" s="6" t="str">
        <f>HYPERLINK("http://catalog.hathitrust.org/Record/001442902","HathiTrust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HYPERLINK("https://creighton-primo.hosted.exlibrisgroup.com/primo-explore/search?tab=default_tab&amp;search_scope=EVERYTHING&amp;vid=01CRU&amp;lang=en_US&amp;offset=0&amp;query=any,contains,991000724879702656","Catalog Record")</f>
        <v>Catalog Record</v>
      </c>
      <c r="AT53" s="6" t="str">
        <f>HYPERLINK("http://www.worldcat.org/oclc/127311","WorldCat Record")</f>
        <v>WorldCat Record</v>
      </c>
      <c r="AU53" s="3" t="s">
        <v>497</v>
      </c>
      <c r="AV53" s="3" t="s">
        <v>498</v>
      </c>
      <c r="AW53" s="3" t="s">
        <v>499</v>
      </c>
      <c r="AX53" s="3" t="s">
        <v>499</v>
      </c>
      <c r="AY53" s="3" t="s">
        <v>500</v>
      </c>
      <c r="AZ53" s="3" t="s">
        <v>74</v>
      </c>
      <c r="BB53" s="3" t="s">
        <v>501</v>
      </c>
      <c r="BC53" s="3" t="s">
        <v>502</v>
      </c>
      <c r="BD53" s="3" t="s">
        <v>503</v>
      </c>
    </row>
    <row r="54" spans="1:56" ht="57" customHeight="1" x14ac:dyDescent="0.25">
      <c r="A54" s="7" t="s">
        <v>58</v>
      </c>
      <c r="B54" s="2" t="s">
        <v>504</v>
      </c>
      <c r="C54" s="2" t="s">
        <v>505</v>
      </c>
      <c r="D54" s="2" t="s">
        <v>506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507</v>
      </c>
      <c r="L54" s="2" t="s">
        <v>508</v>
      </c>
      <c r="M54" s="3" t="s">
        <v>509</v>
      </c>
      <c r="O54" s="3" t="s">
        <v>64</v>
      </c>
      <c r="P54" s="3" t="s">
        <v>65</v>
      </c>
      <c r="Q54" s="2" t="s">
        <v>510</v>
      </c>
      <c r="R54" s="3" t="s">
        <v>66</v>
      </c>
      <c r="S54" s="4">
        <v>1</v>
      </c>
      <c r="T54" s="4">
        <v>1</v>
      </c>
      <c r="U54" s="5" t="s">
        <v>511</v>
      </c>
      <c r="V54" s="5" t="s">
        <v>511</v>
      </c>
      <c r="W54" s="5" t="s">
        <v>336</v>
      </c>
      <c r="X54" s="5" t="s">
        <v>336</v>
      </c>
      <c r="Y54" s="4">
        <v>357</v>
      </c>
      <c r="Z54" s="4">
        <v>335</v>
      </c>
      <c r="AA54" s="4">
        <v>765</v>
      </c>
      <c r="AB54" s="4">
        <v>3</v>
      </c>
      <c r="AC54" s="4">
        <v>7</v>
      </c>
      <c r="AD54" s="4">
        <v>17</v>
      </c>
      <c r="AE54" s="4">
        <v>42</v>
      </c>
      <c r="AF54" s="4">
        <v>5</v>
      </c>
      <c r="AG54" s="4">
        <v>16</v>
      </c>
      <c r="AH54" s="4">
        <v>4</v>
      </c>
      <c r="AI54" s="4">
        <v>9</v>
      </c>
      <c r="AJ54" s="4">
        <v>11</v>
      </c>
      <c r="AK54" s="4">
        <v>23</v>
      </c>
      <c r="AL54" s="4">
        <v>2</v>
      </c>
      <c r="AM54" s="4">
        <v>6</v>
      </c>
      <c r="AN54" s="4">
        <v>0</v>
      </c>
      <c r="AO54" s="4">
        <v>0</v>
      </c>
      <c r="AP54" s="3" t="s">
        <v>58</v>
      </c>
      <c r="AQ54" s="3" t="s">
        <v>69</v>
      </c>
      <c r="AR54" s="6" t="str">
        <f>HYPERLINK("http://catalog.hathitrust.org/Record/001210222","HathiTrust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HYPERLINK("https://creighton-primo.hosted.exlibrisgroup.com/primo-explore/search?tab=default_tab&amp;search_scope=EVERYTHING&amp;vid=01CRU&amp;lang=en_US&amp;offset=0&amp;query=any,contains,991002284709702656","Catalog Record")</f>
        <v>Catalog Record</v>
      </c>
      <c r="AT54" s="6" t="str">
        <f>HYPERLINK("http://www.worldcat.org/oclc/311250","WorldCat Record")</f>
        <v>WorldCat Record</v>
      </c>
      <c r="AU54" s="3" t="s">
        <v>512</v>
      </c>
      <c r="AV54" s="3" t="s">
        <v>513</v>
      </c>
      <c r="AW54" s="3" t="s">
        <v>514</v>
      </c>
      <c r="AX54" s="3" t="s">
        <v>514</v>
      </c>
      <c r="AY54" s="3" t="s">
        <v>515</v>
      </c>
      <c r="AZ54" s="3" t="s">
        <v>74</v>
      </c>
      <c r="BC54" s="3" t="s">
        <v>516</v>
      </c>
      <c r="BD54" s="3" t="s">
        <v>517</v>
      </c>
    </row>
    <row r="55" spans="1:56" ht="57" customHeight="1" x14ac:dyDescent="0.25">
      <c r="A55" s="7" t="s">
        <v>58</v>
      </c>
      <c r="B55" s="2" t="s">
        <v>518</v>
      </c>
      <c r="C55" s="2" t="s">
        <v>519</v>
      </c>
      <c r="D55" s="2" t="s">
        <v>520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521</v>
      </c>
      <c r="M55" s="3" t="s">
        <v>522</v>
      </c>
      <c r="O55" s="3" t="s">
        <v>64</v>
      </c>
      <c r="P55" s="3" t="s">
        <v>523</v>
      </c>
      <c r="Q55" s="2" t="s">
        <v>524</v>
      </c>
      <c r="R55" s="3" t="s">
        <v>66</v>
      </c>
      <c r="S55" s="4">
        <v>1</v>
      </c>
      <c r="T55" s="4">
        <v>1</v>
      </c>
      <c r="U55" s="5" t="s">
        <v>525</v>
      </c>
      <c r="V55" s="5" t="s">
        <v>525</v>
      </c>
      <c r="W55" s="5" t="s">
        <v>526</v>
      </c>
      <c r="X55" s="5" t="s">
        <v>526</v>
      </c>
      <c r="Y55" s="4">
        <v>217</v>
      </c>
      <c r="Z55" s="4">
        <v>175</v>
      </c>
      <c r="AA55" s="4">
        <v>177</v>
      </c>
      <c r="AB55" s="4">
        <v>2</v>
      </c>
      <c r="AC55" s="4">
        <v>2</v>
      </c>
      <c r="AD55" s="4">
        <v>9</v>
      </c>
      <c r="AE55" s="4">
        <v>9</v>
      </c>
      <c r="AF55" s="4">
        <v>1</v>
      </c>
      <c r="AG55" s="4">
        <v>1</v>
      </c>
      <c r="AH55" s="4">
        <v>5</v>
      </c>
      <c r="AI55" s="4">
        <v>5</v>
      </c>
      <c r="AJ55" s="4">
        <v>4</v>
      </c>
      <c r="AK55" s="4">
        <v>4</v>
      </c>
      <c r="AL55" s="4">
        <v>1</v>
      </c>
      <c r="AM55" s="4">
        <v>1</v>
      </c>
      <c r="AN55" s="4">
        <v>0</v>
      </c>
      <c r="AO55" s="4">
        <v>0</v>
      </c>
      <c r="AP55" s="3" t="s">
        <v>58</v>
      </c>
      <c r="AQ55" s="3" t="s">
        <v>69</v>
      </c>
      <c r="AR55" s="6" t="str">
        <f>HYPERLINK("http://catalog.hathitrust.org/Record/003590147","HathiTrust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HYPERLINK("https://creighton-primo.hosted.exlibrisgroup.com/primo-explore/search?tab=default_tab&amp;search_scope=EVERYTHING&amp;vid=01CRU&amp;lang=en_US&amp;offset=0&amp;query=any,contains,991003791909702656","Catalog Record")</f>
        <v>Catalog Record</v>
      </c>
      <c r="AT55" s="6" t="str">
        <f>HYPERLINK("http://www.worldcat.org/oclc/45888930","WorldCat Record")</f>
        <v>WorldCat Record</v>
      </c>
      <c r="AU55" s="3" t="s">
        <v>527</v>
      </c>
      <c r="AV55" s="3" t="s">
        <v>528</v>
      </c>
      <c r="AW55" s="3" t="s">
        <v>529</v>
      </c>
      <c r="AX55" s="3" t="s">
        <v>529</v>
      </c>
      <c r="AY55" s="3" t="s">
        <v>530</v>
      </c>
      <c r="AZ55" s="3" t="s">
        <v>74</v>
      </c>
      <c r="BB55" s="3" t="s">
        <v>531</v>
      </c>
      <c r="BC55" s="3" t="s">
        <v>532</v>
      </c>
      <c r="BD55" s="3" t="s">
        <v>533</v>
      </c>
    </row>
    <row r="56" spans="1:56" ht="57" customHeight="1" x14ac:dyDescent="0.25">
      <c r="A56" s="7" t="s">
        <v>58</v>
      </c>
      <c r="B56" s="2" t="s">
        <v>534</v>
      </c>
      <c r="C56" s="2" t="s">
        <v>535</v>
      </c>
      <c r="D56" s="2" t="s">
        <v>536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537</v>
      </c>
      <c r="L56" s="2" t="s">
        <v>538</v>
      </c>
      <c r="M56" s="3" t="s">
        <v>113</v>
      </c>
      <c r="O56" s="3" t="s">
        <v>97</v>
      </c>
      <c r="P56" s="3" t="s">
        <v>539</v>
      </c>
      <c r="Q56" s="2" t="s">
        <v>540</v>
      </c>
      <c r="R56" s="3" t="s">
        <v>66</v>
      </c>
      <c r="S56" s="4">
        <v>2</v>
      </c>
      <c r="T56" s="4">
        <v>2</v>
      </c>
      <c r="U56" s="5" t="s">
        <v>99</v>
      </c>
      <c r="V56" s="5" t="s">
        <v>99</v>
      </c>
      <c r="W56" s="5" t="s">
        <v>541</v>
      </c>
      <c r="X56" s="5" t="s">
        <v>541</v>
      </c>
      <c r="Y56" s="4">
        <v>248</v>
      </c>
      <c r="Z56" s="4">
        <v>161</v>
      </c>
      <c r="AA56" s="4">
        <v>224</v>
      </c>
      <c r="AB56" s="4">
        <v>2</v>
      </c>
      <c r="AC56" s="4">
        <v>2</v>
      </c>
      <c r="AD56" s="4">
        <v>6</v>
      </c>
      <c r="AE56" s="4">
        <v>11</v>
      </c>
      <c r="AF56" s="4">
        <v>2</v>
      </c>
      <c r="AG56" s="4">
        <v>2</v>
      </c>
      <c r="AH56" s="4">
        <v>1</v>
      </c>
      <c r="AI56" s="4">
        <v>4</v>
      </c>
      <c r="AJ56" s="4">
        <v>5</v>
      </c>
      <c r="AK56" s="4">
        <v>8</v>
      </c>
      <c r="AL56" s="4">
        <v>1</v>
      </c>
      <c r="AM56" s="4">
        <v>1</v>
      </c>
      <c r="AN56" s="4">
        <v>0</v>
      </c>
      <c r="AO56" s="4">
        <v>0</v>
      </c>
      <c r="AP56" s="3" t="s">
        <v>58</v>
      </c>
      <c r="AQ56" s="3" t="s">
        <v>69</v>
      </c>
      <c r="AR56" s="6" t="str">
        <f>HYPERLINK("http://catalog.hathitrust.org/Record/001776576","HathiTrust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HYPERLINK("https://creighton-primo.hosted.exlibrisgroup.com/primo-explore/search?tab=default_tab&amp;search_scope=EVERYTHING&amp;vid=01CRU&amp;lang=en_US&amp;offset=0&amp;query=any,contains,991004533539702656","Catalog Record")</f>
        <v>Catalog Record</v>
      </c>
      <c r="AT56" s="6" t="str">
        <f>HYPERLINK("http://www.worldcat.org/oclc/3864045","WorldCat Record")</f>
        <v>WorldCat Record</v>
      </c>
      <c r="AU56" s="3" t="s">
        <v>542</v>
      </c>
      <c r="AV56" s="3" t="s">
        <v>543</v>
      </c>
      <c r="AW56" s="3" t="s">
        <v>544</v>
      </c>
      <c r="AX56" s="3" t="s">
        <v>544</v>
      </c>
      <c r="AY56" s="3" t="s">
        <v>545</v>
      </c>
      <c r="AZ56" s="3" t="s">
        <v>74</v>
      </c>
      <c r="BC56" s="3" t="s">
        <v>546</v>
      </c>
      <c r="BD56" s="3" t="s">
        <v>547</v>
      </c>
    </row>
    <row r="57" spans="1:56" ht="57" customHeight="1" x14ac:dyDescent="0.25">
      <c r="A57" s="7" t="s">
        <v>58</v>
      </c>
      <c r="B57" s="2" t="s">
        <v>548</v>
      </c>
      <c r="C57" s="2" t="s">
        <v>549</v>
      </c>
      <c r="D57" s="2" t="s">
        <v>550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551</v>
      </c>
      <c r="L57" s="2" t="s">
        <v>552</v>
      </c>
      <c r="M57" s="3" t="s">
        <v>553</v>
      </c>
      <c r="O57" s="3" t="s">
        <v>64</v>
      </c>
      <c r="P57" s="3" t="s">
        <v>65</v>
      </c>
      <c r="Q57" s="2" t="s">
        <v>554</v>
      </c>
      <c r="R57" s="3" t="s">
        <v>66</v>
      </c>
      <c r="S57" s="4">
        <v>5</v>
      </c>
      <c r="T57" s="4">
        <v>5</v>
      </c>
      <c r="U57" s="5" t="s">
        <v>555</v>
      </c>
      <c r="V57" s="5" t="s">
        <v>555</v>
      </c>
      <c r="W57" s="5" t="s">
        <v>336</v>
      </c>
      <c r="X57" s="5" t="s">
        <v>336</v>
      </c>
      <c r="Y57" s="4">
        <v>688</v>
      </c>
      <c r="Z57" s="4">
        <v>595</v>
      </c>
      <c r="AA57" s="4">
        <v>763</v>
      </c>
      <c r="AB57" s="4">
        <v>6</v>
      </c>
      <c r="AC57" s="4">
        <v>7</v>
      </c>
      <c r="AD57" s="4">
        <v>26</v>
      </c>
      <c r="AE57" s="4">
        <v>32</v>
      </c>
      <c r="AF57" s="4">
        <v>9</v>
      </c>
      <c r="AG57" s="4">
        <v>13</v>
      </c>
      <c r="AH57" s="4">
        <v>8</v>
      </c>
      <c r="AI57" s="4">
        <v>8</v>
      </c>
      <c r="AJ57" s="4">
        <v>13</v>
      </c>
      <c r="AK57" s="4">
        <v>15</v>
      </c>
      <c r="AL57" s="4">
        <v>5</v>
      </c>
      <c r="AM57" s="4">
        <v>6</v>
      </c>
      <c r="AN57" s="4">
        <v>0</v>
      </c>
      <c r="AO57" s="4">
        <v>0</v>
      </c>
      <c r="AP57" s="3" t="s">
        <v>58</v>
      </c>
      <c r="AQ57" s="3" t="s">
        <v>69</v>
      </c>
      <c r="AR57" s="6" t="str">
        <f>HYPERLINK("http://catalog.hathitrust.org/Record/000010430","HathiTrust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HYPERLINK("https://creighton-primo.hosted.exlibrisgroup.com/primo-explore/search?tab=default_tab&amp;search_scope=EVERYTHING&amp;vid=01CRU&amp;lang=en_US&amp;offset=0&amp;query=any,contains,991003200149702656","Catalog Record")</f>
        <v>Catalog Record</v>
      </c>
      <c r="AT57" s="6" t="str">
        <f>HYPERLINK("http://www.worldcat.org/oclc/724299","WorldCat Record")</f>
        <v>WorldCat Record</v>
      </c>
      <c r="AU57" s="3" t="s">
        <v>556</v>
      </c>
      <c r="AV57" s="3" t="s">
        <v>557</v>
      </c>
      <c r="AW57" s="3" t="s">
        <v>558</v>
      </c>
      <c r="AX57" s="3" t="s">
        <v>558</v>
      </c>
      <c r="AY57" s="3" t="s">
        <v>559</v>
      </c>
      <c r="AZ57" s="3" t="s">
        <v>74</v>
      </c>
      <c r="BB57" s="3" t="s">
        <v>560</v>
      </c>
      <c r="BC57" s="3" t="s">
        <v>561</v>
      </c>
      <c r="BD57" s="3" t="s">
        <v>562</v>
      </c>
    </row>
    <row r="58" spans="1:56" ht="57" customHeight="1" x14ac:dyDescent="0.25">
      <c r="A58" s="7" t="s">
        <v>58</v>
      </c>
      <c r="B58" s="2" t="s">
        <v>563</v>
      </c>
      <c r="C58" s="2" t="s">
        <v>564</v>
      </c>
      <c r="D58" s="2" t="s">
        <v>565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566</v>
      </c>
      <c r="L58" s="2" t="s">
        <v>567</v>
      </c>
      <c r="M58" s="3" t="s">
        <v>568</v>
      </c>
      <c r="N58" s="2" t="s">
        <v>569</v>
      </c>
      <c r="O58" s="3" t="s">
        <v>64</v>
      </c>
      <c r="P58" s="3" t="s">
        <v>65</v>
      </c>
      <c r="Q58" s="2" t="s">
        <v>570</v>
      </c>
      <c r="R58" s="3" t="s">
        <v>66</v>
      </c>
      <c r="S58" s="4">
        <v>5</v>
      </c>
      <c r="T58" s="4">
        <v>5</v>
      </c>
      <c r="U58" s="5" t="s">
        <v>555</v>
      </c>
      <c r="V58" s="5" t="s">
        <v>555</v>
      </c>
      <c r="W58" s="5" t="s">
        <v>571</v>
      </c>
      <c r="X58" s="5" t="s">
        <v>571</v>
      </c>
      <c r="Y58" s="4">
        <v>218</v>
      </c>
      <c r="Z58" s="4">
        <v>205</v>
      </c>
      <c r="AA58" s="4">
        <v>248</v>
      </c>
      <c r="AB58" s="4">
        <v>2</v>
      </c>
      <c r="AC58" s="4">
        <v>2</v>
      </c>
      <c r="AD58" s="4">
        <v>7</v>
      </c>
      <c r="AE58" s="4">
        <v>7</v>
      </c>
      <c r="AF58" s="4">
        <v>3</v>
      </c>
      <c r="AG58" s="4">
        <v>3</v>
      </c>
      <c r="AH58" s="4">
        <v>1</v>
      </c>
      <c r="AI58" s="4">
        <v>1</v>
      </c>
      <c r="AJ58" s="4">
        <v>4</v>
      </c>
      <c r="AK58" s="4">
        <v>4</v>
      </c>
      <c r="AL58" s="4">
        <v>1</v>
      </c>
      <c r="AM58" s="4">
        <v>1</v>
      </c>
      <c r="AN58" s="4">
        <v>0</v>
      </c>
      <c r="AO58" s="4">
        <v>0</v>
      </c>
      <c r="AP58" s="3" t="s">
        <v>58</v>
      </c>
      <c r="AQ58" s="3" t="s">
        <v>58</v>
      </c>
      <c r="AS58" s="6" t="str">
        <f>HYPERLINK("https://creighton-primo.hosted.exlibrisgroup.com/primo-explore/search?tab=default_tab&amp;search_scope=EVERYTHING&amp;vid=01CRU&amp;lang=en_US&amp;offset=0&amp;query=any,contains,991005241139702656","Catalog Record")</f>
        <v>Catalog Record</v>
      </c>
      <c r="AT58" s="6" t="str">
        <f>HYPERLINK("http://www.worldcat.org/oclc/8416604","WorldCat Record")</f>
        <v>WorldCat Record</v>
      </c>
      <c r="AU58" s="3" t="s">
        <v>572</v>
      </c>
      <c r="AV58" s="3" t="s">
        <v>573</v>
      </c>
      <c r="AW58" s="3" t="s">
        <v>574</v>
      </c>
      <c r="AX58" s="3" t="s">
        <v>574</v>
      </c>
      <c r="AY58" s="3" t="s">
        <v>575</v>
      </c>
      <c r="AZ58" s="3" t="s">
        <v>74</v>
      </c>
      <c r="BB58" s="3" t="s">
        <v>576</v>
      </c>
      <c r="BC58" s="3" t="s">
        <v>577</v>
      </c>
      <c r="BD58" s="3" t="s">
        <v>578</v>
      </c>
    </row>
    <row r="59" spans="1:56" ht="57" customHeight="1" x14ac:dyDescent="0.25">
      <c r="A59" s="7" t="s">
        <v>58</v>
      </c>
      <c r="B59" s="2" t="s">
        <v>579</v>
      </c>
      <c r="C59" s="2" t="s">
        <v>580</v>
      </c>
      <c r="D59" s="2" t="s">
        <v>581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582</v>
      </c>
      <c r="L59" s="2" t="s">
        <v>583</v>
      </c>
      <c r="M59" s="3" t="s">
        <v>553</v>
      </c>
      <c r="O59" s="3" t="s">
        <v>64</v>
      </c>
      <c r="P59" s="3" t="s">
        <v>161</v>
      </c>
      <c r="R59" s="3" t="s">
        <v>66</v>
      </c>
      <c r="S59" s="4">
        <v>2</v>
      </c>
      <c r="T59" s="4">
        <v>2</v>
      </c>
      <c r="U59" s="5" t="s">
        <v>584</v>
      </c>
      <c r="V59" s="5" t="s">
        <v>584</v>
      </c>
      <c r="W59" s="5" t="s">
        <v>336</v>
      </c>
      <c r="X59" s="5" t="s">
        <v>336</v>
      </c>
      <c r="Y59" s="4">
        <v>164</v>
      </c>
      <c r="Z59" s="4">
        <v>139</v>
      </c>
      <c r="AA59" s="4">
        <v>309</v>
      </c>
      <c r="AB59" s="4">
        <v>2</v>
      </c>
      <c r="AC59" s="4">
        <v>4</v>
      </c>
      <c r="AD59" s="4">
        <v>9</v>
      </c>
      <c r="AE59" s="4">
        <v>21</v>
      </c>
      <c r="AF59" s="4">
        <v>4</v>
      </c>
      <c r="AG59" s="4">
        <v>6</v>
      </c>
      <c r="AH59" s="4">
        <v>3</v>
      </c>
      <c r="AI59" s="4">
        <v>7</v>
      </c>
      <c r="AJ59" s="4">
        <v>5</v>
      </c>
      <c r="AK59" s="4">
        <v>12</v>
      </c>
      <c r="AL59" s="4">
        <v>1</v>
      </c>
      <c r="AM59" s="4">
        <v>3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HYPERLINK("https://creighton-primo.hosted.exlibrisgroup.com/primo-explore/search?tab=default_tab&amp;search_scope=EVERYTHING&amp;vid=01CRU&amp;lang=en_US&amp;offset=0&amp;query=any,contains,991003489949702656","Catalog Record")</f>
        <v>Catalog Record</v>
      </c>
      <c r="AT59" s="6" t="str">
        <f>HYPERLINK("http://www.worldcat.org/oclc/1039032","WorldCat Record")</f>
        <v>WorldCat Record</v>
      </c>
      <c r="AU59" s="3" t="s">
        <v>585</v>
      </c>
      <c r="AV59" s="3" t="s">
        <v>586</v>
      </c>
      <c r="AW59" s="3" t="s">
        <v>587</v>
      </c>
      <c r="AX59" s="3" t="s">
        <v>587</v>
      </c>
      <c r="AY59" s="3" t="s">
        <v>588</v>
      </c>
      <c r="AZ59" s="3" t="s">
        <v>74</v>
      </c>
      <c r="BB59" s="3" t="s">
        <v>589</v>
      </c>
      <c r="BC59" s="3" t="s">
        <v>590</v>
      </c>
      <c r="BD59" s="3" t="s">
        <v>591</v>
      </c>
    </row>
    <row r="60" spans="1:56" ht="57" customHeight="1" x14ac:dyDescent="0.25">
      <c r="A60" s="7" t="s">
        <v>58</v>
      </c>
      <c r="B60" s="2" t="s">
        <v>592</v>
      </c>
      <c r="C60" s="2" t="s">
        <v>593</v>
      </c>
      <c r="D60" s="2" t="s">
        <v>594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595</v>
      </c>
      <c r="L60" s="2" t="s">
        <v>596</v>
      </c>
      <c r="M60" s="3" t="s">
        <v>522</v>
      </c>
      <c r="O60" s="3" t="s">
        <v>64</v>
      </c>
      <c r="P60" s="3" t="s">
        <v>65</v>
      </c>
      <c r="Q60" s="2" t="s">
        <v>597</v>
      </c>
      <c r="R60" s="3" t="s">
        <v>66</v>
      </c>
      <c r="S60" s="4">
        <v>1</v>
      </c>
      <c r="T60" s="4">
        <v>1</v>
      </c>
      <c r="U60" s="5" t="s">
        <v>598</v>
      </c>
      <c r="V60" s="5" t="s">
        <v>598</v>
      </c>
      <c r="W60" s="5" t="s">
        <v>598</v>
      </c>
      <c r="X60" s="5" t="s">
        <v>598</v>
      </c>
      <c r="Y60" s="4">
        <v>257</v>
      </c>
      <c r="Z60" s="4">
        <v>188</v>
      </c>
      <c r="AA60" s="4">
        <v>188</v>
      </c>
      <c r="AB60" s="4">
        <v>2</v>
      </c>
      <c r="AC60" s="4">
        <v>2</v>
      </c>
      <c r="AD60" s="4">
        <v>10</v>
      </c>
      <c r="AE60" s="4">
        <v>10</v>
      </c>
      <c r="AF60" s="4">
        <v>4</v>
      </c>
      <c r="AG60" s="4">
        <v>4</v>
      </c>
      <c r="AH60" s="4">
        <v>5</v>
      </c>
      <c r="AI60" s="4">
        <v>5</v>
      </c>
      <c r="AJ60" s="4">
        <v>7</v>
      </c>
      <c r="AK60" s="4">
        <v>7</v>
      </c>
      <c r="AL60" s="4">
        <v>1</v>
      </c>
      <c r="AM60" s="4">
        <v>1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HYPERLINK("https://creighton-primo.hosted.exlibrisgroup.com/primo-explore/search?tab=default_tab&amp;search_scope=EVERYTHING&amp;vid=01CRU&amp;lang=en_US&amp;offset=0&amp;query=any,contains,991004498089702656","Catalog Record")</f>
        <v>Catalog Record</v>
      </c>
      <c r="AT60" s="6" t="str">
        <f>HYPERLINK("http://www.worldcat.org/oclc/45505921","WorldCat Record")</f>
        <v>WorldCat Record</v>
      </c>
      <c r="AU60" s="3" t="s">
        <v>599</v>
      </c>
      <c r="AV60" s="3" t="s">
        <v>600</v>
      </c>
      <c r="AW60" s="3" t="s">
        <v>601</v>
      </c>
      <c r="AX60" s="3" t="s">
        <v>601</v>
      </c>
      <c r="AY60" s="3" t="s">
        <v>602</v>
      </c>
      <c r="AZ60" s="3" t="s">
        <v>74</v>
      </c>
      <c r="BB60" s="3" t="s">
        <v>603</v>
      </c>
      <c r="BC60" s="3" t="s">
        <v>604</v>
      </c>
      <c r="BD60" s="3" t="s">
        <v>605</v>
      </c>
    </row>
    <row r="61" spans="1:56" ht="57" customHeight="1" x14ac:dyDescent="0.25">
      <c r="A61" s="7" t="s">
        <v>58</v>
      </c>
      <c r="B61" s="2" t="s">
        <v>606</v>
      </c>
      <c r="C61" s="2" t="s">
        <v>607</v>
      </c>
      <c r="D61" s="2" t="s">
        <v>608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609</v>
      </c>
      <c r="L61" s="2" t="s">
        <v>610</v>
      </c>
      <c r="M61" s="3" t="s">
        <v>611</v>
      </c>
      <c r="O61" s="3" t="s">
        <v>64</v>
      </c>
      <c r="P61" s="3" t="s">
        <v>65</v>
      </c>
      <c r="Q61" s="2" t="s">
        <v>612</v>
      </c>
      <c r="R61" s="3" t="s">
        <v>66</v>
      </c>
      <c r="S61" s="4">
        <v>2</v>
      </c>
      <c r="T61" s="4">
        <v>2</v>
      </c>
      <c r="U61" s="5" t="s">
        <v>613</v>
      </c>
      <c r="V61" s="5" t="s">
        <v>613</v>
      </c>
      <c r="W61" s="5" t="s">
        <v>614</v>
      </c>
      <c r="X61" s="5" t="s">
        <v>614</v>
      </c>
      <c r="Y61" s="4">
        <v>661</v>
      </c>
      <c r="Z61" s="4">
        <v>576</v>
      </c>
      <c r="AA61" s="4">
        <v>584</v>
      </c>
      <c r="AB61" s="4">
        <v>6</v>
      </c>
      <c r="AC61" s="4">
        <v>6</v>
      </c>
      <c r="AD61" s="4">
        <v>28</v>
      </c>
      <c r="AE61" s="4">
        <v>28</v>
      </c>
      <c r="AF61" s="4">
        <v>11</v>
      </c>
      <c r="AG61" s="4">
        <v>11</v>
      </c>
      <c r="AH61" s="4">
        <v>7</v>
      </c>
      <c r="AI61" s="4">
        <v>7</v>
      </c>
      <c r="AJ61" s="4">
        <v>14</v>
      </c>
      <c r="AK61" s="4">
        <v>14</v>
      </c>
      <c r="AL61" s="4">
        <v>5</v>
      </c>
      <c r="AM61" s="4">
        <v>5</v>
      </c>
      <c r="AN61" s="4">
        <v>0</v>
      </c>
      <c r="AO61" s="4">
        <v>0</v>
      </c>
      <c r="AP61" s="3" t="s">
        <v>58</v>
      </c>
      <c r="AQ61" s="3" t="s">
        <v>69</v>
      </c>
      <c r="AR61" s="6" t="str">
        <f>HYPERLINK("http://catalog.hathitrust.org/Record/001030249","HathiTrust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HYPERLINK("https://creighton-primo.hosted.exlibrisgroup.com/primo-explore/search?tab=default_tab&amp;search_scope=EVERYTHING&amp;vid=01CRU&amp;lang=en_US&amp;offset=0&amp;query=any,contains,991002621709702656","Catalog Record")</f>
        <v>Catalog Record</v>
      </c>
      <c r="AT61" s="6" t="str">
        <f>HYPERLINK("http://www.worldcat.org/oclc/380725","WorldCat Record")</f>
        <v>WorldCat Record</v>
      </c>
      <c r="AU61" s="3" t="s">
        <v>615</v>
      </c>
      <c r="AV61" s="3" t="s">
        <v>616</v>
      </c>
      <c r="AW61" s="3" t="s">
        <v>617</v>
      </c>
      <c r="AX61" s="3" t="s">
        <v>617</v>
      </c>
      <c r="AY61" s="3" t="s">
        <v>618</v>
      </c>
      <c r="AZ61" s="3" t="s">
        <v>74</v>
      </c>
      <c r="BC61" s="3" t="s">
        <v>619</v>
      </c>
      <c r="BD61" s="3" t="s">
        <v>620</v>
      </c>
    </row>
    <row r="62" spans="1:56" ht="57" customHeight="1" x14ac:dyDescent="0.25">
      <c r="A62" s="7" t="s">
        <v>58</v>
      </c>
      <c r="B62" s="2" t="s">
        <v>621</v>
      </c>
      <c r="C62" s="2" t="s">
        <v>622</v>
      </c>
      <c r="D62" s="2" t="s">
        <v>623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L62" s="2" t="s">
        <v>624</v>
      </c>
      <c r="M62" s="3" t="s">
        <v>625</v>
      </c>
      <c r="O62" s="3" t="s">
        <v>64</v>
      </c>
      <c r="P62" s="3" t="s">
        <v>406</v>
      </c>
      <c r="Q62" s="2" t="s">
        <v>435</v>
      </c>
      <c r="R62" s="3" t="s">
        <v>66</v>
      </c>
      <c r="S62" s="4">
        <v>1</v>
      </c>
      <c r="T62" s="4">
        <v>1</v>
      </c>
      <c r="U62" s="5" t="s">
        <v>626</v>
      </c>
      <c r="V62" s="5" t="s">
        <v>626</v>
      </c>
      <c r="W62" s="5" t="s">
        <v>627</v>
      </c>
      <c r="X62" s="5" t="s">
        <v>627</v>
      </c>
      <c r="Y62" s="4">
        <v>276</v>
      </c>
      <c r="Z62" s="4">
        <v>209</v>
      </c>
      <c r="AA62" s="4">
        <v>214</v>
      </c>
      <c r="AB62" s="4">
        <v>2</v>
      </c>
      <c r="AC62" s="4">
        <v>2</v>
      </c>
      <c r="AD62" s="4">
        <v>14</v>
      </c>
      <c r="AE62" s="4">
        <v>14</v>
      </c>
      <c r="AF62" s="4">
        <v>4</v>
      </c>
      <c r="AG62" s="4">
        <v>4</v>
      </c>
      <c r="AH62" s="4">
        <v>6</v>
      </c>
      <c r="AI62" s="4">
        <v>6</v>
      </c>
      <c r="AJ62" s="4">
        <v>9</v>
      </c>
      <c r="AK62" s="4">
        <v>9</v>
      </c>
      <c r="AL62" s="4">
        <v>1</v>
      </c>
      <c r="AM62" s="4">
        <v>1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HYPERLINK("https://creighton-primo.hosted.exlibrisgroup.com/primo-explore/search?tab=default_tab&amp;search_scope=EVERYTHING&amp;vid=01CRU&amp;lang=en_US&amp;offset=0&amp;query=any,contains,991003476409702656","Catalog Record")</f>
        <v>Catalog Record</v>
      </c>
      <c r="AT62" s="6" t="str">
        <f>HYPERLINK("http://www.worldcat.org/oclc/40173894","WorldCat Record")</f>
        <v>WorldCat Record</v>
      </c>
      <c r="AU62" s="3" t="s">
        <v>628</v>
      </c>
      <c r="AV62" s="3" t="s">
        <v>629</v>
      </c>
      <c r="AW62" s="3" t="s">
        <v>630</v>
      </c>
      <c r="AX62" s="3" t="s">
        <v>630</v>
      </c>
      <c r="AY62" s="3" t="s">
        <v>631</v>
      </c>
      <c r="AZ62" s="3" t="s">
        <v>74</v>
      </c>
      <c r="BB62" s="3" t="s">
        <v>632</v>
      </c>
      <c r="BC62" s="3" t="s">
        <v>633</v>
      </c>
      <c r="BD62" s="3" t="s">
        <v>634</v>
      </c>
    </row>
    <row r="63" spans="1:56" ht="57" customHeight="1" x14ac:dyDescent="0.25">
      <c r="A63" s="7" t="s">
        <v>58</v>
      </c>
      <c r="B63" s="2" t="s">
        <v>635</v>
      </c>
      <c r="C63" s="2" t="s">
        <v>636</v>
      </c>
      <c r="D63" s="2" t="s">
        <v>637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L63" s="2" t="s">
        <v>638</v>
      </c>
      <c r="M63" s="3" t="s">
        <v>291</v>
      </c>
      <c r="O63" s="3" t="s">
        <v>64</v>
      </c>
      <c r="P63" s="3" t="s">
        <v>161</v>
      </c>
      <c r="Q63" s="2" t="s">
        <v>639</v>
      </c>
      <c r="R63" s="3" t="s">
        <v>66</v>
      </c>
      <c r="S63" s="4">
        <v>6</v>
      </c>
      <c r="T63" s="4">
        <v>6</v>
      </c>
      <c r="U63" s="5" t="s">
        <v>640</v>
      </c>
      <c r="V63" s="5" t="s">
        <v>640</v>
      </c>
      <c r="W63" s="5" t="s">
        <v>641</v>
      </c>
      <c r="X63" s="5" t="s">
        <v>641</v>
      </c>
      <c r="Y63" s="4">
        <v>217</v>
      </c>
      <c r="Z63" s="4">
        <v>128</v>
      </c>
      <c r="AA63" s="4">
        <v>131</v>
      </c>
      <c r="AB63" s="4">
        <v>2</v>
      </c>
      <c r="AC63" s="4">
        <v>2</v>
      </c>
      <c r="AD63" s="4">
        <v>5</v>
      </c>
      <c r="AE63" s="4">
        <v>5</v>
      </c>
      <c r="AF63" s="4">
        <v>2</v>
      </c>
      <c r="AG63" s="4">
        <v>2</v>
      </c>
      <c r="AH63" s="4">
        <v>2</v>
      </c>
      <c r="AI63" s="4">
        <v>2</v>
      </c>
      <c r="AJ63" s="4">
        <v>3</v>
      </c>
      <c r="AK63" s="4">
        <v>3</v>
      </c>
      <c r="AL63" s="4">
        <v>1</v>
      </c>
      <c r="AM63" s="4">
        <v>1</v>
      </c>
      <c r="AN63" s="4">
        <v>0</v>
      </c>
      <c r="AO63" s="4">
        <v>0</v>
      </c>
      <c r="AP63" s="3" t="s">
        <v>58</v>
      </c>
      <c r="AQ63" s="3" t="s">
        <v>69</v>
      </c>
      <c r="AR63" s="6" t="str">
        <f>HYPERLINK("http://catalog.hathitrust.org/Record/000843963","HathiTrust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HYPERLINK("https://creighton-primo.hosted.exlibrisgroup.com/primo-explore/search?tab=default_tab&amp;search_scope=EVERYTHING&amp;vid=01CRU&amp;lang=en_US&amp;offset=0&amp;query=any,contains,991000435669702656","Catalog Record")</f>
        <v>Catalog Record</v>
      </c>
      <c r="AT63" s="6" t="str">
        <f>HYPERLINK("http://www.worldcat.org/oclc/12343771","WorldCat Record")</f>
        <v>WorldCat Record</v>
      </c>
      <c r="AU63" s="3" t="s">
        <v>642</v>
      </c>
      <c r="AV63" s="3" t="s">
        <v>643</v>
      </c>
      <c r="AW63" s="3" t="s">
        <v>644</v>
      </c>
      <c r="AX63" s="3" t="s">
        <v>644</v>
      </c>
      <c r="AY63" s="3" t="s">
        <v>645</v>
      </c>
      <c r="AZ63" s="3" t="s">
        <v>74</v>
      </c>
      <c r="BB63" s="3" t="s">
        <v>646</v>
      </c>
      <c r="BC63" s="3" t="s">
        <v>647</v>
      </c>
      <c r="BD63" s="3" t="s">
        <v>648</v>
      </c>
    </row>
    <row r="64" spans="1:56" ht="57" customHeight="1" x14ac:dyDescent="0.25">
      <c r="A64" s="7" t="s">
        <v>58</v>
      </c>
      <c r="B64" s="2" t="s">
        <v>649</v>
      </c>
      <c r="C64" s="2" t="s">
        <v>650</v>
      </c>
      <c r="D64" s="2" t="s">
        <v>651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652</v>
      </c>
      <c r="L64" s="2" t="s">
        <v>653</v>
      </c>
      <c r="M64" s="3" t="s">
        <v>220</v>
      </c>
      <c r="O64" s="3" t="s">
        <v>64</v>
      </c>
      <c r="P64" s="3" t="s">
        <v>654</v>
      </c>
      <c r="R64" s="3" t="s">
        <v>66</v>
      </c>
      <c r="S64" s="4">
        <v>21</v>
      </c>
      <c r="T64" s="4">
        <v>21</v>
      </c>
      <c r="U64" s="5" t="s">
        <v>655</v>
      </c>
      <c r="V64" s="5" t="s">
        <v>655</v>
      </c>
      <c r="W64" s="5" t="s">
        <v>656</v>
      </c>
      <c r="X64" s="5" t="s">
        <v>656</v>
      </c>
      <c r="Y64" s="4">
        <v>57</v>
      </c>
      <c r="Z64" s="4">
        <v>52</v>
      </c>
      <c r="AA64" s="4">
        <v>401</v>
      </c>
      <c r="AB64" s="4">
        <v>1</v>
      </c>
      <c r="AC64" s="4">
        <v>4</v>
      </c>
      <c r="AD64" s="4">
        <v>0</v>
      </c>
      <c r="AE64" s="4">
        <v>12</v>
      </c>
      <c r="AF64" s="4">
        <v>0</v>
      </c>
      <c r="AG64" s="4">
        <v>3</v>
      </c>
      <c r="AH64" s="4">
        <v>0</v>
      </c>
      <c r="AI64" s="4">
        <v>1</v>
      </c>
      <c r="AJ64" s="4">
        <v>0</v>
      </c>
      <c r="AK64" s="4">
        <v>6</v>
      </c>
      <c r="AL64" s="4">
        <v>0</v>
      </c>
      <c r="AM64" s="4">
        <v>3</v>
      </c>
      <c r="AN64" s="4">
        <v>0</v>
      </c>
      <c r="AO64" s="4">
        <v>0</v>
      </c>
      <c r="AP64" s="3" t="s">
        <v>69</v>
      </c>
      <c r="AQ64" s="3" t="s">
        <v>58</v>
      </c>
      <c r="AR64" s="6" t="str">
        <f>HYPERLINK("http://catalog.hathitrust.org/Record/100542529","HathiTrust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HYPERLINK("https://creighton-primo.hosted.exlibrisgroup.com/primo-explore/search?tab=default_tab&amp;search_scope=EVERYTHING&amp;vid=01CRU&amp;lang=en_US&amp;offset=0&amp;query=any,contains,991004463219702656","Catalog Record")</f>
        <v>Catalog Record</v>
      </c>
      <c r="AT64" s="6" t="str">
        <f>HYPERLINK("http://www.worldcat.org/oclc/3555785","WorldCat Record")</f>
        <v>WorldCat Record</v>
      </c>
      <c r="AU64" s="3" t="s">
        <v>657</v>
      </c>
      <c r="AV64" s="3" t="s">
        <v>658</v>
      </c>
      <c r="AW64" s="3" t="s">
        <v>659</v>
      </c>
      <c r="AX64" s="3" t="s">
        <v>659</v>
      </c>
      <c r="AY64" s="3" t="s">
        <v>660</v>
      </c>
      <c r="AZ64" s="3" t="s">
        <v>74</v>
      </c>
      <c r="BC64" s="3" t="s">
        <v>661</v>
      </c>
      <c r="BD64" s="3" t="s">
        <v>662</v>
      </c>
    </row>
    <row r="65" spans="1:56" ht="57" customHeight="1" x14ac:dyDescent="0.25">
      <c r="A65" s="7" t="s">
        <v>58</v>
      </c>
      <c r="B65" s="2" t="s">
        <v>663</v>
      </c>
      <c r="C65" s="2" t="s">
        <v>664</v>
      </c>
      <c r="D65" s="2" t="s">
        <v>665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L65" s="2" t="s">
        <v>596</v>
      </c>
      <c r="M65" s="3" t="s">
        <v>522</v>
      </c>
      <c r="O65" s="3" t="s">
        <v>64</v>
      </c>
      <c r="P65" s="3" t="s">
        <v>65</v>
      </c>
      <c r="Q65" s="2" t="s">
        <v>435</v>
      </c>
      <c r="R65" s="3" t="s">
        <v>66</v>
      </c>
      <c r="S65" s="4">
        <v>2</v>
      </c>
      <c r="T65" s="4">
        <v>2</v>
      </c>
      <c r="U65" s="5" t="s">
        <v>666</v>
      </c>
      <c r="V65" s="5" t="s">
        <v>666</v>
      </c>
      <c r="W65" s="5" t="s">
        <v>667</v>
      </c>
      <c r="X65" s="5" t="s">
        <v>667</v>
      </c>
      <c r="Y65" s="4">
        <v>422</v>
      </c>
      <c r="Z65" s="4">
        <v>335</v>
      </c>
      <c r="AA65" s="4">
        <v>363</v>
      </c>
      <c r="AB65" s="4">
        <v>4</v>
      </c>
      <c r="AC65" s="4">
        <v>4</v>
      </c>
      <c r="AD65" s="4">
        <v>14</v>
      </c>
      <c r="AE65" s="4">
        <v>15</v>
      </c>
      <c r="AF65" s="4">
        <v>4</v>
      </c>
      <c r="AG65" s="4">
        <v>5</v>
      </c>
      <c r="AH65" s="4">
        <v>6</v>
      </c>
      <c r="AI65" s="4">
        <v>6</v>
      </c>
      <c r="AJ65" s="4">
        <v>8</v>
      </c>
      <c r="AK65" s="4">
        <v>8</v>
      </c>
      <c r="AL65" s="4">
        <v>3</v>
      </c>
      <c r="AM65" s="4">
        <v>3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HYPERLINK("https://creighton-primo.hosted.exlibrisgroup.com/primo-explore/search?tab=default_tab&amp;search_scope=EVERYTHING&amp;vid=01CRU&amp;lang=en_US&amp;offset=0&amp;query=any,contains,991005290219702656","Catalog Record")</f>
        <v>Catalog Record</v>
      </c>
      <c r="AT65" s="6" t="str">
        <f>HYPERLINK("http://www.worldcat.org/oclc/45304116","WorldCat Record")</f>
        <v>WorldCat Record</v>
      </c>
      <c r="AU65" s="3" t="s">
        <v>668</v>
      </c>
      <c r="AV65" s="3" t="s">
        <v>669</v>
      </c>
      <c r="AW65" s="3" t="s">
        <v>670</v>
      </c>
      <c r="AX65" s="3" t="s">
        <v>670</v>
      </c>
      <c r="AY65" s="3" t="s">
        <v>671</v>
      </c>
      <c r="AZ65" s="3" t="s">
        <v>74</v>
      </c>
      <c r="BB65" s="3" t="s">
        <v>672</v>
      </c>
      <c r="BC65" s="3" t="s">
        <v>673</v>
      </c>
      <c r="BD65" s="3" t="s">
        <v>674</v>
      </c>
    </row>
    <row r="66" spans="1:56" ht="57" customHeight="1" x14ac:dyDescent="0.25">
      <c r="A66" s="7" t="s">
        <v>58</v>
      </c>
      <c r="B66" s="2" t="s">
        <v>675</v>
      </c>
      <c r="C66" s="2" t="s">
        <v>676</v>
      </c>
      <c r="D66" s="2" t="s">
        <v>677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K66" s="2" t="s">
        <v>678</v>
      </c>
      <c r="L66" s="2" t="s">
        <v>679</v>
      </c>
      <c r="M66" s="3" t="s">
        <v>82</v>
      </c>
      <c r="O66" s="3" t="s">
        <v>64</v>
      </c>
      <c r="P66" s="3" t="s">
        <v>161</v>
      </c>
      <c r="R66" s="3" t="s">
        <v>66</v>
      </c>
      <c r="S66" s="4">
        <v>4</v>
      </c>
      <c r="T66" s="4">
        <v>4</v>
      </c>
      <c r="U66" s="5" t="s">
        <v>680</v>
      </c>
      <c r="V66" s="5" t="s">
        <v>680</v>
      </c>
      <c r="W66" s="5" t="s">
        <v>681</v>
      </c>
      <c r="X66" s="5" t="s">
        <v>681</v>
      </c>
      <c r="Y66" s="4">
        <v>181</v>
      </c>
      <c r="Z66" s="4">
        <v>78</v>
      </c>
      <c r="AA66" s="4">
        <v>284</v>
      </c>
      <c r="AB66" s="4">
        <v>1</v>
      </c>
      <c r="AC66" s="4">
        <v>4</v>
      </c>
      <c r="AD66" s="4">
        <v>2</v>
      </c>
      <c r="AE66" s="4">
        <v>17</v>
      </c>
      <c r="AF66" s="4">
        <v>2</v>
      </c>
      <c r="AG66" s="4">
        <v>7</v>
      </c>
      <c r="AH66" s="4">
        <v>0</v>
      </c>
      <c r="AI66" s="4">
        <v>6</v>
      </c>
      <c r="AJ66" s="4">
        <v>1</v>
      </c>
      <c r="AK66" s="4">
        <v>7</v>
      </c>
      <c r="AL66" s="4">
        <v>0</v>
      </c>
      <c r="AM66" s="4">
        <v>3</v>
      </c>
      <c r="AN66" s="4">
        <v>0</v>
      </c>
      <c r="AO66" s="4">
        <v>0</v>
      </c>
      <c r="AP66" s="3" t="s">
        <v>58</v>
      </c>
      <c r="AQ66" s="3" t="s">
        <v>69</v>
      </c>
      <c r="AR66" s="6" t="str">
        <f>HYPERLINK("http://catalog.hathitrust.org/Record/004479784","HathiTrust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HYPERLINK("https://creighton-primo.hosted.exlibrisgroup.com/primo-explore/search?tab=default_tab&amp;search_scope=EVERYTHING&amp;vid=01CRU&amp;lang=en_US&amp;offset=0&amp;query=any,contains,991001229319702656","Catalog Record")</f>
        <v>Catalog Record</v>
      </c>
      <c r="AT66" s="6" t="str">
        <f>HYPERLINK("http://www.worldcat.org/oclc/17523391","WorldCat Record")</f>
        <v>WorldCat Record</v>
      </c>
      <c r="AU66" s="3" t="s">
        <v>682</v>
      </c>
      <c r="AV66" s="3" t="s">
        <v>683</v>
      </c>
      <c r="AW66" s="3" t="s">
        <v>684</v>
      </c>
      <c r="AX66" s="3" t="s">
        <v>684</v>
      </c>
      <c r="AY66" s="3" t="s">
        <v>685</v>
      </c>
      <c r="AZ66" s="3" t="s">
        <v>74</v>
      </c>
      <c r="BC66" s="3" t="s">
        <v>686</v>
      </c>
      <c r="BD66" s="3" t="s">
        <v>687</v>
      </c>
    </row>
    <row r="67" spans="1:56" ht="57" customHeight="1" x14ac:dyDescent="0.25">
      <c r="A67" s="7" t="s">
        <v>58</v>
      </c>
      <c r="B67" s="2" t="s">
        <v>688</v>
      </c>
      <c r="C67" s="2" t="s">
        <v>689</v>
      </c>
      <c r="D67" s="2" t="s">
        <v>690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691</v>
      </c>
      <c r="L67" s="2" t="s">
        <v>692</v>
      </c>
      <c r="M67" s="3" t="s">
        <v>553</v>
      </c>
      <c r="O67" s="3" t="s">
        <v>64</v>
      </c>
      <c r="P67" s="3" t="s">
        <v>65</v>
      </c>
      <c r="R67" s="3" t="s">
        <v>66</v>
      </c>
      <c r="S67" s="4">
        <v>10</v>
      </c>
      <c r="T67" s="4">
        <v>10</v>
      </c>
      <c r="U67" s="5" t="s">
        <v>693</v>
      </c>
      <c r="V67" s="5" t="s">
        <v>693</v>
      </c>
      <c r="W67" s="5" t="s">
        <v>681</v>
      </c>
      <c r="X67" s="5" t="s">
        <v>681</v>
      </c>
      <c r="Y67" s="4">
        <v>129</v>
      </c>
      <c r="Z67" s="4">
        <v>109</v>
      </c>
      <c r="AA67" s="4">
        <v>522</v>
      </c>
      <c r="AB67" s="4">
        <v>2</v>
      </c>
      <c r="AC67" s="4">
        <v>5</v>
      </c>
      <c r="AD67" s="4">
        <v>5</v>
      </c>
      <c r="AE67" s="4">
        <v>27</v>
      </c>
      <c r="AF67" s="4">
        <v>2</v>
      </c>
      <c r="AG67" s="4">
        <v>11</v>
      </c>
      <c r="AH67" s="4">
        <v>2</v>
      </c>
      <c r="AI67" s="4">
        <v>7</v>
      </c>
      <c r="AJ67" s="4">
        <v>1</v>
      </c>
      <c r="AK67" s="4">
        <v>11</v>
      </c>
      <c r="AL67" s="4">
        <v>1</v>
      </c>
      <c r="AM67" s="4">
        <v>4</v>
      </c>
      <c r="AN67" s="4">
        <v>0</v>
      </c>
      <c r="AO67" s="4">
        <v>0</v>
      </c>
      <c r="AP67" s="3" t="s">
        <v>58</v>
      </c>
      <c r="AQ67" s="3" t="s">
        <v>69</v>
      </c>
      <c r="AR67" s="6" t="str">
        <f>HYPERLINK("http://catalog.hathitrust.org/Record/102074614","HathiTrust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HYPERLINK("https://creighton-primo.hosted.exlibrisgroup.com/primo-explore/search?tab=default_tab&amp;search_scope=EVERYTHING&amp;vid=01CRU&amp;lang=en_US&amp;offset=0&amp;query=any,contains,991003299059702656","Catalog Record")</f>
        <v>Catalog Record</v>
      </c>
      <c r="AT67" s="6" t="str">
        <f>HYPERLINK("http://www.worldcat.org/oclc/821492","WorldCat Record")</f>
        <v>WorldCat Record</v>
      </c>
      <c r="AU67" s="3" t="s">
        <v>694</v>
      </c>
      <c r="AV67" s="3" t="s">
        <v>695</v>
      </c>
      <c r="AW67" s="3" t="s">
        <v>696</v>
      </c>
      <c r="AX67" s="3" t="s">
        <v>696</v>
      </c>
      <c r="AY67" s="3" t="s">
        <v>697</v>
      </c>
      <c r="AZ67" s="3" t="s">
        <v>74</v>
      </c>
      <c r="BB67" s="3" t="s">
        <v>698</v>
      </c>
      <c r="BC67" s="3" t="s">
        <v>699</v>
      </c>
      <c r="BD67" s="3" t="s">
        <v>700</v>
      </c>
    </row>
    <row r="68" spans="1:56" ht="57" customHeight="1" x14ac:dyDescent="0.25">
      <c r="A68" s="7" t="s">
        <v>58</v>
      </c>
      <c r="B68" s="2" t="s">
        <v>701</v>
      </c>
      <c r="C68" s="2" t="s">
        <v>702</v>
      </c>
      <c r="D68" s="2" t="s">
        <v>703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704</v>
      </c>
      <c r="L68" s="2" t="s">
        <v>705</v>
      </c>
      <c r="M68" s="3" t="s">
        <v>706</v>
      </c>
      <c r="N68" s="2" t="s">
        <v>707</v>
      </c>
      <c r="O68" s="3" t="s">
        <v>97</v>
      </c>
      <c r="P68" s="3" t="s">
        <v>114</v>
      </c>
      <c r="R68" s="3" t="s">
        <v>66</v>
      </c>
      <c r="S68" s="4">
        <v>1</v>
      </c>
      <c r="T68" s="4">
        <v>1</v>
      </c>
      <c r="U68" s="5" t="s">
        <v>708</v>
      </c>
      <c r="V68" s="5" t="s">
        <v>708</v>
      </c>
      <c r="W68" s="5" t="s">
        <v>614</v>
      </c>
      <c r="X68" s="5" t="s">
        <v>614</v>
      </c>
      <c r="Y68" s="4">
        <v>280</v>
      </c>
      <c r="Z68" s="4">
        <v>200</v>
      </c>
      <c r="AA68" s="4">
        <v>324</v>
      </c>
      <c r="AB68" s="4">
        <v>2</v>
      </c>
      <c r="AC68" s="4">
        <v>3</v>
      </c>
      <c r="AD68" s="4">
        <v>10</v>
      </c>
      <c r="AE68" s="4">
        <v>16</v>
      </c>
      <c r="AF68" s="4">
        <v>1</v>
      </c>
      <c r="AG68" s="4">
        <v>3</v>
      </c>
      <c r="AH68" s="4">
        <v>5</v>
      </c>
      <c r="AI68" s="4">
        <v>6</v>
      </c>
      <c r="AJ68" s="4">
        <v>5</v>
      </c>
      <c r="AK68" s="4">
        <v>8</v>
      </c>
      <c r="AL68" s="4">
        <v>1</v>
      </c>
      <c r="AM68" s="4">
        <v>2</v>
      </c>
      <c r="AN68" s="4">
        <v>0</v>
      </c>
      <c r="AO68" s="4">
        <v>0</v>
      </c>
      <c r="AP68" s="3" t="s">
        <v>58</v>
      </c>
      <c r="AQ68" s="3" t="s">
        <v>69</v>
      </c>
      <c r="AR68" s="6" t="str">
        <f>HYPERLINK("http://catalog.hathitrust.org/Record/001196107","HathiTrust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HYPERLINK("https://creighton-primo.hosted.exlibrisgroup.com/primo-explore/search?tab=default_tab&amp;search_scope=EVERYTHING&amp;vid=01CRU&amp;lang=en_US&amp;offset=0&amp;query=any,contains,991001177579702656","Catalog Record")</f>
        <v>Catalog Record</v>
      </c>
      <c r="AT68" s="6" t="str">
        <f>HYPERLINK("http://www.worldcat.org/oclc/189017","WorldCat Record")</f>
        <v>WorldCat Record</v>
      </c>
      <c r="AU68" s="3" t="s">
        <v>709</v>
      </c>
      <c r="AV68" s="3" t="s">
        <v>710</v>
      </c>
      <c r="AW68" s="3" t="s">
        <v>711</v>
      </c>
      <c r="AX68" s="3" t="s">
        <v>711</v>
      </c>
      <c r="AY68" s="3" t="s">
        <v>712</v>
      </c>
      <c r="AZ68" s="3" t="s">
        <v>74</v>
      </c>
      <c r="BC68" s="3" t="s">
        <v>713</v>
      </c>
      <c r="BD68" s="3" t="s">
        <v>714</v>
      </c>
    </row>
    <row r="69" spans="1:56" ht="57" customHeight="1" x14ac:dyDescent="0.25">
      <c r="A69" s="7" t="s">
        <v>58</v>
      </c>
      <c r="B69" s="2" t="s">
        <v>715</v>
      </c>
      <c r="C69" s="2" t="s">
        <v>716</v>
      </c>
      <c r="D69" s="2" t="s">
        <v>717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691</v>
      </c>
      <c r="L69" s="2" t="s">
        <v>718</v>
      </c>
      <c r="M69" s="3" t="s">
        <v>719</v>
      </c>
      <c r="O69" s="3" t="s">
        <v>64</v>
      </c>
      <c r="P69" s="3" t="s">
        <v>480</v>
      </c>
      <c r="R69" s="3" t="s">
        <v>66</v>
      </c>
      <c r="S69" s="4">
        <v>5</v>
      </c>
      <c r="T69" s="4">
        <v>5</v>
      </c>
      <c r="U69" s="5" t="s">
        <v>720</v>
      </c>
      <c r="V69" s="5" t="s">
        <v>720</v>
      </c>
      <c r="W69" s="5" t="s">
        <v>614</v>
      </c>
      <c r="X69" s="5" t="s">
        <v>614</v>
      </c>
      <c r="Y69" s="4">
        <v>622</v>
      </c>
      <c r="Z69" s="4">
        <v>563</v>
      </c>
      <c r="AA69" s="4">
        <v>575</v>
      </c>
      <c r="AB69" s="4">
        <v>7</v>
      </c>
      <c r="AC69" s="4">
        <v>7</v>
      </c>
      <c r="AD69" s="4">
        <v>32</v>
      </c>
      <c r="AE69" s="4">
        <v>32</v>
      </c>
      <c r="AF69" s="4">
        <v>10</v>
      </c>
      <c r="AG69" s="4">
        <v>10</v>
      </c>
      <c r="AH69" s="4">
        <v>8</v>
      </c>
      <c r="AI69" s="4">
        <v>8</v>
      </c>
      <c r="AJ69" s="4">
        <v>16</v>
      </c>
      <c r="AK69" s="4">
        <v>16</v>
      </c>
      <c r="AL69" s="4">
        <v>6</v>
      </c>
      <c r="AM69" s="4">
        <v>6</v>
      </c>
      <c r="AN69" s="4">
        <v>0</v>
      </c>
      <c r="AO69" s="4">
        <v>0</v>
      </c>
      <c r="AP69" s="3" t="s">
        <v>58</v>
      </c>
      <c r="AQ69" s="3" t="s">
        <v>69</v>
      </c>
      <c r="AR69" s="6" t="str">
        <f>HYPERLINK("http://catalog.hathitrust.org/Record/001781142","HathiTrust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HYPERLINK("https://creighton-primo.hosted.exlibrisgroup.com/primo-explore/search?tab=default_tab&amp;search_scope=EVERYTHING&amp;vid=01CRU&amp;lang=en_US&amp;offset=0&amp;query=any,contains,991005433749702656","Catalog Record")</f>
        <v>Catalog Record</v>
      </c>
      <c r="AT69" s="6" t="str">
        <f>HYPERLINK("http://www.worldcat.org/oclc/2089","WorldCat Record")</f>
        <v>WorldCat Record</v>
      </c>
      <c r="AU69" s="3" t="s">
        <v>721</v>
      </c>
      <c r="AV69" s="3" t="s">
        <v>722</v>
      </c>
      <c r="AW69" s="3" t="s">
        <v>723</v>
      </c>
      <c r="AX69" s="3" t="s">
        <v>723</v>
      </c>
      <c r="AY69" s="3" t="s">
        <v>724</v>
      </c>
      <c r="AZ69" s="3" t="s">
        <v>74</v>
      </c>
      <c r="BC69" s="3" t="s">
        <v>725</v>
      </c>
      <c r="BD69" s="3" t="s">
        <v>726</v>
      </c>
    </row>
    <row r="70" spans="1:56" ht="57" customHeight="1" x14ac:dyDescent="0.25">
      <c r="A70" s="7" t="s">
        <v>58</v>
      </c>
      <c r="B70" s="2" t="s">
        <v>727</v>
      </c>
      <c r="C70" s="2" t="s">
        <v>728</v>
      </c>
      <c r="D70" s="2" t="s">
        <v>729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730</v>
      </c>
      <c r="L70" s="2" t="s">
        <v>731</v>
      </c>
      <c r="M70" s="3" t="s">
        <v>732</v>
      </c>
      <c r="O70" s="3" t="s">
        <v>64</v>
      </c>
      <c r="P70" s="3" t="s">
        <v>496</v>
      </c>
      <c r="R70" s="3" t="s">
        <v>66</v>
      </c>
      <c r="S70" s="4">
        <v>1</v>
      </c>
      <c r="T70" s="4">
        <v>1</v>
      </c>
      <c r="U70" s="5" t="s">
        <v>733</v>
      </c>
      <c r="V70" s="5" t="s">
        <v>733</v>
      </c>
      <c r="W70" s="5" t="s">
        <v>454</v>
      </c>
      <c r="X70" s="5" t="s">
        <v>454</v>
      </c>
      <c r="Y70" s="4">
        <v>383</v>
      </c>
      <c r="Z70" s="4">
        <v>281</v>
      </c>
      <c r="AA70" s="4">
        <v>330</v>
      </c>
      <c r="AB70" s="4">
        <v>4</v>
      </c>
      <c r="AC70" s="4">
        <v>4</v>
      </c>
      <c r="AD70" s="4">
        <v>12</v>
      </c>
      <c r="AE70" s="4">
        <v>17</v>
      </c>
      <c r="AF70" s="4">
        <v>3</v>
      </c>
      <c r="AG70" s="4">
        <v>7</v>
      </c>
      <c r="AH70" s="4">
        <v>2</v>
      </c>
      <c r="AI70" s="4">
        <v>3</v>
      </c>
      <c r="AJ70" s="4">
        <v>7</v>
      </c>
      <c r="AK70" s="4">
        <v>8</v>
      </c>
      <c r="AL70" s="4">
        <v>3</v>
      </c>
      <c r="AM70" s="4">
        <v>3</v>
      </c>
      <c r="AN70" s="4">
        <v>0</v>
      </c>
      <c r="AO70" s="4">
        <v>0</v>
      </c>
      <c r="AP70" s="3" t="s">
        <v>58</v>
      </c>
      <c r="AQ70" s="3" t="s">
        <v>69</v>
      </c>
      <c r="AR70" s="6" t="str">
        <f>HYPERLINK("http://catalog.hathitrust.org/Record/000110758","HathiTrust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HYPERLINK("https://creighton-primo.hosted.exlibrisgroup.com/primo-explore/search?tab=default_tab&amp;search_scope=EVERYTHING&amp;vid=01CRU&amp;lang=en_US&amp;offset=0&amp;query=any,contains,991000222969702656","Catalog Record")</f>
        <v>Catalog Record</v>
      </c>
      <c r="AT70" s="6" t="str">
        <f>HYPERLINK("http://www.worldcat.org/oclc/9579856","WorldCat Record")</f>
        <v>WorldCat Record</v>
      </c>
      <c r="AU70" s="3" t="s">
        <v>734</v>
      </c>
      <c r="AV70" s="3" t="s">
        <v>735</v>
      </c>
      <c r="AW70" s="3" t="s">
        <v>736</v>
      </c>
      <c r="AX70" s="3" t="s">
        <v>736</v>
      </c>
      <c r="AY70" s="3" t="s">
        <v>737</v>
      </c>
      <c r="AZ70" s="3" t="s">
        <v>74</v>
      </c>
      <c r="BB70" s="3" t="s">
        <v>738</v>
      </c>
      <c r="BC70" s="3" t="s">
        <v>739</v>
      </c>
      <c r="BD70" s="3" t="s">
        <v>740</v>
      </c>
    </row>
    <row r="71" spans="1:56" ht="57" customHeight="1" x14ac:dyDescent="0.25">
      <c r="A71" s="7" t="s">
        <v>58</v>
      </c>
      <c r="B71" s="2" t="s">
        <v>741</v>
      </c>
      <c r="C71" s="2" t="s">
        <v>742</v>
      </c>
      <c r="D71" s="2" t="s">
        <v>743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744</v>
      </c>
      <c r="L71" s="2" t="s">
        <v>745</v>
      </c>
      <c r="M71" s="3" t="s">
        <v>553</v>
      </c>
      <c r="O71" s="3" t="s">
        <v>64</v>
      </c>
      <c r="P71" s="3" t="s">
        <v>65</v>
      </c>
      <c r="Q71" s="2" t="s">
        <v>746</v>
      </c>
      <c r="R71" s="3" t="s">
        <v>66</v>
      </c>
      <c r="S71" s="4">
        <v>3</v>
      </c>
      <c r="T71" s="4">
        <v>3</v>
      </c>
      <c r="U71" s="5" t="s">
        <v>747</v>
      </c>
      <c r="V71" s="5" t="s">
        <v>747</v>
      </c>
      <c r="W71" s="5" t="s">
        <v>614</v>
      </c>
      <c r="X71" s="5" t="s">
        <v>614</v>
      </c>
      <c r="Y71" s="4">
        <v>986</v>
      </c>
      <c r="Z71" s="4">
        <v>902</v>
      </c>
      <c r="AA71" s="4">
        <v>1036</v>
      </c>
      <c r="AB71" s="4">
        <v>8</v>
      </c>
      <c r="AC71" s="4">
        <v>8</v>
      </c>
      <c r="AD71" s="4">
        <v>35</v>
      </c>
      <c r="AE71" s="4">
        <v>37</v>
      </c>
      <c r="AF71" s="4">
        <v>13</v>
      </c>
      <c r="AG71" s="4">
        <v>14</v>
      </c>
      <c r="AH71" s="4">
        <v>7</v>
      </c>
      <c r="AI71" s="4">
        <v>7</v>
      </c>
      <c r="AJ71" s="4">
        <v>16</v>
      </c>
      <c r="AK71" s="4">
        <v>18</v>
      </c>
      <c r="AL71" s="4">
        <v>7</v>
      </c>
      <c r="AM71" s="4">
        <v>7</v>
      </c>
      <c r="AN71" s="4">
        <v>0</v>
      </c>
      <c r="AO71" s="4">
        <v>0</v>
      </c>
      <c r="AP71" s="3" t="s">
        <v>58</v>
      </c>
      <c r="AQ71" s="3" t="s">
        <v>69</v>
      </c>
      <c r="AR71" s="6" t="str">
        <f>HYPERLINK("http://catalog.hathitrust.org/Record/000011201","HathiTrust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HYPERLINK("https://creighton-primo.hosted.exlibrisgroup.com/primo-explore/search?tab=default_tab&amp;search_scope=EVERYTHING&amp;vid=01CRU&amp;lang=en_US&amp;offset=0&amp;query=any,contains,991003238739702656","Catalog Record")</f>
        <v>Catalog Record</v>
      </c>
      <c r="AT71" s="6" t="str">
        <f>HYPERLINK("http://www.worldcat.org/oclc/762503","WorldCat Record")</f>
        <v>WorldCat Record</v>
      </c>
      <c r="AU71" s="3" t="s">
        <v>748</v>
      </c>
      <c r="AV71" s="3" t="s">
        <v>749</v>
      </c>
      <c r="AW71" s="3" t="s">
        <v>750</v>
      </c>
      <c r="AX71" s="3" t="s">
        <v>750</v>
      </c>
      <c r="AY71" s="3" t="s">
        <v>751</v>
      </c>
      <c r="AZ71" s="3" t="s">
        <v>74</v>
      </c>
      <c r="BB71" s="3" t="s">
        <v>752</v>
      </c>
      <c r="BC71" s="3" t="s">
        <v>753</v>
      </c>
      <c r="BD71" s="3" t="s">
        <v>754</v>
      </c>
    </row>
    <row r="72" spans="1:56" ht="57" customHeight="1" x14ac:dyDescent="0.25">
      <c r="A72" s="7" t="s">
        <v>58</v>
      </c>
      <c r="B72" s="2" t="s">
        <v>755</v>
      </c>
      <c r="C72" s="2" t="s">
        <v>756</v>
      </c>
      <c r="D72" s="2" t="s">
        <v>757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678</v>
      </c>
      <c r="L72" s="2" t="s">
        <v>758</v>
      </c>
      <c r="M72" s="3" t="s">
        <v>113</v>
      </c>
      <c r="N72" s="2" t="s">
        <v>334</v>
      </c>
      <c r="O72" s="3" t="s">
        <v>64</v>
      </c>
      <c r="P72" s="3" t="s">
        <v>65</v>
      </c>
      <c r="R72" s="3" t="s">
        <v>66</v>
      </c>
      <c r="S72" s="4">
        <v>3</v>
      </c>
      <c r="T72" s="4">
        <v>3</v>
      </c>
      <c r="U72" s="5" t="s">
        <v>747</v>
      </c>
      <c r="V72" s="5" t="s">
        <v>747</v>
      </c>
      <c r="W72" s="5" t="s">
        <v>614</v>
      </c>
      <c r="X72" s="5" t="s">
        <v>614</v>
      </c>
      <c r="Y72" s="4">
        <v>497</v>
      </c>
      <c r="Z72" s="4">
        <v>457</v>
      </c>
      <c r="AA72" s="4">
        <v>564</v>
      </c>
      <c r="AB72" s="4">
        <v>4</v>
      </c>
      <c r="AC72" s="4">
        <v>4</v>
      </c>
      <c r="AD72" s="4">
        <v>17</v>
      </c>
      <c r="AE72" s="4">
        <v>22</v>
      </c>
      <c r="AF72" s="4">
        <v>6</v>
      </c>
      <c r="AG72" s="4">
        <v>7</v>
      </c>
      <c r="AH72" s="4">
        <v>4</v>
      </c>
      <c r="AI72" s="4">
        <v>7</v>
      </c>
      <c r="AJ72" s="4">
        <v>10</v>
      </c>
      <c r="AK72" s="4">
        <v>12</v>
      </c>
      <c r="AL72" s="4">
        <v>3</v>
      </c>
      <c r="AM72" s="4">
        <v>3</v>
      </c>
      <c r="AN72" s="4">
        <v>0</v>
      </c>
      <c r="AO72" s="4">
        <v>0</v>
      </c>
      <c r="AP72" s="3" t="s">
        <v>69</v>
      </c>
      <c r="AQ72" s="3" t="s">
        <v>69</v>
      </c>
      <c r="AR72" s="6" t="str">
        <f>HYPERLINK("http://catalog.hathitrust.org/Record/001030303","HathiTrust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HYPERLINK("https://creighton-primo.hosted.exlibrisgroup.com/primo-explore/search?tab=default_tab&amp;search_scope=EVERYTHING&amp;vid=01CRU&amp;lang=en_US&amp;offset=0&amp;query=any,contains,991002155119702656","Catalog Record")</f>
        <v>Catalog Record</v>
      </c>
      <c r="AT72" s="6" t="str">
        <f>HYPERLINK("http://www.worldcat.org/oclc/272528","WorldCat Record")</f>
        <v>WorldCat Record</v>
      </c>
      <c r="AU72" s="3" t="s">
        <v>759</v>
      </c>
      <c r="AV72" s="3" t="s">
        <v>760</v>
      </c>
      <c r="AW72" s="3" t="s">
        <v>761</v>
      </c>
      <c r="AX72" s="3" t="s">
        <v>761</v>
      </c>
      <c r="AY72" s="3" t="s">
        <v>762</v>
      </c>
      <c r="AZ72" s="3" t="s">
        <v>74</v>
      </c>
      <c r="BC72" s="3" t="s">
        <v>763</v>
      </c>
      <c r="BD72" s="3" t="s">
        <v>764</v>
      </c>
    </row>
    <row r="73" spans="1:56" ht="57" customHeight="1" x14ac:dyDescent="0.25">
      <c r="A73" s="7" t="s">
        <v>58</v>
      </c>
      <c r="B73" s="2" t="s">
        <v>765</v>
      </c>
      <c r="C73" s="2" t="s">
        <v>766</v>
      </c>
      <c r="D73" s="2" t="s">
        <v>767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678</v>
      </c>
      <c r="L73" s="2" t="s">
        <v>768</v>
      </c>
      <c r="M73" s="3" t="s">
        <v>769</v>
      </c>
      <c r="O73" s="3" t="s">
        <v>64</v>
      </c>
      <c r="P73" s="3" t="s">
        <v>770</v>
      </c>
      <c r="R73" s="3" t="s">
        <v>66</v>
      </c>
      <c r="S73" s="4">
        <v>6</v>
      </c>
      <c r="T73" s="4">
        <v>6</v>
      </c>
      <c r="U73" s="5" t="s">
        <v>747</v>
      </c>
      <c r="V73" s="5" t="s">
        <v>747</v>
      </c>
      <c r="W73" s="5" t="s">
        <v>614</v>
      </c>
      <c r="X73" s="5" t="s">
        <v>614</v>
      </c>
      <c r="Y73" s="4">
        <v>102</v>
      </c>
      <c r="Z73" s="4">
        <v>92</v>
      </c>
      <c r="AA73" s="4">
        <v>803</v>
      </c>
      <c r="AB73" s="4">
        <v>1</v>
      </c>
      <c r="AC73" s="4">
        <v>7</v>
      </c>
      <c r="AD73" s="4">
        <v>4</v>
      </c>
      <c r="AE73" s="4">
        <v>42</v>
      </c>
      <c r="AF73" s="4">
        <v>3</v>
      </c>
      <c r="AG73" s="4">
        <v>24</v>
      </c>
      <c r="AH73" s="4">
        <v>0</v>
      </c>
      <c r="AI73" s="4">
        <v>6</v>
      </c>
      <c r="AJ73" s="4">
        <v>2</v>
      </c>
      <c r="AK73" s="4">
        <v>18</v>
      </c>
      <c r="AL73" s="4">
        <v>0</v>
      </c>
      <c r="AM73" s="4">
        <v>6</v>
      </c>
      <c r="AN73" s="4">
        <v>0</v>
      </c>
      <c r="AO73" s="4">
        <v>0</v>
      </c>
      <c r="AP73" s="3" t="s">
        <v>58</v>
      </c>
      <c r="AQ73" s="3" t="s">
        <v>69</v>
      </c>
      <c r="AR73" s="6" t="str">
        <f>HYPERLINK("http://catalog.hathitrust.org/Record/004479895","HathiTrust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HYPERLINK("https://creighton-primo.hosted.exlibrisgroup.com/primo-explore/search?tab=default_tab&amp;search_scope=EVERYTHING&amp;vid=01CRU&amp;lang=en_US&amp;offset=0&amp;query=any,contains,991004300489702656","Catalog Record")</f>
        <v>Catalog Record</v>
      </c>
      <c r="AT73" s="6" t="str">
        <f>HYPERLINK("http://www.worldcat.org/oclc/2967994","WorldCat Record")</f>
        <v>WorldCat Record</v>
      </c>
      <c r="AU73" s="3" t="s">
        <v>771</v>
      </c>
      <c r="AV73" s="3" t="s">
        <v>772</v>
      </c>
      <c r="AW73" s="3" t="s">
        <v>773</v>
      </c>
      <c r="AX73" s="3" t="s">
        <v>773</v>
      </c>
      <c r="AY73" s="3" t="s">
        <v>774</v>
      </c>
      <c r="AZ73" s="3" t="s">
        <v>74</v>
      </c>
      <c r="BB73" s="3" t="s">
        <v>775</v>
      </c>
      <c r="BC73" s="3" t="s">
        <v>776</v>
      </c>
      <c r="BD73" s="3" t="s">
        <v>777</v>
      </c>
    </row>
    <row r="74" spans="1:56" ht="57" customHeight="1" x14ac:dyDescent="0.25">
      <c r="A74" s="7" t="s">
        <v>58</v>
      </c>
      <c r="B74" s="2" t="s">
        <v>778</v>
      </c>
      <c r="C74" s="2" t="s">
        <v>779</v>
      </c>
      <c r="D74" s="2" t="s">
        <v>780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781</v>
      </c>
      <c r="L74" s="2" t="s">
        <v>782</v>
      </c>
      <c r="M74" s="3" t="s">
        <v>82</v>
      </c>
      <c r="O74" s="3" t="s">
        <v>64</v>
      </c>
      <c r="P74" s="3" t="s">
        <v>65</v>
      </c>
      <c r="R74" s="3" t="s">
        <v>66</v>
      </c>
      <c r="S74" s="4">
        <v>3</v>
      </c>
      <c r="T74" s="4">
        <v>3</v>
      </c>
      <c r="U74" s="5" t="s">
        <v>783</v>
      </c>
      <c r="V74" s="5" t="s">
        <v>783</v>
      </c>
      <c r="W74" s="5" t="s">
        <v>614</v>
      </c>
      <c r="X74" s="5" t="s">
        <v>614</v>
      </c>
      <c r="Y74" s="4">
        <v>469</v>
      </c>
      <c r="Z74" s="4">
        <v>454</v>
      </c>
      <c r="AA74" s="4">
        <v>668</v>
      </c>
      <c r="AB74" s="4">
        <v>7</v>
      </c>
      <c r="AC74" s="4">
        <v>7</v>
      </c>
      <c r="AD74" s="4">
        <v>17</v>
      </c>
      <c r="AE74" s="4">
        <v>29</v>
      </c>
      <c r="AF74" s="4">
        <v>6</v>
      </c>
      <c r="AG74" s="4">
        <v>11</v>
      </c>
      <c r="AH74" s="4">
        <v>3</v>
      </c>
      <c r="AI74" s="4">
        <v>6</v>
      </c>
      <c r="AJ74" s="4">
        <v>5</v>
      </c>
      <c r="AK74" s="4">
        <v>12</v>
      </c>
      <c r="AL74" s="4">
        <v>6</v>
      </c>
      <c r="AM74" s="4">
        <v>6</v>
      </c>
      <c r="AN74" s="4">
        <v>0</v>
      </c>
      <c r="AO74" s="4">
        <v>0</v>
      </c>
      <c r="AP74" s="3" t="s">
        <v>58</v>
      </c>
      <c r="AQ74" s="3" t="s">
        <v>69</v>
      </c>
      <c r="AR74" s="6" t="str">
        <f>HYPERLINK("http://catalog.hathitrust.org/Record/000004222","HathiTrust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HYPERLINK("https://creighton-primo.hosted.exlibrisgroup.com/primo-explore/search?tab=default_tab&amp;search_scope=EVERYTHING&amp;vid=01CRU&amp;lang=en_US&amp;offset=0&amp;query=any,contains,991002231859702656","Catalog Record")</f>
        <v>Catalog Record</v>
      </c>
      <c r="AT74" s="6" t="str">
        <f>HYPERLINK("http://www.worldcat.org/oclc/294373","WorldCat Record")</f>
        <v>WorldCat Record</v>
      </c>
      <c r="AU74" s="3" t="s">
        <v>784</v>
      </c>
      <c r="AV74" s="3" t="s">
        <v>785</v>
      </c>
      <c r="AW74" s="3" t="s">
        <v>786</v>
      </c>
      <c r="AX74" s="3" t="s">
        <v>786</v>
      </c>
      <c r="AY74" s="3" t="s">
        <v>787</v>
      </c>
      <c r="AZ74" s="3" t="s">
        <v>74</v>
      </c>
      <c r="BC74" s="3" t="s">
        <v>788</v>
      </c>
      <c r="BD74" s="3" t="s">
        <v>789</v>
      </c>
    </row>
    <row r="75" spans="1:56" ht="57" customHeight="1" x14ac:dyDescent="0.25">
      <c r="A75" s="7" t="s">
        <v>58</v>
      </c>
      <c r="B75" s="2" t="s">
        <v>790</v>
      </c>
      <c r="C75" s="2" t="s">
        <v>791</v>
      </c>
      <c r="D75" s="2" t="s">
        <v>792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793</v>
      </c>
      <c r="L75" s="2" t="s">
        <v>794</v>
      </c>
      <c r="M75" s="3" t="s">
        <v>795</v>
      </c>
      <c r="O75" s="3" t="s">
        <v>64</v>
      </c>
      <c r="P75" s="3" t="s">
        <v>65</v>
      </c>
      <c r="R75" s="3" t="s">
        <v>66</v>
      </c>
      <c r="S75" s="4">
        <v>2</v>
      </c>
      <c r="T75" s="4">
        <v>2</v>
      </c>
      <c r="U75" s="5" t="s">
        <v>796</v>
      </c>
      <c r="V75" s="5" t="s">
        <v>796</v>
      </c>
      <c r="W75" s="5" t="s">
        <v>797</v>
      </c>
      <c r="X75" s="5" t="s">
        <v>797</v>
      </c>
      <c r="Y75" s="4">
        <v>294</v>
      </c>
      <c r="Z75" s="4">
        <v>289</v>
      </c>
      <c r="AA75" s="4">
        <v>443</v>
      </c>
      <c r="AB75" s="4">
        <v>2</v>
      </c>
      <c r="AC75" s="4">
        <v>4</v>
      </c>
      <c r="AD75" s="4">
        <v>11</v>
      </c>
      <c r="AE75" s="4">
        <v>21</v>
      </c>
      <c r="AF75" s="4">
        <v>2</v>
      </c>
      <c r="AG75" s="4">
        <v>7</v>
      </c>
      <c r="AH75" s="4">
        <v>3</v>
      </c>
      <c r="AI75" s="4">
        <v>5</v>
      </c>
      <c r="AJ75" s="4">
        <v>8</v>
      </c>
      <c r="AK75" s="4">
        <v>12</v>
      </c>
      <c r="AL75" s="4">
        <v>1</v>
      </c>
      <c r="AM75" s="4">
        <v>2</v>
      </c>
      <c r="AN75" s="4">
        <v>0</v>
      </c>
      <c r="AO75" s="4">
        <v>0</v>
      </c>
      <c r="AP75" s="3" t="s">
        <v>69</v>
      </c>
      <c r="AQ75" s="3" t="s">
        <v>69</v>
      </c>
      <c r="AR75" s="6" t="str">
        <f>HYPERLINK("http://catalog.hathitrust.org/Record/001781789","HathiTrust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HYPERLINK("https://creighton-primo.hosted.exlibrisgroup.com/primo-explore/search?tab=default_tab&amp;search_scope=EVERYTHING&amp;vid=01CRU&amp;lang=en_US&amp;offset=0&amp;query=any,contains,991003078529702656","Catalog Record")</f>
        <v>Catalog Record</v>
      </c>
      <c r="AT75" s="6" t="str">
        <f>HYPERLINK("http://www.worldcat.org/oclc/631605","WorldCat Record")</f>
        <v>WorldCat Record</v>
      </c>
      <c r="AU75" s="3" t="s">
        <v>798</v>
      </c>
      <c r="AV75" s="3" t="s">
        <v>799</v>
      </c>
      <c r="AW75" s="3" t="s">
        <v>800</v>
      </c>
      <c r="AX75" s="3" t="s">
        <v>800</v>
      </c>
      <c r="AY75" s="3" t="s">
        <v>801</v>
      </c>
      <c r="AZ75" s="3" t="s">
        <v>74</v>
      </c>
      <c r="BB75" s="3" t="s">
        <v>802</v>
      </c>
      <c r="BC75" s="3" t="s">
        <v>803</v>
      </c>
      <c r="BD75" s="3" t="s">
        <v>804</v>
      </c>
    </row>
    <row r="76" spans="1:56" ht="57" customHeight="1" x14ac:dyDescent="0.25">
      <c r="A76" s="7" t="s">
        <v>58</v>
      </c>
      <c r="B76" s="2" t="s">
        <v>805</v>
      </c>
      <c r="C76" s="2" t="s">
        <v>806</v>
      </c>
      <c r="D76" s="2" t="s">
        <v>807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808</v>
      </c>
      <c r="L76" s="2" t="s">
        <v>809</v>
      </c>
      <c r="M76" s="3" t="s">
        <v>160</v>
      </c>
      <c r="O76" s="3" t="s">
        <v>64</v>
      </c>
      <c r="P76" s="3" t="s">
        <v>161</v>
      </c>
      <c r="Q76" s="2" t="s">
        <v>810</v>
      </c>
      <c r="R76" s="3" t="s">
        <v>66</v>
      </c>
      <c r="S76" s="4">
        <v>3</v>
      </c>
      <c r="T76" s="4">
        <v>3</v>
      </c>
      <c r="U76" s="5" t="s">
        <v>811</v>
      </c>
      <c r="V76" s="5" t="s">
        <v>811</v>
      </c>
      <c r="W76" s="5" t="s">
        <v>812</v>
      </c>
      <c r="X76" s="5" t="s">
        <v>812</v>
      </c>
      <c r="Y76" s="4">
        <v>766</v>
      </c>
      <c r="Z76" s="4">
        <v>635</v>
      </c>
      <c r="AA76" s="4">
        <v>678</v>
      </c>
      <c r="AB76" s="4">
        <v>9</v>
      </c>
      <c r="AC76" s="4">
        <v>9</v>
      </c>
      <c r="AD76" s="4">
        <v>35</v>
      </c>
      <c r="AE76" s="4">
        <v>35</v>
      </c>
      <c r="AF76" s="4">
        <v>12</v>
      </c>
      <c r="AG76" s="4">
        <v>12</v>
      </c>
      <c r="AH76" s="4">
        <v>7</v>
      </c>
      <c r="AI76" s="4">
        <v>7</v>
      </c>
      <c r="AJ76" s="4">
        <v>16</v>
      </c>
      <c r="AK76" s="4">
        <v>16</v>
      </c>
      <c r="AL76" s="4">
        <v>8</v>
      </c>
      <c r="AM76" s="4">
        <v>8</v>
      </c>
      <c r="AN76" s="4">
        <v>0</v>
      </c>
      <c r="AO76" s="4">
        <v>0</v>
      </c>
      <c r="AP76" s="3" t="s">
        <v>58</v>
      </c>
      <c r="AQ76" s="3" t="s">
        <v>58</v>
      </c>
      <c r="AS76" s="6" t="str">
        <f>HYPERLINK("https://creighton-primo.hosted.exlibrisgroup.com/primo-explore/search?tab=default_tab&amp;search_scope=EVERYTHING&amp;vid=01CRU&amp;lang=en_US&amp;offset=0&amp;query=any,contains,991003223479702656","Catalog Record")</f>
        <v>Catalog Record</v>
      </c>
      <c r="AT76" s="6" t="str">
        <f>HYPERLINK("http://www.worldcat.org/oclc/37955374","WorldCat Record")</f>
        <v>WorldCat Record</v>
      </c>
      <c r="AU76" s="3" t="s">
        <v>813</v>
      </c>
      <c r="AV76" s="3" t="s">
        <v>814</v>
      </c>
      <c r="AW76" s="3" t="s">
        <v>815</v>
      </c>
      <c r="AX76" s="3" t="s">
        <v>815</v>
      </c>
      <c r="AY76" s="3" t="s">
        <v>816</v>
      </c>
      <c r="AZ76" s="3" t="s">
        <v>74</v>
      </c>
      <c r="BB76" s="3" t="s">
        <v>817</v>
      </c>
      <c r="BC76" s="3" t="s">
        <v>818</v>
      </c>
      <c r="BD76" s="3" t="s">
        <v>819</v>
      </c>
    </row>
    <row r="77" spans="1:56" ht="57" customHeight="1" x14ac:dyDescent="0.25">
      <c r="A77" s="7" t="s">
        <v>58</v>
      </c>
      <c r="B77" s="2" t="s">
        <v>820</v>
      </c>
      <c r="C77" s="2" t="s">
        <v>821</v>
      </c>
      <c r="D77" s="2" t="s">
        <v>822</v>
      </c>
      <c r="E77" s="3" t="s">
        <v>254</v>
      </c>
      <c r="F77" s="3" t="s">
        <v>69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823</v>
      </c>
      <c r="L77" s="2" t="s">
        <v>824</v>
      </c>
      <c r="M77" s="3" t="s">
        <v>825</v>
      </c>
      <c r="O77" s="3" t="s">
        <v>64</v>
      </c>
      <c r="P77" s="3" t="s">
        <v>65</v>
      </c>
      <c r="R77" s="3" t="s">
        <v>66</v>
      </c>
      <c r="S77" s="4">
        <v>0</v>
      </c>
      <c r="T77" s="4">
        <v>1</v>
      </c>
      <c r="V77" s="5" t="s">
        <v>826</v>
      </c>
      <c r="W77" s="5" t="s">
        <v>614</v>
      </c>
      <c r="X77" s="5" t="s">
        <v>614</v>
      </c>
      <c r="Y77" s="4">
        <v>324</v>
      </c>
      <c r="Z77" s="4">
        <v>286</v>
      </c>
      <c r="AA77" s="4">
        <v>516</v>
      </c>
      <c r="AB77" s="4">
        <v>3</v>
      </c>
      <c r="AC77" s="4">
        <v>3</v>
      </c>
      <c r="AD77" s="4">
        <v>13</v>
      </c>
      <c r="AE77" s="4">
        <v>24</v>
      </c>
      <c r="AF77" s="4">
        <v>3</v>
      </c>
      <c r="AG77" s="4">
        <v>8</v>
      </c>
      <c r="AH77" s="4">
        <v>5</v>
      </c>
      <c r="AI77" s="4">
        <v>8</v>
      </c>
      <c r="AJ77" s="4">
        <v>7</v>
      </c>
      <c r="AK77" s="4">
        <v>14</v>
      </c>
      <c r="AL77" s="4">
        <v>2</v>
      </c>
      <c r="AM77" s="4">
        <v>2</v>
      </c>
      <c r="AN77" s="4">
        <v>0</v>
      </c>
      <c r="AO77" s="4">
        <v>0</v>
      </c>
      <c r="AP77" s="3" t="s">
        <v>69</v>
      </c>
      <c r="AQ77" s="3" t="s">
        <v>58</v>
      </c>
      <c r="AR77" s="6" t="str">
        <f>HYPERLINK("http://catalog.hathitrust.org/Record/001196250","HathiTrust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HYPERLINK("https://creighton-primo.hosted.exlibrisgroup.com/primo-explore/search?tab=default_tab&amp;search_scope=EVERYTHING&amp;vid=01CRU&amp;lang=en_US&amp;offset=0&amp;query=any,contains,991002232079702656","Catalog Record")</f>
        <v>Catalog Record</v>
      </c>
      <c r="AT77" s="6" t="str">
        <f>HYPERLINK("http://www.worldcat.org/oclc/294435","WorldCat Record")</f>
        <v>WorldCat Record</v>
      </c>
      <c r="AU77" s="3" t="s">
        <v>827</v>
      </c>
      <c r="AV77" s="3" t="s">
        <v>828</v>
      </c>
      <c r="AW77" s="3" t="s">
        <v>829</v>
      </c>
      <c r="AX77" s="3" t="s">
        <v>829</v>
      </c>
      <c r="AY77" s="3" t="s">
        <v>830</v>
      </c>
      <c r="AZ77" s="3" t="s">
        <v>74</v>
      </c>
      <c r="BC77" s="3" t="s">
        <v>831</v>
      </c>
      <c r="BD77" s="3" t="s">
        <v>832</v>
      </c>
    </row>
    <row r="78" spans="1:56" ht="57" customHeight="1" x14ac:dyDescent="0.25">
      <c r="A78" s="7" t="s">
        <v>58</v>
      </c>
      <c r="B78" s="2" t="s">
        <v>820</v>
      </c>
      <c r="C78" s="2" t="s">
        <v>821</v>
      </c>
      <c r="D78" s="2" t="s">
        <v>822</v>
      </c>
      <c r="E78" s="3" t="s">
        <v>266</v>
      </c>
      <c r="F78" s="3" t="s">
        <v>69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823</v>
      </c>
      <c r="L78" s="2" t="s">
        <v>824</v>
      </c>
      <c r="M78" s="3" t="s">
        <v>825</v>
      </c>
      <c r="O78" s="3" t="s">
        <v>64</v>
      </c>
      <c r="P78" s="3" t="s">
        <v>65</v>
      </c>
      <c r="R78" s="3" t="s">
        <v>66</v>
      </c>
      <c r="S78" s="4">
        <v>1</v>
      </c>
      <c r="T78" s="4">
        <v>1</v>
      </c>
      <c r="U78" s="5" t="s">
        <v>826</v>
      </c>
      <c r="V78" s="5" t="s">
        <v>826</v>
      </c>
      <c r="W78" s="5" t="s">
        <v>614</v>
      </c>
      <c r="X78" s="5" t="s">
        <v>614</v>
      </c>
      <c r="Y78" s="4">
        <v>324</v>
      </c>
      <c r="Z78" s="4">
        <v>286</v>
      </c>
      <c r="AA78" s="4">
        <v>516</v>
      </c>
      <c r="AB78" s="4">
        <v>3</v>
      </c>
      <c r="AC78" s="4">
        <v>3</v>
      </c>
      <c r="AD78" s="4">
        <v>13</v>
      </c>
      <c r="AE78" s="4">
        <v>24</v>
      </c>
      <c r="AF78" s="4">
        <v>3</v>
      </c>
      <c r="AG78" s="4">
        <v>8</v>
      </c>
      <c r="AH78" s="4">
        <v>5</v>
      </c>
      <c r="AI78" s="4">
        <v>8</v>
      </c>
      <c r="AJ78" s="4">
        <v>7</v>
      </c>
      <c r="AK78" s="4">
        <v>14</v>
      </c>
      <c r="AL78" s="4">
        <v>2</v>
      </c>
      <c r="AM78" s="4">
        <v>2</v>
      </c>
      <c r="AN78" s="4">
        <v>0</v>
      </c>
      <c r="AO78" s="4">
        <v>0</v>
      </c>
      <c r="AP78" s="3" t="s">
        <v>69</v>
      </c>
      <c r="AQ78" s="3" t="s">
        <v>58</v>
      </c>
      <c r="AR78" s="6" t="str">
        <f>HYPERLINK("http://catalog.hathitrust.org/Record/001196250","HathiTrust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HYPERLINK("https://creighton-primo.hosted.exlibrisgroup.com/primo-explore/search?tab=default_tab&amp;search_scope=EVERYTHING&amp;vid=01CRU&amp;lang=en_US&amp;offset=0&amp;query=any,contains,991002232079702656","Catalog Record")</f>
        <v>Catalog Record</v>
      </c>
      <c r="AT78" s="6" t="str">
        <f>HYPERLINK("http://www.worldcat.org/oclc/294435","WorldCat Record")</f>
        <v>WorldCat Record</v>
      </c>
      <c r="AU78" s="3" t="s">
        <v>827</v>
      </c>
      <c r="AV78" s="3" t="s">
        <v>828</v>
      </c>
      <c r="AW78" s="3" t="s">
        <v>829</v>
      </c>
      <c r="AX78" s="3" t="s">
        <v>829</v>
      </c>
      <c r="AY78" s="3" t="s">
        <v>830</v>
      </c>
      <c r="AZ78" s="3" t="s">
        <v>74</v>
      </c>
      <c r="BC78" s="3" t="s">
        <v>833</v>
      </c>
      <c r="BD78" s="3" t="s">
        <v>834</v>
      </c>
    </row>
    <row r="79" spans="1:56" ht="57" customHeight="1" x14ac:dyDescent="0.25">
      <c r="A79" s="7" t="s">
        <v>58</v>
      </c>
      <c r="B79" s="2" t="s">
        <v>820</v>
      </c>
      <c r="C79" s="2" t="s">
        <v>821</v>
      </c>
      <c r="D79" s="2" t="s">
        <v>822</v>
      </c>
      <c r="E79" s="3" t="s">
        <v>236</v>
      </c>
      <c r="F79" s="3" t="s">
        <v>69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823</v>
      </c>
      <c r="L79" s="2" t="s">
        <v>824</v>
      </c>
      <c r="M79" s="3" t="s">
        <v>825</v>
      </c>
      <c r="O79" s="3" t="s">
        <v>64</v>
      </c>
      <c r="P79" s="3" t="s">
        <v>65</v>
      </c>
      <c r="R79" s="3" t="s">
        <v>66</v>
      </c>
      <c r="S79" s="4">
        <v>0</v>
      </c>
      <c r="T79" s="4">
        <v>1</v>
      </c>
      <c r="V79" s="5" t="s">
        <v>826</v>
      </c>
      <c r="W79" s="5" t="s">
        <v>614</v>
      </c>
      <c r="X79" s="5" t="s">
        <v>614</v>
      </c>
      <c r="Y79" s="4">
        <v>324</v>
      </c>
      <c r="Z79" s="4">
        <v>286</v>
      </c>
      <c r="AA79" s="4">
        <v>516</v>
      </c>
      <c r="AB79" s="4">
        <v>3</v>
      </c>
      <c r="AC79" s="4">
        <v>3</v>
      </c>
      <c r="AD79" s="4">
        <v>13</v>
      </c>
      <c r="AE79" s="4">
        <v>24</v>
      </c>
      <c r="AF79" s="4">
        <v>3</v>
      </c>
      <c r="AG79" s="4">
        <v>8</v>
      </c>
      <c r="AH79" s="4">
        <v>5</v>
      </c>
      <c r="AI79" s="4">
        <v>8</v>
      </c>
      <c r="AJ79" s="4">
        <v>7</v>
      </c>
      <c r="AK79" s="4">
        <v>14</v>
      </c>
      <c r="AL79" s="4">
        <v>2</v>
      </c>
      <c r="AM79" s="4">
        <v>2</v>
      </c>
      <c r="AN79" s="4">
        <v>0</v>
      </c>
      <c r="AO79" s="4">
        <v>0</v>
      </c>
      <c r="AP79" s="3" t="s">
        <v>69</v>
      </c>
      <c r="AQ79" s="3" t="s">
        <v>58</v>
      </c>
      <c r="AR79" s="6" t="str">
        <f>HYPERLINK("http://catalog.hathitrust.org/Record/001196250","HathiTrust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HYPERLINK("https://creighton-primo.hosted.exlibrisgroup.com/primo-explore/search?tab=default_tab&amp;search_scope=EVERYTHING&amp;vid=01CRU&amp;lang=en_US&amp;offset=0&amp;query=any,contains,991002232079702656","Catalog Record")</f>
        <v>Catalog Record</v>
      </c>
      <c r="AT79" s="6" t="str">
        <f>HYPERLINK("http://www.worldcat.org/oclc/294435","WorldCat Record")</f>
        <v>WorldCat Record</v>
      </c>
      <c r="AU79" s="3" t="s">
        <v>827</v>
      </c>
      <c r="AV79" s="3" t="s">
        <v>828</v>
      </c>
      <c r="AW79" s="3" t="s">
        <v>829</v>
      </c>
      <c r="AX79" s="3" t="s">
        <v>829</v>
      </c>
      <c r="AY79" s="3" t="s">
        <v>830</v>
      </c>
      <c r="AZ79" s="3" t="s">
        <v>74</v>
      </c>
      <c r="BC79" s="3" t="s">
        <v>835</v>
      </c>
      <c r="BD79" s="3" t="s">
        <v>836</v>
      </c>
    </row>
    <row r="80" spans="1:56" ht="57" customHeight="1" x14ac:dyDescent="0.25">
      <c r="A80" s="7" t="s">
        <v>58</v>
      </c>
      <c r="B80" s="2" t="s">
        <v>837</v>
      </c>
      <c r="C80" s="2" t="s">
        <v>838</v>
      </c>
      <c r="D80" s="2" t="s">
        <v>839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840</v>
      </c>
      <c r="L80" s="2" t="s">
        <v>841</v>
      </c>
      <c r="M80" s="3" t="s">
        <v>82</v>
      </c>
      <c r="O80" s="3" t="s">
        <v>64</v>
      </c>
      <c r="P80" s="3" t="s">
        <v>842</v>
      </c>
      <c r="R80" s="3" t="s">
        <v>66</v>
      </c>
      <c r="S80" s="4">
        <v>13</v>
      </c>
      <c r="T80" s="4">
        <v>13</v>
      </c>
      <c r="U80" s="5" t="s">
        <v>843</v>
      </c>
      <c r="V80" s="5" t="s">
        <v>843</v>
      </c>
      <c r="W80" s="5" t="s">
        <v>844</v>
      </c>
      <c r="X80" s="5" t="s">
        <v>844</v>
      </c>
      <c r="Y80" s="4">
        <v>1066</v>
      </c>
      <c r="Z80" s="4">
        <v>1025</v>
      </c>
      <c r="AA80" s="4">
        <v>1148</v>
      </c>
      <c r="AB80" s="4">
        <v>7</v>
      </c>
      <c r="AC80" s="4">
        <v>8</v>
      </c>
      <c r="AD80" s="4">
        <v>34</v>
      </c>
      <c r="AE80" s="4">
        <v>40</v>
      </c>
      <c r="AF80" s="4">
        <v>15</v>
      </c>
      <c r="AG80" s="4">
        <v>17</v>
      </c>
      <c r="AH80" s="4">
        <v>8</v>
      </c>
      <c r="AI80" s="4">
        <v>8</v>
      </c>
      <c r="AJ80" s="4">
        <v>15</v>
      </c>
      <c r="AK80" s="4">
        <v>19</v>
      </c>
      <c r="AL80" s="4">
        <v>5</v>
      </c>
      <c r="AM80" s="4">
        <v>6</v>
      </c>
      <c r="AN80" s="4">
        <v>0</v>
      </c>
      <c r="AO80" s="4">
        <v>0</v>
      </c>
      <c r="AP80" s="3" t="s">
        <v>58</v>
      </c>
      <c r="AQ80" s="3" t="s">
        <v>69</v>
      </c>
      <c r="AR80" s="6" t="str">
        <f>HYPERLINK("http://catalog.hathitrust.org/Record/001209559","HathiTrust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HYPERLINK("https://creighton-primo.hosted.exlibrisgroup.com/primo-explore/search?tab=default_tab&amp;search_scope=EVERYTHING&amp;vid=01CRU&amp;lang=en_US&amp;offset=0&amp;query=any,contains,991002000559702656","Catalog Record")</f>
        <v>Catalog Record</v>
      </c>
      <c r="AT80" s="6" t="str">
        <f>HYPERLINK("http://www.worldcat.org/oclc/256142","WorldCat Record")</f>
        <v>WorldCat Record</v>
      </c>
      <c r="AU80" s="3" t="s">
        <v>845</v>
      </c>
      <c r="AV80" s="3" t="s">
        <v>846</v>
      </c>
      <c r="AW80" s="3" t="s">
        <v>847</v>
      </c>
      <c r="AX80" s="3" t="s">
        <v>847</v>
      </c>
      <c r="AY80" s="3" t="s">
        <v>848</v>
      </c>
      <c r="AZ80" s="3" t="s">
        <v>74</v>
      </c>
      <c r="BC80" s="3" t="s">
        <v>849</v>
      </c>
      <c r="BD80" s="3" t="s">
        <v>850</v>
      </c>
    </row>
    <row r="81" spans="1:56" ht="57" customHeight="1" x14ac:dyDescent="0.25">
      <c r="A81" s="7" t="s">
        <v>58</v>
      </c>
      <c r="B81" s="2" t="s">
        <v>851</v>
      </c>
      <c r="C81" s="2" t="s">
        <v>852</v>
      </c>
      <c r="D81" s="2" t="s">
        <v>853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854</v>
      </c>
      <c r="L81" s="2" t="s">
        <v>855</v>
      </c>
      <c r="M81" s="3" t="s">
        <v>856</v>
      </c>
      <c r="O81" s="3" t="s">
        <v>64</v>
      </c>
      <c r="P81" s="3" t="s">
        <v>654</v>
      </c>
      <c r="R81" s="3" t="s">
        <v>66</v>
      </c>
      <c r="S81" s="4">
        <v>2</v>
      </c>
      <c r="T81" s="4">
        <v>2</v>
      </c>
      <c r="U81" s="5" t="s">
        <v>783</v>
      </c>
      <c r="V81" s="5" t="s">
        <v>783</v>
      </c>
      <c r="W81" s="5" t="s">
        <v>614</v>
      </c>
      <c r="X81" s="5" t="s">
        <v>614</v>
      </c>
      <c r="Y81" s="4">
        <v>194</v>
      </c>
      <c r="Z81" s="4">
        <v>186</v>
      </c>
      <c r="AA81" s="4">
        <v>352</v>
      </c>
      <c r="AB81" s="4">
        <v>3</v>
      </c>
      <c r="AC81" s="4">
        <v>4</v>
      </c>
      <c r="AD81" s="4">
        <v>6</v>
      </c>
      <c r="AE81" s="4">
        <v>13</v>
      </c>
      <c r="AF81" s="4">
        <v>2</v>
      </c>
      <c r="AG81" s="4">
        <v>5</v>
      </c>
      <c r="AH81" s="4">
        <v>1</v>
      </c>
      <c r="AI81" s="4">
        <v>4</v>
      </c>
      <c r="AJ81" s="4">
        <v>3</v>
      </c>
      <c r="AK81" s="4">
        <v>4</v>
      </c>
      <c r="AL81" s="4">
        <v>2</v>
      </c>
      <c r="AM81" s="4">
        <v>3</v>
      </c>
      <c r="AN81" s="4">
        <v>0</v>
      </c>
      <c r="AO81" s="4">
        <v>0</v>
      </c>
      <c r="AP81" s="3" t="s">
        <v>69</v>
      </c>
      <c r="AQ81" s="3" t="s">
        <v>58</v>
      </c>
      <c r="AR81" s="6" t="str">
        <f>HYPERLINK("http://catalog.hathitrust.org/Record/001196344","HathiTrust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HYPERLINK("https://creighton-primo.hosted.exlibrisgroup.com/primo-explore/search?tab=default_tab&amp;search_scope=EVERYTHING&amp;vid=01CRU&amp;lang=en_US&amp;offset=0&amp;query=any,contains,991003906719702656","Catalog Record")</f>
        <v>Catalog Record</v>
      </c>
      <c r="AT81" s="6" t="str">
        <f>HYPERLINK("http://www.worldcat.org/oclc/1840610","WorldCat Record")</f>
        <v>WorldCat Record</v>
      </c>
      <c r="AU81" s="3" t="s">
        <v>857</v>
      </c>
      <c r="AV81" s="3" t="s">
        <v>858</v>
      </c>
      <c r="AW81" s="3" t="s">
        <v>859</v>
      </c>
      <c r="AX81" s="3" t="s">
        <v>859</v>
      </c>
      <c r="AY81" s="3" t="s">
        <v>860</v>
      </c>
      <c r="AZ81" s="3" t="s">
        <v>74</v>
      </c>
      <c r="BC81" s="3" t="s">
        <v>861</v>
      </c>
      <c r="BD81" s="3" t="s">
        <v>862</v>
      </c>
    </row>
    <row r="82" spans="1:56" ht="57" customHeight="1" x14ac:dyDescent="0.25">
      <c r="A82" s="7" t="s">
        <v>58</v>
      </c>
      <c r="B82" s="2" t="s">
        <v>863</v>
      </c>
      <c r="C82" s="2" t="s">
        <v>864</v>
      </c>
      <c r="D82" s="2" t="s">
        <v>865</v>
      </c>
      <c r="E82" s="3" t="s">
        <v>254</v>
      </c>
      <c r="F82" s="3" t="s">
        <v>69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866</v>
      </c>
      <c r="L82" s="2" t="s">
        <v>867</v>
      </c>
      <c r="M82" s="3" t="s">
        <v>113</v>
      </c>
      <c r="O82" s="3" t="s">
        <v>64</v>
      </c>
      <c r="P82" s="3" t="s">
        <v>868</v>
      </c>
      <c r="R82" s="3" t="s">
        <v>66</v>
      </c>
      <c r="S82" s="4">
        <v>3</v>
      </c>
      <c r="T82" s="4">
        <v>3</v>
      </c>
      <c r="U82" s="5" t="s">
        <v>869</v>
      </c>
      <c r="V82" s="5" t="s">
        <v>869</v>
      </c>
      <c r="W82" s="5" t="s">
        <v>641</v>
      </c>
      <c r="X82" s="5" t="s">
        <v>641</v>
      </c>
      <c r="Y82" s="4">
        <v>449</v>
      </c>
      <c r="Z82" s="4">
        <v>405</v>
      </c>
      <c r="AA82" s="4">
        <v>418</v>
      </c>
      <c r="AB82" s="4">
        <v>4</v>
      </c>
      <c r="AC82" s="4">
        <v>4</v>
      </c>
      <c r="AD82" s="4">
        <v>19</v>
      </c>
      <c r="AE82" s="4">
        <v>19</v>
      </c>
      <c r="AF82" s="4">
        <v>7</v>
      </c>
      <c r="AG82" s="4">
        <v>7</v>
      </c>
      <c r="AH82" s="4">
        <v>2</v>
      </c>
      <c r="AI82" s="4">
        <v>2</v>
      </c>
      <c r="AJ82" s="4">
        <v>11</v>
      </c>
      <c r="AK82" s="4">
        <v>11</v>
      </c>
      <c r="AL82" s="4">
        <v>3</v>
      </c>
      <c r="AM82" s="4">
        <v>3</v>
      </c>
      <c r="AN82" s="4">
        <v>0</v>
      </c>
      <c r="AO82" s="4">
        <v>0</v>
      </c>
      <c r="AP82" s="3" t="s">
        <v>69</v>
      </c>
      <c r="AQ82" s="3" t="s">
        <v>69</v>
      </c>
      <c r="AR82" s="6" t="str">
        <f>HYPERLINK("http://catalog.hathitrust.org/Record/007122873","HathiTrust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HYPERLINK("https://creighton-primo.hosted.exlibrisgroup.com/primo-explore/search?tab=default_tab&amp;search_scope=EVERYTHING&amp;vid=01CRU&amp;lang=en_US&amp;offset=0&amp;query=any,contains,991002573099702656","Catalog Record")</f>
        <v>Catalog Record</v>
      </c>
      <c r="AT82" s="6" t="str">
        <f>HYPERLINK("http://www.worldcat.org/oclc/14604329","WorldCat Record")</f>
        <v>WorldCat Record</v>
      </c>
      <c r="AU82" s="3" t="s">
        <v>870</v>
      </c>
      <c r="AV82" s="3" t="s">
        <v>871</v>
      </c>
      <c r="AW82" s="3" t="s">
        <v>872</v>
      </c>
      <c r="AX82" s="3" t="s">
        <v>872</v>
      </c>
      <c r="AY82" s="3" t="s">
        <v>873</v>
      </c>
      <c r="AZ82" s="3" t="s">
        <v>74</v>
      </c>
      <c r="BC82" s="3" t="s">
        <v>874</v>
      </c>
      <c r="BD82" s="3" t="s">
        <v>875</v>
      </c>
    </row>
    <row r="83" spans="1:56" ht="57" customHeight="1" x14ac:dyDescent="0.25">
      <c r="A83" s="7" t="s">
        <v>58</v>
      </c>
      <c r="B83" s="2" t="s">
        <v>863</v>
      </c>
      <c r="C83" s="2" t="s">
        <v>864</v>
      </c>
      <c r="D83" s="2" t="s">
        <v>865</v>
      </c>
      <c r="E83" s="3" t="s">
        <v>266</v>
      </c>
      <c r="F83" s="3" t="s">
        <v>69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866</v>
      </c>
      <c r="L83" s="2" t="s">
        <v>867</v>
      </c>
      <c r="M83" s="3" t="s">
        <v>113</v>
      </c>
      <c r="O83" s="3" t="s">
        <v>64</v>
      </c>
      <c r="P83" s="3" t="s">
        <v>868</v>
      </c>
      <c r="R83" s="3" t="s">
        <v>66</v>
      </c>
      <c r="S83" s="4">
        <v>0</v>
      </c>
      <c r="T83" s="4">
        <v>3</v>
      </c>
      <c r="V83" s="5" t="s">
        <v>869</v>
      </c>
      <c r="W83" s="5" t="s">
        <v>641</v>
      </c>
      <c r="X83" s="5" t="s">
        <v>641</v>
      </c>
      <c r="Y83" s="4">
        <v>449</v>
      </c>
      <c r="Z83" s="4">
        <v>405</v>
      </c>
      <c r="AA83" s="4">
        <v>418</v>
      </c>
      <c r="AB83" s="4">
        <v>4</v>
      </c>
      <c r="AC83" s="4">
        <v>4</v>
      </c>
      <c r="AD83" s="4">
        <v>19</v>
      </c>
      <c r="AE83" s="4">
        <v>19</v>
      </c>
      <c r="AF83" s="4">
        <v>7</v>
      </c>
      <c r="AG83" s="4">
        <v>7</v>
      </c>
      <c r="AH83" s="4">
        <v>2</v>
      </c>
      <c r="AI83" s="4">
        <v>2</v>
      </c>
      <c r="AJ83" s="4">
        <v>11</v>
      </c>
      <c r="AK83" s="4">
        <v>11</v>
      </c>
      <c r="AL83" s="4">
        <v>3</v>
      </c>
      <c r="AM83" s="4">
        <v>3</v>
      </c>
      <c r="AN83" s="4">
        <v>0</v>
      </c>
      <c r="AO83" s="4">
        <v>0</v>
      </c>
      <c r="AP83" s="3" t="s">
        <v>69</v>
      </c>
      <c r="AQ83" s="3" t="s">
        <v>69</v>
      </c>
      <c r="AR83" s="6" t="str">
        <f>HYPERLINK("http://catalog.hathitrust.org/Record/007122873","HathiTrust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HYPERLINK("https://creighton-primo.hosted.exlibrisgroup.com/primo-explore/search?tab=default_tab&amp;search_scope=EVERYTHING&amp;vid=01CRU&amp;lang=en_US&amp;offset=0&amp;query=any,contains,991002573099702656","Catalog Record")</f>
        <v>Catalog Record</v>
      </c>
      <c r="AT83" s="6" t="str">
        <f>HYPERLINK("http://www.worldcat.org/oclc/14604329","WorldCat Record")</f>
        <v>WorldCat Record</v>
      </c>
      <c r="AU83" s="3" t="s">
        <v>870</v>
      </c>
      <c r="AV83" s="3" t="s">
        <v>871</v>
      </c>
      <c r="AW83" s="3" t="s">
        <v>872</v>
      </c>
      <c r="AX83" s="3" t="s">
        <v>872</v>
      </c>
      <c r="AY83" s="3" t="s">
        <v>873</v>
      </c>
      <c r="AZ83" s="3" t="s">
        <v>74</v>
      </c>
      <c r="BC83" s="3" t="s">
        <v>876</v>
      </c>
      <c r="BD83" s="3" t="s">
        <v>877</v>
      </c>
    </row>
    <row r="84" spans="1:56" ht="57" customHeight="1" x14ac:dyDescent="0.25">
      <c r="A84" s="7" t="s">
        <v>58</v>
      </c>
      <c r="B84" s="2" t="s">
        <v>878</v>
      </c>
      <c r="C84" s="2" t="s">
        <v>879</v>
      </c>
      <c r="D84" s="2" t="s">
        <v>880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881</v>
      </c>
      <c r="L84" s="2" t="s">
        <v>882</v>
      </c>
      <c r="M84" s="3" t="s">
        <v>883</v>
      </c>
      <c r="O84" s="3" t="s">
        <v>64</v>
      </c>
      <c r="P84" s="3" t="s">
        <v>161</v>
      </c>
      <c r="R84" s="3" t="s">
        <v>66</v>
      </c>
      <c r="S84" s="4">
        <v>6</v>
      </c>
      <c r="T84" s="4">
        <v>6</v>
      </c>
      <c r="U84" s="5" t="s">
        <v>884</v>
      </c>
      <c r="V84" s="5" t="s">
        <v>884</v>
      </c>
      <c r="W84" s="5" t="s">
        <v>885</v>
      </c>
      <c r="X84" s="5" t="s">
        <v>885</v>
      </c>
      <c r="Y84" s="4">
        <v>692</v>
      </c>
      <c r="Z84" s="4">
        <v>577</v>
      </c>
      <c r="AA84" s="4">
        <v>587</v>
      </c>
      <c r="AB84" s="4">
        <v>4</v>
      </c>
      <c r="AC84" s="4">
        <v>4</v>
      </c>
      <c r="AD84" s="4">
        <v>26</v>
      </c>
      <c r="AE84" s="4">
        <v>26</v>
      </c>
      <c r="AF84" s="4">
        <v>11</v>
      </c>
      <c r="AG84" s="4">
        <v>11</v>
      </c>
      <c r="AH84" s="4">
        <v>5</v>
      </c>
      <c r="AI84" s="4">
        <v>5</v>
      </c>
      <c r="AJ84" s="4">
        <v>14</v>
      </c>
      <c r="AK84" s="4">
        <v>14</v>
      </c>
      <c r="AL84" s="4">
        <v>3</v>
      </c>
      <c r="AM84" s="4">
        <v>3</v>
      </c>
      <c r="AN84" s="4">
        <v>0</v>
      </c>
      <c r="AO84" s="4">
        <v>0</v>
      </c>
      <c r="AP84" s="3" t="s">
        <v>58</v>
      </c>
      <c r="AQ84" s="3" t="s">
        <v>69</v>
      </c>
      <c r="AR84" s="6" t="str">
        <f>HYPERLINK("http://catalog.hathitrust.org/Record/001196276","HathiTrust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HYPERLINK("https://creighton-primo.hosted.exlibrisgroup.com/primo-explore/search?tab=default_tab&amp;search_scope=EVERYTHING&amp;vid=01CRU&amp;lang=en_US&amp;offset=0&amp;query=any,contains,991002232169702656","Catalog Record")</f>
        <v>Catalog Record</v>
      </c>
      <c r="AT84" s="6" t="str">
        <f>HYPERLINK("http://www.worldcat.org/oclc/294477","WorldCat Record")</f>
        <v>WorldCat Record</v>
      </c>
      <c r="AU84" s="3" t="s">
        <v>886</v>
      </c>
      <c r="AV84" s="3" t="s">
        <v>887</v>
      </c>
      <c r="AW84" s="3" t="s">
        <v>888</v>
      </c>
      <c r="AX84" s="3" t="s">
        <v>888</v>
      </c>
      <c r="AY84" s="3" t="s">
        <v>889</v>
      </c>
      <c r="AZ84" s="3" t="s">
        <v>74</v>
      </c>
      <c r="BC84" s="3" t="s">
        <v>890</v>
      </c>
      <c r="BD84" s="3" t="s">
        <v>891</v>
      </c>
    </row>
    <row r="85" spans="1:56" ht="57" customHeight="1" x14ac:dyDescent="0.25">
      <c r="A85" s="7" t="s">
        <v>58</v>
      </c>
      <c r="B85" s="2" t="s">
        <v>892</v>
      </c>
      <c r="C85" s="2" t="s">
        <v>893</v>
      </c>
      <c r="D85" s="2" t="s">
        <v>894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895</v>
      </c>
      <c r="L85" s="2" t="s">
        <v>896</v>
      </c>
      <c r="M85" s="3" t="s">
        <v>897</v>
      </c>
      <c r="O85" s="3" t="s">
        <v>64</v>
      </c>
      <c r="P85" s="3" t="s">
        <v>898</v>
      </c>
      <c r="R85" s="3" t="s">
        <v>66</v>
      </c>
      <c r="S85" s="4">
        <v>7</v>
      </c>
      <c r="T85" s="4">
        <v>7</v>
      </c>
      <c r="U85" s="5" t="s">
        <v>67</v>
      </c>
      <c r="V85" s="5" t="s">
        <v>67</v>
      </c>
      <c r="W85" s="5" t="s">
        <v>899</v>
      </c>
      <c r="X85" s="5" t="s">
        <v>899</v>
      </c>
      <c r="Y85" s="4">
        <v>494</v>
      </c>
      <c r="Z85" s="4">
        <v>454</v>
      </c>
      <c r="AA85" s="4">
        <v>522</v>
      </c>
      <c r="AB85" s="4">
        <v>6</v>
      </c>
      <c r="AC85" s="4">
        <v>6</v>
      </c>
      <c r="AD85" s="4">
        <v>28</v>
      </c>
      <c r="AE85" s="4">
        <v>31</v>
      </c>
      <c r="AF85" s="4">
        <v>8</v>
      </c>
      <c r="AG85" s="4">
        <v>9</v>
      </c>
      <c r="AH85" s="4">
        <v>7</v>
      </c>
      <c r="AI85" s="4">
        <v>7</v>
      </c>
      <c r="AJ85" s="4">
        <v>15</v>
      </c>
      <c r="AK85" s="4">
        <v>17</v>
      </c>
      <c r="AL85" s="4">
        <v>5</v>
      </c>
      <c r="AM85" s="4">
        <v>5</v>
      </c>
      <c r="AN85" s="4">
        <v>0</v>
      </c>
      <c r="AO85" s="4">
        <v>0</v>
      </c>
      <c r="AP85" s="3" t="s">
        <v>69</v>
      </c>
      <c r="AQ85" s="3" t="s">
        <v>58</v>
      </c>
      <c r="AR85" s="6" t="str">
        <f>HYPERLINK("http://catalog.hathitrust.org/Record/001196246","HathiTrust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HYPERLINK("https://creighton-primo.hosted.exlibrisgroup.com/primo-explore/search?tab=default_tab&amp;search_scope=EVERYTHING&amp;vid=01CRU&amp;lang=en_US&amp;offset=0&amp;query=any,contains,991003112569702656","Catalog Record")</f>
        <v>Catalog Record</v>
      </c>
      <c r="AT85" s="6" t="str">
        <f>HYPERLINK("http://www.worldcat.org/oclc/657825","WorldCat Record")</f>
        <v>WorldCat Record</v>
      </c>
      <c r="AU85" s="3" t="s">
        <v>900</v>
      </c>
      <c r="AV85" s="3" t="s">
        <v>901</v>
      </c>
      <c r="AW85" s="3" t="s">
        <v>902</v>
      </c>
      <c r="AX85" s="3" t="s">
        <v>902</v>
      </c>
      <c r="AY85" s="3" t="s">
        <v>903</v>
      </c>
      <c r="AZ85" s="3" t="s">
        <v>74</v>
      </c>
      <c r="BC85" s="3" t="s">
        <v>904</v>
      </c>
      <c r="BD85" s="3" t="s">
        <v>905</v>
      </c>
    </row>
    <row r="86" spans="1:56" ht="57" customHeight="1" x14ac:dyDescent="0.25">
      <c r="A86" s="7" t="s">
        <v>58</v>
      </c>
      <c r="B86" s="2" t="s">
        <v>906</v>
      </c>
      <c r="C86" s="2" t="s">
        <v>907</v>
      </c>
      <c r="D86" s="2" t="s">
        <v>908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909</v>
      </c>
      <c r="L86" s="2" t="s">
        <v>910</v>
      </c>
      <c r="M86" s="3" t="s">
        <v>333</v>
      </c>
      <c r="O86" s="3" t="s">
        <v>64</v>
      </c>
      <c r="P86" s="3" t="s">
        <v>161</v>
      </c>
      <c r="R86" s="3" t="s">
        <v>66</v>
      </c>
      <c r="S86" s="4">
        <v>6</v>
      </c>
      <c r="T86" s="4">
        <v>6</v>
      </c>
      <c r="U86" s="5" t="s">
        <v>783</v>
      </c>
      <c r="V86" s="5" t="s">
        <v>783</v>
      </c>
      <c r="W86" s="5" t="s">
        <v>911</v>
      </c>
      <c r="X86" s="5" t="s">
        <v>911</v>
      </c>
      <c r="Y86" s="4">
        <v>1059</v>
      </c>
      <c r="Z86" s="4">
        <v>873</v>
      </c>
      <c r="AA86" s="4">
        <v>888</v>
      </c>
      <c r="AB86" s="4">
        <v>7</v>
      </c>
      <c r="AC86" s="4">
        <v>7</v>
      </c>
      <c r="AD86" s="4">
        <v>38</v>
      </c>
      <c r="AE86" s="4">
        <v>38</v>
      </c>
      <c r="AF86" s="4">
        <v>18</v>
      </c>
      <c r="AG86" s="4">
        <v>18</v>
      </c>
      <c r="AH86" s="4">
        <v>8</v>
      </c>
      <c r="AI86" s="4">
        <v>8</v>
      </c>
      <c r="AJ86" s="4">
        <v>17</v>
      </c>
      <c r="AK86" s="4">
        <v>17</v>
      </c>
      <c r="AL86" s="4">
        <v>5</v>
      </c>
      <c r="AM86" s="4">
        <v>5</v>
      </c>
      <c r="AN86" s="4">
        <v>0</v>
      </c>
      <c r="AO86" s="4">
        <v>0</v>
      </c>
      <c r="AP86" s="3" t="s">
        <v>58</v>
      </c>
      <c r="AQ86" s="3" t="s">
        <v>69</v>
      </c>
      <c r="AR86" s="6" t="str">
        <f>HYPERLINK("http://catalog.hathitrust.org/Record/000037520","HathiTrust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HYPERLINK("https://creighton-primo.hosted.exlibrisgroup.com/primo-explore/search?tab=default_tab&amp;search_scope=EVERYTHING&amp;vid=01CRU&amp;lang=en_US&amp;offset=0&amp;query=any,contains,991003569489702656","Catalog Record")</f>
        <v>Catalog Record</v>
      </c>
      <c r="AT86" s="6" t="str">
        <f>HYPERLINK("http://www.worldcat.org/oclc/1144450","WorldCat Record")</f>
        <v>WorldCat Record</v>
      </c>
      <c r="AU86" s="3" t="s">
        <v>912</v>
      </c>
      <c r="AV86" s="3" t="s">
        <v>913</v>
      </c>
      <c r="AW86" s="3" t="s">
        <v>914</v>
      </c>
      <c r="AX86" s="3" t="s">
        <v>914</v>
      </c>
      <c r="AY86" s="3" t="s">
        <v>915</v>
      </c>
      <c r="AZ86" s="3" t="s">
        <v>74</v>
      </c>
      <c r="BC86" s="3" t="s">
        <v>916</v>
      </c>
      <c r="BD86" s="3" t="s">
        <v>917</v>
      </c>
    </row>
    <row r="87" spans="1:56" ht="57" customHeight="1" x14ac:dyDescent="0.25">
      <c r="A87" s="7" t="s">
        <v>58</v>
      </c>
      <c r="B87" s="2" t="s">
        <v>918</v>
      </c>
      <c r="C87" s="2" t="s">
        <v>919</v>
      </c>
      <c r="D87" s="2" t="s">
        <v>920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921</v>
      </c>
      <c r="L87" s="2" t="s">
        <v>922</v>
      </c>
      <c r="M87" s="3" t="s">
        <v>923</v>
      </c>
      <c r="O87" s="3" t="s">
        <v>64</v>
      </c>
      <c r="P87" s="3" t="s">
        <v>65</v>
      </c>
      <c r="Q87" s="2" t="s">
        <v>435</v>
      </c>
      <c r="R87" s="3" t="s">
        <v>66</v>
      </c>
      <c r="S87" s="4">
        <v>3</v>
      </c>
      <c r="T87" s="4">
        <v>3</v>
      </c>
      <c r="U87" s="5" t="s">
        <v>655</v>
      </c>
      <c r="V87" s="5" t="s">
        <v>655</v>
      </c>
      <c r="W87" s="5" t="s">
        <v>924</v>
      </c>
      <c r="X87" s="5" t="s">
        <v>924</v>
      </c>
      <c r="Y87" s="4">
        <v>502</v>
      </c>
      <c r="Z87" s="4">
        <v>425</v>
      </c>
      <c r="AA87" s="4">
        <v>610</v>
      </c>
      <c r="AB87" s="4">
        <v>3</v>
      </c>
      <c r="AC87" s="4">
        <v>3</v>
      </c>
      <c r="AD87" s="4">
        <v>26</v>
      </c>
      <c r="AE87" s="4">
        <v>34</v>
      </c>
      <c r="AF87" s="4">
        <v>13</v>
      </c>
      <c r="AG87" s="4">
        <v>18</v>
      </c>
      <c r="AH87" s="4">
        <v>6</v>
      </c>
      <c r="AI87" s="4">
        <v>7</v>
      </c>
      <c r="AJ87" s="4">
        <v>12</v>
      </c>
      <c r="AK87" s="4">
        <v>17</v>
      </c>
      <c r="AL87" s="4">
        <v>2</v>
      </c>
      <c r="AM87" s="4">
        <v>2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HYPERLINK("https://creighton-primo.hosted.exlibrisgroup.com/primo-explore/search?tab=default_tab&amp;search_scope=EVERYTHING&amp;vid=01CRU&amp;lang=en_US&amp;offset=0&amp;query=any,contains,991004051579702656","Catalog Record")</f>
        <v>Catalog Record</v>
      </c>
      <c r="AT87" s="6" t="str">
        <f>HYPERLINK("http://www.worldcat.org/oclc/47081359","WorldCat Record")</f>
        <v>WorldCat Record</v>
      </c>
      <c r="AU87" s="3" t="s">
        <v>925</v>
      </c>
      <c r="AV87" s="3" t="s">
        <v>926</v>
      </c>
      <c r="AW87" s="3" t="s">
        <v>927</v>
      </c>
      <c r="AX87" s="3" t="s">
        <v>927</v>
      </c>
      <c r="AY87" s="3" t="s">
        <v>928</v>
      </c>
      <c r="AZ87" s="3" t="s">
        <v>74</v>
      </c>
      <c r="BB87" s="3" t="s">
        <v>929</v>
      </c>
      <c r="BC87" s="3" t="s">
        <v>930</v>
      </c>
      <c r="BD87" s="3" t="s">
        <v>931</v>
      </c>
    </row>
    <row r="88" spans="1:56" ht="57" customHeight="1" x14ac:dyDescent="0.25">
      <c r="A88" s="7" t="s">
        <v>58</v>
      </c>
      <c r="B88" s="2" t="s">
        <v>932</v>
      </c>
      <c r="C88" s="2" t="s">
        <v>933</v>
      </c>
      <c r="D88" s="2" t="s">
        <v>934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935</v>
      </c>
      <c r="L88" s="2" t="s">
        <v>936</v>
      </c>
      <c r="M88" s="3" t="s">
        <v>937</v>
      </c>
      <c r="O88" s="3" t="s">
        <v>64</v>
      </c>
      <c r="P88" s="3" t="s">
        <v>938</v>
      </c>
      <c r="R88" s="3" t="s">
        <v>66</v>
      </c>
      <c r="S88" s="4">
        <v>2</v>
      </c>
      <c r="T88" s="4">
        <v>2</v>
      </c>
      <c r="U88" s="5" t="s">
        <v>939</v>
      </c>
      <c r="V88" s="5" t="s">
        <v>939</v>
      </c>
      <c r="W88" s="5" t="s">
        <v>911</v>
      </c>
      <c r="X88" s="5" t="s">
        <v>911</v>
      </c>
      <c r="Y88" s="4">
        <v>555</v>
      </c>
      <c r="Z88" s="4">
        <v>460</v>
      </c>
      <c r="AA88" s="4">
        <v>673</v>
      </c>
      <c r="AB88" s="4">
        <v>4</v>
      </c>
      <c r="AC88" s="4">
        <v>6</v>
      </c>
      <c r="AD88" s="4">
        <v>26</v>
      </c>
      <c r="AE88" s="4">
        <v>35</v>
      </c>
      <c r="AF88" s="4">
        <v>6</v>
      </c>
      <c r="AG88" s="4">
        <v>14</v>
      </c>
      <c r="AH88" s="4">
        <v>8</v>
      </c>
      <c r="AI88" s="4">
        <v>9</v>
      </c>
      <c r="AJ88" s="4">
        <v>15</v>
      </c>
      <c r="AK88" s="4">
        <v>17</v>
      </c>
      <c r="AL88" s="4">
        <v>3</v>
      </c>
      <c r="AM88" s="4">
        <v>4</v>
      </c>
      <c r="AN88" s="4">
        <v>0</v>
      </c>
      <c r="AO88" s="4">
        <v>0</v>
      </c>
      <c r="AP88" s="3" t="s">
        <v>58</v>
      </c>
      <c r="AQ88" s="3" t="s">
        <v>69</v>
      </c>
      <c r="AR88" s="6" t="str">
        <f>HYPERLINK("http://catalog.hathitrust.org/Record/001196351","HathiTrust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HYPERLINK("https://creighton-primo.hosted.exlibrisgroup.com/primo-explore/search?tab=default_tab&amp;search_scope=EVERYTHING&amp;vid=01CRU&amp;lang=en_US&amp;offset=0&amp;query=any,contains,991003228069702656","Catalog Record")</f>
        <v>Catalog Record</v>
      </c>
      <c r="AT88" s="6" t="str">
        <f>HYPERLINK("http://www.worldcat.org/oclc/753262","WorldCat Record")</f>
        <v>WorldCat Record</v>
      </c>
      <c r="AU88" s="3" t="s">
        <v>940</v>
      </c>
      <c r="AV88" s="3" t="s">
        <v>941</v>
      </c>
      <c r="AW88" s="3" t="s">
        <v>942</v>
      </c>
      <c r="AX88" s="3" t="s">
        <v>942</v>
      </c>
      <c r="AY88" s="3" t="s">
        <v>943</v>
      </c>
      <c r="AZ88" s="3" t="s">
        <v>74</v>
      </c>
      <c r="BB88" s="3" t="s">
        <v>944</v>
      </c>
      <c r="BC88" s="3" t="s">
        <v>945</v>
      </c>
      <c r="BD88" s="3" t="s">
        <v>946</v>
      </c>
    </row>
    <row r="89" spans="1:56" ht="57" customHeight="1" x14ac:dyDescent="0.25">
      <c r="A89" s="7" t="s">
        <v>58</v>
      </c>
      <c r="B89" s="2" t="s">
        <v>947</v>
      </c>
      <c r="C89" s="2" t="s">
        <v>948</v>
      </c>
      <c r="D89" s="2" t="s">
        <v>949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950</v>
      </c>
      <c r="L89" s="2" t="s">
        <v>951</v>
      </c>
      <c r="M89" s="3" t="s">
        <v>952</v>
      </c>
      <c r="N89" s="2" t="s">
        <v>953</v>
      </c>
      <c r="O89" s="3" t="s">
        <v>64</v>
      </c>
      <c r="P89" s="3" t="s">
        <v>65</v>
      </c>
      <c r="R89" s="3" t="s">
        <v>66</v>
      </c>
      <c r="S89" s="4">
        <v>3</v>
      </c>
      <c r="T89" s="4">
        <v>3</v>
      </c>
      <c r="U89" s="5" t="s">
        <v>884</v>
      </c>
      <c r="V89" s="5" t="s">
        <v>884</v>
      </c>
      <c r="W89" s="5" t="s">
        <v>641</v>
      </c>
      <c r="X89" s="5" t="s">
        <v>641</v>
      </c>
      <c r="Y89" s="4">
        <v>155</v>
      </c>
      <c r="Z89" s="4">
        <v>144</v>
      </c>
      <c r="AA89" s="4">
        <v>151</v>
      </c>
      <c r="AB89" s="4">
        <v>2</v>
      </c>
      <c r="AC89" s="4">
        <v>2</v>
      </c>
      <c r="AD89" s="4">
        <v>11</v>
      </c>
      <c r="AE89" s="4">
        <v>11</v>
      </c>
      <c r="AF89" s="4">
        <v>5</v>
      </c>
      <c r="AG89" s="4">
        <v>5</v>
      </c>
      <c r="AH89" s="4">
        <v>3</v>
      </c>
      <c r="AI89" s="4">
        <v>3</v>
      </c>
      <c r="AJ89" s="4">
        <v>7</v>
      </c>
      <c r="AK89" s="4">
        <v>7</v>
      </c>
      <c r="AL89" s="4">
        <v>1</v>
      </c>
      <c r="AM89" s="4">
        <v>1</v>
      </c>
      <c r="AN89" s="4">
        <v>0</v>
      </c>
      <c r="AO89" s="4">
        <v>0</v>
      </c>
      <c r="AP89" s="3" t="s">
        <v>58</v>
      </c>
      <c r="AQ89" s="3" t="s">
        <v>69</v>
      </c>
      <c r="AR89" s="6" t="str">
        <f>HYPERLINK("http://catalog.hathitrust.org/Record/001030326","HathiTrust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HYPERLINK("https://creighton-primo.hosted.exlibrisgroup.com/primo-explore/search?tab=default_tab&amp;search_scope=EVERYTHING&amp;vid=01CRU&amp;lang=en_US&amp;offset=0&amp;query=any,contains,991005439509702656","Catalog Record")</f>
        <v>Catalog Record</v>
      </c>
      <c r="AT89" s="6" t="str">
        <f>HYPERLINK("http://www.worldcat.org/oclc/6796","WorldCat Record")</f>
        <v>WorldCat Record</v>
      </c>
      <c r="AU89" s="3" t="s">
        <v>954</v>
      </c>
      <c r="AV89" s="3" t="s">
        <v>955</v>
      </c>
      <c r="AW89" s="3" t="s">
        <v>956</v>
      </c>
      <c r="AX89" s="3" t="s">
        <v>956</v>
      </c>
      <c r="AY89" s="3" t="s">
        <v>957</v>
      </c>
      <c r="AZ89" s="3" t="s">
        <v>74</v>
      </c>
      <c r="BC89" s="3" t="s">
        <v>958</v>
      </c>
      <c r="BD89" s="3" t="s">
        <v>959</v>
      </c>
    </row>
    <row r="90" spans="1:56" ht="57" customHeight="1" x14ac:dyDescent="0.25">
      <c r="A90" s="7" t="s">
        <v>58</v>
      </c>
      <c r="B90" s="2" t="s">
        <v>960</v>
      </c>
      <c r="C90" s="2" t="s">
        <v>961</v>
      </c>
      <c r="D90" s="2" t="s">
        <v>962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963</v>
      </c>
      <c r="L90" s="2" t="s">
        <v>964</v>
      </c>
      <c r="M90" s="3" t="s">
        <v>965</v>
      </c>
      <c r="O90" s="3" t="s">
        <v>64</v>
      </c>
      <c r="P90" s="3" t="s">
        <v>205</v>
      </c>
      <c r="R90" s="3" t="s">
        <v>66</v>
      </c>
      <c r="S90" s="4">
        <v>10</v>
      </c>
      <c r="T90" s="4">
        <v>10</v>
      </c>
      <c r="U90" s="5" t="s">
        <v>966</v>
      </c>
      <c r="V90" s="5" t="s">
        <v>966</v>
      </c>
      <c r="W90" s="5" t="s">
        <v>641</v>
      </c>
      <c r="X90" s="5" t="s">
        <v>641</v>
      </c>
      <c r="Y90" s="4">
        <v>625</v>
      </c>
      <c r="Z90" s="4">
        <v>560</v>
      </c>
      <c r="AA90" s="4">
        <v>601</v>
      </c>
      <c r="AB90" s="4">
        <v>3</v>
      </c>
      <c r="AC90" s="4">
        <v>5</v>
      </c>
      <c r="AD90" s="4">
        <v>24</v>
      </c>
      <c r="AE90" s="4">
        <v>26</v>
      </c>
      <c r="AF90" s="4">
        <v>8</v>
      </c>
      <c r="AG90" s="4">
        <v>8</v>
      </c>
      <c r="AH90" s="4">
        <v>8</v>
      </c>
      <c r="AI90" s="4">
        <v>8</v>
      </c>
      <c r="AJ90" s="4">
        <v>14</v>
      </c>
      <c r="AK90" s="4">
        <v>15</v>
      </c>
      <c r="AL90" s="4">
        <v>2</v>
      </c>
      <c r="AM90" s="4">
        <v>3</v>
      </c>
      <c r="AN90" s="4">
        <v>0</v>
      </c>
      <c r="AO90" s="4">
        <v>0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HYPERLINK("https://creighton-primo.hosted.exlibrisgroup.com/primo-explore/search?tab=default_tab&amp;search_scope=EVERYTHING&amp;vid=01CRU&amp;lang=en_US&amp;offset=0&amp;query=any,contains,991004830469702656","Catalog Record")</f>
        <v>Catalog Record</v>
      </c>
      <c r="AT90" s="6" t="str">
        <f>HYPERLINK("http://www.worldcat.org/oclc/5410296","WorldCat Record")</f>
        <v>WorldCat Record</v>
      </c>
      <c r="AU90" s="3" t="s">
        <v>967</v>
      </c>
      <c r="AV90" s="3" t="s">
        <v>968</v>
      </c>
      <c r="AW90" s="3" t="s">
        <v>969</v>
      </c>
      <c r="AX90" s="3" t="s">
        <v>969</v>
      </c>
      <c r="AY90" s="3" t="s">
        <v>970</v>
      </c>
      <c r="AZ90" s="3" t="s">
        <v>74</v>
      </c>
      <c r="BB90" s="3" t="s">
        <v>971</v>
      </c>
      <c r="BC90" s="3" t="s">
        <v>972</v>
      </c>
      <c r="BD90" s="3" t="s">
        <v>973</v>
      </c>
    </row>
    <row r="91" spans="1:56" ht="57" customHeight="1" x14ac:dyDescent="0.25">
      <c r="A91" s="7" t="s">
        <v>58</v>
      </c>
      <c r="B91" s="2" t="s">
        <v>974</v>
      </c>
      <c r="C91" s="2" t="s">
        <v>975</v>
      </c>
      <c r="D91" s="2" t="s">
        <v>976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977</v>
      </c>
      <c r="L91" s="2" t="s">
        <v>978</v>
      </c>
      <c r="M91" s="3" t="s">
        <v>732</v>
      </c>
      <c r="O91" s="3" t="s">
        <v>64</v>
      </c>
      <c r="P91" s="3" t="s">
        <v>65</v>
      </c>
      <c r="R91" s="3" t="s">
        <v>66</v>
      </c>
      <c r="S91" s="4">
        <v>5</v>
      </c>
      <c r="T91" s="4">
        <v>5</v>
      </c>
      <c r="U91" s="5" t="s">
        <v>979</v>
      </c>
      <c r="V91" s="5" t="s">
        <v>979</v>
      </c>
      <c r="W91" s="5" t="s">
        <v>980</v>
      </c>
      <c r="X91" s="5" t="s">
        <v>980</v>
      </c>
      <c r="Y91" s="4">
        <v>475</v>
      </c>
      <c r="Z91" s="4">
        <v>413</v>
      </c>
      <c r="AA91" s="4">
        <v>420</v>
      </c>
      <c r="AB91" s="4">
        <v>3</v>
      </c>
      <c r="AC91" s="4">
        <v>3</v>
      </c>
      <c r="AD91" s="4">
        <v>17</v>
      </c>
      <c r="AE91" s="4">
        <v>17</v>
      </c>
      <c r="AF91" s="4">
        <v>5</v>
      </c>
      <c r="AG91" s="4">
        <v>5</v>
      </c>
      <c r="AH91" s="4">
        <v>6</v>
      </c>
      <c r="AI91" s="4">
        <v>6</v>
      </c>
      <c r="AJ91" s="4">
        <v>9</v>
      </c>
      <c r="AK91" s="4">
        <v>9</v>
      </c>
      <c r="AL91" s="4">
        <v>2</v>
      </c>
      <c r="AM91" s="4">
        <v>2</v>
      </c>
      <c r="AN91" s="4">
        <v>0</v>
      </c>
      <c r="AO91" s="4">
        <v>0</v>
      </c>
      <c r="AP91" s="3" t="s">
        <v>58</v>
      </c>
      <c r="AQ91" s="3" t="s">
        <v>69</v>
      </c>
      <c r="AR91" s="6" t="str">
        <f>HYPERLINK("http://catalog.hathitrust.org/Record/000201427","HathiTrust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HYPERLINK("https://creighton-primo.hosted.exlibrisgroup.com/primo-explore/search?tab=default_tab&amp;search_scope=EVERYTHING&amp;vid=01CRU&amp;lang=en_US&amp;offset=0&amp;query=any,contains,991000233019702656","Catalog Record")</f>
        <v>Catalog Record</v>
      </c>
      <c r="AT91" s="6" t="str">
        <f>HYPERLINK("http://www.worldcat.org/oclc/9645258","WorldCat Record")</f>
        <v>WorldCat Record</v>
      </c>
      <c r="AU91" s="3" t="s">
        <v>981</v>
      </c>
      <c r="AV91" s="3" t="s">
        <v>982</v>
      </c>
      <c r="AW91" s="3" t="s">
        <v>983</v>
      </c>
      <c r="AX91" s="3" t="s">
        <v>983</v>
      </c>
      <c r="AY91" s="3" t="s">
        <v>984</v>
      </c>
      <c r="AZ91" s="3" t="s">
        <v>74</v>
      </c>
      <c r="BB91" s="3" t="s">
        <v>985</v>
      </c>
      <c r="BC91" s="3" t="s">
        <v>986</v>
      </c>
      <c r="BD91" s="3" t="s">
        <v>987</v>
      </c>
    </row>
    <row r="92" spans="1:56" ht="57" customHeight="1" x14ac:dyDescent="0.25">
      <c r="A92" s="7" t="s">
        <v>58</v>
      </c>
      <c r="B92" s="2" t="s">
        <v>988</v>
      </c>
      <c r="C92" s="2" t="s">
        <v>989</v>
      </c>
      <c r="D92" s="2" t="s">
        <v>990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991</v>
      </c>
      <c r="L92" s="2" t="s">
        <v>992</v>
      </c>
      <c r="M92" s="3" t="s">
        <v>993</v>
      </c>
      <c r="O92" s="3" t="s">
        <v>64</v>
      </c>
      <c r="P92" s="3" t="s">
        <v>65</v>
      </c>
      <c r="R92" s="3" t="s">
        <v>66</v>
      </c>
      <c r="S92" s="4">
        <v>11</v>
      </c>
      <c r="T92" s="4">
        <v>11</v>
      </c>
      <c r="U92" s="5" t="s">
        <v>994</v>
      </c>
      <c r="V92" s="5" t="s">
        <v>994</v>
      </c>
      <c r="W92" s="5" t="s">
        <v>911</v>
      </c>
      <c r="X92" s="5" t="s">
        <v>911</v>
      </c>
      <c r="Y92" s="4">
        <v>185</v>
      </c>
      <c r="Z92" s="4">
        <v>176</v>
      </c>
      <c r="AA92" s="4">
        <v>191</v>
      </c>
      <c r="AB92" s="4">
        <v>2</v>
      </c>
      <c r="AC92" s="4">
        <v>2</v>
      </c>
      <c r="AD92" s="4">
        <v>8</v>
      </c>
      <c r="AE92" s="4">
        <v>9</v>
      </c>
      <c r="AF92" s="4">
        <v>4</v>
      </c>
      <c r="AG92" s="4">
        <v>4</v>
      </c>
      <c r="AH92" s="4">
        <v>0</v>
      </c>
      <c r="AI92" s="4">
        <v>1</v>
      </c>
      <c r="AJ92" s="4">
        <v>5</v>
      </c>
      <c r="AK92" s="4">
        <v>5</v>
      </c>
      <c r="AL92" s="4">
        <v>1</v>
      </c>
      <c r="AM92" s="4">
        <v>1</v>
      </c>
      <c r="AN92" s="4">
        <v>0</v>
      </c>
      <c r="AO92" s="4">
        <v>0</v>
      </c>
      <c r="AP92" s="3" t="s">
        <v>69</v>
      </c>
      <c r="AQ92" s="3" t="s">
        <v>58</v>
      </c>
      <c r="AR92" s="6" t="str">
        <f>HYPERLINK("http://catalog.hathitrust.org/Record/006916106","HathiTrust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HYPERLINK("https://creighton-primo.hosted.exlibrisgroup.com/primo-explore/search?tab=default_tab&amp;search_scope=EVERYTHING&amp;vid=01CRU&amp;lang=en_US&amp;offset=0&amp;query=any,contains,991002743269702656","Catalog Record")</f>
        <v>Catalog Record</v>
      </c>
      <c r="AT92" s="6" t="str">
        <f>HYPERLINK("http://www.worldcat.org/oclc/421801","WorldCat Record")</f>
        <v>WorldCat Record</v>
      </c>
      <c r="AU92" s="3" t="s">
        <v>995</v>
      </c>
      <c r="AV92" s="3" t="s">
        <v>996</v>
      </c>
      <c r="AW92" s="3" t="s">
        <v>997</v>
      </c>
      <c r="AX92" s="3" t="s">
        <v>997</v>
      </c>
      <c r="AY92" s="3" t="s">
        <v>998</v>
      </c>
      <c r="AZ92" s="3" t="s">
        <v>74</v>
      </c>
      <c r="BC92" s="3" t="s">
        <v>999</v>
      </c>
      <c r="BD92" s="3" t="s">
        <v>1000</v>
      </c>
    </row>
    <row r="93" spans="1:56" ht="57" customHeight="1" x14ac:dyDescent="0.25">
      <c r="A93" s="7" t="s">
        <v>58</v>
      </c>
      <c r="B93" s="2" t="s">
        <v>1001</v>
      </c>
      <c r="C93" s="2" t="s">
        <v>1002</v>
      </c>
      <c r="D93" s="2" t="s">
        <v>1003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1004</v>
      </c>
      <c r="L93" s="2" t="s">
        <v>1005</v>
      </c>
      <c r="M93" s="3" t="s">
        <v>1006</v>
      </c>
      <c r="O93" s="3" t="s">
        <v>97</v>
      </c>
      <c r="P93" s="3" t="s">
        <v>192</v>
      </c>
      <c r="Q93" s="2" t="s">
        <v>1007</v>
      </c>
      <c r="R93" s="3" t="s">
        <v>66</v>
      </c>
      <c r="S93" s="4">
        <v>2</v>
      </c>
      <c r="T93" s="4">
        <v>2</v>
      </c>
      <c r="U93" s="5" t="s">
        <v>1008</v>
      </c>
      <c r="V93" s="5" t="s">
        <v>1008</v>
      </c>
      <c r="W93" s="5" t="s">
        <v>911</v>
      </c>
      <c r="X93" s="5" t="s">
        <v>911</v>
      </c>
      <c r="Y93" s="4">
        <v>76</v>
      </c>
      <c r="Z93" s="4">
        <v>44</v>
      </c>
      <c r="AA93" s="4">
        <v>111</v>
      </c>
      <c r="AB93" s="4">
        <v>2</v>
      </c>
      <c r="AC93" s="4">
        <v>3</v>
      </c>
      <c r="AD93" s="4">
        <v>3</v>
      </c>
      <c r="AE93" s="4">
        <v>6</v>
      </c>
      <c r="AF93" s="4">
        <v>0</v>
      </c>
      <c r="AG93" s="4">
        <v>1</v>
      </c>
      <c r="AH93" s="4">
        <v>1</v>
      </c>
      <c r="AI93" s="4">
        <v>2</v>
      </c>
      <c r="AJ93" s="4">
        <v>2</v>
      </c>
      <c r="AK93" s="4">
        <v>3</v>
      </c>
      <c r="AL93" s="4">
        <v>1</v>
      </c>
      <c r="AM93" s="4">
        <v>2</v>
      </c>
      <c r="AN93" s="4">
        <v>0</v>
      </c>
      <c r="AO93" s="4">
        <v>0</v>
      </c>
      <c r="AP93" s="3" t="s">
        <v>58</v>
      </c>
      <c r="AQ93" s="3" t="s">
        <v>69</v>
      </c>
      <c r="AR93" s="6" t="str">
        <f>HYPERLINK("http://catalog.hathitrust.org/Record/102091000","HathiTrust Record")</f>
        <v>HathiTrust Record</v>
      </c>
      <c r="AS93" s="6" t="str">
        <f>HYPERLINK("https://creighton-primo.hosted.exlibrisgroup.com/primo-explore/search?tab=default_tab&amp;search_scope=EVERYTHING&amp;vid=01CRU&amp;lang=en_US&amp;offset=0&amp;query=any,contains,991002231989702656","Catalog Record")</f>
        <v>Catalog Record</v>
      </c>
      <c r="AT93" s="6" t="str">
        <f>HYPERLINK("http://www.worldcat.org/oclc/294412","WorldCat Record")</f>
        <v>WorldCat Record</v>
      </c>
      <c r="AU93" s="3" t="s">
        <v>1009</v>
      </c>
      <c r="AV93" s="3" t="s">
        <v>1010</v>
      </c>
      <c r="AW93" s="3" t="s">
        <v>1011</v>
      </c>
      <c r="AX93" s="3" t="s">
        <v>1011</v>
      </c>
      <c r="AY93" s="3" t="s">
        <v>1012</v>
      </c>
      <c r="AZ93" s="3" t="s">
        <v>74</v>
      </c>
      <c r="BC93" s="3" t="s">
        <v>1013</v>
      </c>
      <c r="BD93" s="3" t="s">
        <v>1014</v>
      </c>
    </row>
    <row r="94" spans="1:56" ht="57" customHeight="1" x14ac:dyDescent="0.25">
      <c r="A94" s="7" t="s">
        <v>58</v>
      </c>
      <c r="B94" s="2" t="s">
        <v>1015</v>
      </c>
      <c r="C94" s="2" t="s">
        <v>1016</v>
      </c>
      <c r="D94" s="2" t="s">
        <v>1017</v>
      </c>
      <c r="F94" s="3" t="s">
        <v>69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1018</v>
      </c>
      <c r="L94" s="2" t="s">
        <v>1019</v>
      </c>
      <c r="M94" s="3" t="s">
        <v>1020</v>
      </c>
      <c r="O94" s="3" t="s">
        <v>64</v>
      </c>
      <c r="P94" s="3" t="s">
        <v>192</v>
      </c>
      <c r="R94" s="3" t="s">
        <v>66</v>
      </c>
      <c r="S94" s="4">
        <v>11</v>
      </c>
      <c r="T94" s="4">
        <v>11</v>
      </c>
      <c r="U94" s="5" t="s">
        <v>979</v>
      </c>
      <c r="V94" s="5" t="s">
        <v>979</v>
      </c>
      <c r="W94" s="5" t="s">
        <v>911</v>
      </c>
      <c r="X94" s="5" t="s">
        <v>911</v>
      </c>
      <c r="Y94" s="4">
        <v>377</v>
      </c>
      <c r="Z94" s="4">
        <v>350</v>
      </c>
      <c r="AA94" s="4">
        <v>400</v>
      </c>
      <c r="AB94" s="4">
        <v>4</v>
      </c>
      <c r="AC94" s="4">
        <v>4</v>
      </c>
      <c r="AD94" s="4">
        <v>12</v>
      </c>
      <c r="AE94" s="4">
        <v>15</v>
      </c>
      <c r="AF94" s="4">
        <v>3</v>
      </c>
      <c r="AG94" s="4">
        <v>4</v>
      </c>
      <c r="AH94" s="4">
        <v>1</v>
      </c>
      <c r="AI94" s="4">
        <v>2</v>
      </c>
      <c r="AJ94" s="4">
        <v>7</v>
      </c>
      <c r="AK94" s="4">
        <v>10</v>
      </c>
      <c r="AL94" s="4">
        <v>3</v>
      </c>
      <c r="AM94" s="4">
        <v>3</v>
      </c>
      <c r="AN94" s="4">
        <v>0</v>
      </c>
      <c r="AO94" s="4">
        <v>0</v>
      </c>
      <c r="AP94" s="3" t="s">
        <v>58</v>
      </c>
      <c r="AQ94" s="3" t="s">
        <v>69</v>
      </c>
      <c r="AR94" s="6" t="str">
        <f>HYPERLINK("http://catalog.hathitrust.org/Record/001197139","HathiTrust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HYPERLINK("https://creighton-primo.hosted.exlibrisgroup.com/primo-explore/search?tab=default_tab&amp;search_scope=EVERYTHING&amp;vid=01CRU&amp;lang=en_US&amp;offset=0&amp;query=any,contains,991002009229702656","Catalog Record")</f>
        <v>Catalog Record</v>
      </c>
      <c r="AT94" s="6" t="str">
        <f>HYPERLINK("http://www.worldcat.org/oclc/258768","WorldCat Record")</f>
        <v>WorldCat Record</v>
      </c>
      <c r="AU94" s="3" t="s">
        <v>1021</v>
      </c>
      <c r="AV94" s="3" t="s">
        <v>1022</v>
      </c>
      <c r="AW94" s="3" t="s">
        <v>1023</v>
      </c>
      <c r="AX94" s="3" t="s">
        <v>1023</v>
      </c>
      <c r="AY94" s="3" t="s">
        <v>1024</v>
      </c>
      <c r="AZ94" s="3" t="s">
        <v>74</v>
      </c>
      <c r="BC94" s="3" t="s">
        <v>1025</v>
      </c>
      <c r="BD94" s="3" t="s">
        <v>1026</v>
      </c>
    </row>
    <row r="95" spans="1:56" ht="57" customHeight="1" x14ac:dyDescent="0.25">
      <c r="A95" s="7" t="s">
        <v>58</v>
      </c>
      <c r="B95" s="2" t="s">
        <v>1027</v>
      </c>
      <c r="C95" s="2" t="s">
        <v>1028</v>
      </c>
      <c r="D95" s="2" t="s">
        <v>1029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678</v>
      </c>
      <c r="L95" s="2" t="s">
        <v>768</v>
      </c>
      <c r="M95" s="3" t="s">
        <v>769</v>
      </c>
      <c r="O95" s="3" t="s">
        <v>64</v>
      </c>
      <c r="P95" s="3" t="s">
        <v>770</v>
      </c>
      <c r="R95" s="3" t="s">
        <v>66</v>
      </c>
      <c r="S95" s="4">
        <v>4</v>
      </c>
      <c r="T95" s="4">
        <v>4</v>
      </c>
      <c r="U95" s="5" t="s">
        <v>1030</v>
      </c>
      <c r="V95" s="5" t="s">
        <v>1030</v>
      </c>
      <c r="W95" s="5" t="s">
        <v>911</v>
      </c>
      <c r="X95" s="5" t="s">
        <v>911</v>
      </c>
      <c r="Y95" s="4">
        <v>115</v>
      </c>
      <c r="Z95" s="4">
        <v>103</v>
      </c>
      <c r="AA95" s="4">
        <v>117</v>
      </c>
      <c r="AB95" s="4">
        <v>1</v>
      </c>
      <c r="AC95" s="4">
        <v>1</v>
      </c>
      <c r="AD95" s="4">
        <v>4</v>
      </c>
      <c r="AE95" s="4">
        <v>4</v>
      </c>
      <c r="AF95" s="4">
        <v>2</v>
      </c>
      <c r="AG95" s="4">
        <v>2</v>
      </c>
      <c r="AH95" s="4">
        <v>1</v>
      </c>
      <c r="AI95" s="4">
        <v>1</v>
      </c>
      <c r="AJ95" s="4">
        <v>3</v>
      </c>
      <c r="AK95" s="4">
        <v>3</v>
      </c>
      <c r="AL95" s="4">
        <v>0</v>
      </c>
      <c r="AM95" s="4">
        <v>0</v>
      </c>
      <c r="AN95" s="4">
        <v>0</v>
      </c>
      <c r="AO95" s="4">
        <v>0</v>
      </c>
      <c r="AP95" s="3" t="s">
        <v>58</v>
      </c>
      <c r="AQ95" s="3" t="s">
        <v>69</v>
      </c>
      <c r="AR95" s="6" t="str">
        <f>HYPERLINK("http://catalog.hathitrust.org/Record/000478419","HathiTrust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HYPERLINK("https://creighton-primo.hosted.exlibrisgroup.com/primo-explore/search?tab=default_tab&amp;search_scope=EVERYTHING&amp;vid=01CRU&amp;lang=en_US&amp;offset=0&amp;query=any,contains,991004247759702656","Catalog Record")</f>
        <v>Catalog Record</v>
      </c>
      <c r="AT95" s="6" t="str">
        <f>HYPERLINK("http://www.worldcat.org/oclc/2799066","WorldCat Record")</f>
        <v>WorldCat Record</v>
      </c>
      <c r="AU95" s="3" t="s">
        <v>1031</v>
      </c>
      <c r="AV95" s="3" t="s">
        <v>1032</v>
      </c>
      <c r="AW95" s="3" t="s">
        <v>1033</v>
      </c>
      <c r="AX95" s="3" t="s">
        <v>1033</v>
      </c>
      <c r="AY95" s="3" t="s">
        <v>1034</v>
      </c>
      <c r="AZ95" s="3" t="s">
        <v>74</v>
      </c>
      <c r="BB95" s="3" t="s">
        <v>1035</v>
      </c>
      <c r="BC95" s="3" t="s">
        <v>1036</v>
      </c>
      <c r="BD95" s="3" t="s">
        <v>1037</v>
      </c>
    </row>
    <row r="96" spans="1:56" ht="57" customHeight="1" x14ac:dyDescent="0.25">
      <c r="A96" s="7" t="s">
        <v>58</v>
      </c>
      <c r="B96" s="2" t="s">
        <v>1038</v>
      </c>
      <c r="C96" s="2" t="s">
        <v>1039</v>
      </c>
      <c r="D96" s="2" t="s">
        <v>1040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1041</v>
      </c>
      <c r="L96" s="2" t="s">
        <v>1042</v>
      </c>
      <c r="M96" s="3" t="s">
        <v>1043</v>
      </c>
      <c r="O96" s="3" t="s">
        <v>64</v>
      </c>
      <c r="P96" s="3" t="s">
        <v>161</v>
      </c>
      <c r="R96" s="3" t="s">
        <v>66</v>
      </c>
      <c r="S96" s="4">
        <v>2</v>
      </c>
      <c r="T96" s="4">
        <v>2</v>
      </c>
      <c r="U96" s="5" t="s">
        <v>979</v>
      </c>
      <c r="V96" s="5" t="s">
        <v>979</v>
      </c>
      <c r="W96" s="5" t="s">
        <v>911</v>
      </c>
      <c r="X96" s="5" t="s">
        <v>911</v>
      </c>
      <c r="Y96" s="4">
        <v>602</v>
      </c>
      <c r="Z96" s="4">
        <v>477</v>
      </c>
      <c r="AA96" s="4">
        <v>477</v>
      </c>
      <c r="AB96" s="4">
        <v>4</v>
      </c>
      <c r="AC96" s="4">
        <v>4</v>
      </c>
      <c r="AD96" s="4">
        <v>26</v>
      </c>
      <c r="AE96" s="4">
        <v>26</v>
      </c>
      <c r="AF96" s="4">
        <v>10</v>
      </c>
      <c r="AG96" s="4">
        <v>10</v>
      </c>
      <c r="AH96" s="4">
        <v>7</v>
      </c>
      <c r="AI96" s="4">
        <v>7</v>
      </c>
      <c r="AJ96" s="4">
        <v>13</v>
      </c>
      <c r="AK96" s="4">
        <v>13</v>
      </c>
      <c r="AL96" s="4">
        <v>3</v>
      </c>
      <c r="AM96" s="4">
        <v>3</v>
      </c>
      <c r="AN96" s="4">
        <v>0</v>
      </c>
      <c r="AO96" s="4">
        <v>0</v>
      </c>
      <c r="AP96" s="3" t="s">
        <v>58</v>
      </c>
      <c r="AQ96" s="3" t="s">
        <v>69</v>
      </c>
      <c r="AR96" s="6" t="str">
        <f>HYPERLINK("http://catalog.hathitrust.org/Record/001030362","HathiTrust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HYPERLINK("https://creighton-primo.hosted.exlibrisgroup.com/primo-explore/search?tab=default_tab&amp;search_scope=EVERYTHING&amp;vid=01CRU&amp;lang=en_US&amp;offset=0&amp;query=any,contains,991002232479702656","Catalog Record")</f>
        <v>Catalog Record</v>
      </c>
      <c r="AT96" s="6" t="str">
        <f>HYPERLINK("http://www.worldcat.org/oclc/856646845","WorldCat Record")</f>
        <v>WorldCat Record</v>
      </c>
      <c r="AU96" s="3" t="s">
        <v>1044</v>
      </c>
      <c r="AV96" s="3" t="s">
        <v>1045</v>
      </c>
      <c r="AW96" s="3" t="s">
        <v>1046</v>
      </c>
      <c r="AX96" s="3" t="s">
        <v>1046</v>
      </c>
      <c r="AY96" s="3" t="s">
        <v>1047</v>
      </c>
      <c r="AZ96" s="3" t="s">
        <v>74</v>
      </c>
      <c r="BC96" s="3" t="s">
        <v>1048</v>
      </c>
      <c r="BD96" s="3" t="s">
        <v>1049</v>
      </c>
    </row>
    <row r="97" spans="1:56" ht="57" customHeight="1" x14ac:dyDescent="0.25">
      <c r="A97" s="7" t="s">
        <v>58</v>
      </c>
      <c r="B97" s="2" t="s">
        <v>1050</v>
      </c>
      <c r="C97" s="2" t="s">
        <v>1051</v>
      </c>
      <c r="D97" s="2" t="s">
        <v>1052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1053</v>
      </c>
      <c r="L97" s="2" t="s">
        <v>1054</v>
      </c>
      <c r="M97" s="3" t="s">
        <v>719</v>
      </c>
      <c r="O97" s="3" t="s">
        <v>64</v>
      </c>
      <c r="P97" s="3" t="s">
        <v>770</v>
      </c>
      <c r="Q97" s="2" t="s">
        <v>1055</v>
      </c>
      <c r="R97" s="3" t="s">
        <v>66</v>
      </c>
      <c r="S97" s="4">
        <v>8</v>
      </c>
      <c r="T97" s="4">
        <v>8</v>
      </c>
      <c r="U97" s="5" t="s">
        <v>979</v>
      </c>
      <c r="V97" s="5" t="s">
        <v>979</v>
      </c>
      <c r="W97" s="5" t="s">
        <v>911</v>
      </c>
      <c r="X97" s="5" t="s">
        <v>911</v>
      </c>
      <c r="Y97" s="4">
        <v>643</v>
      </c>
      <c r="Z97" s="4">
        <v>539</v>
      </c>
      <c r="AA97" s="4">
        <v>544</v>
      </c>
      <c r="AB97" s="4">
        <v>3</v>
      </c>
      <c r="AC97" s="4">
        <v>3</v>
      </c>
      <c r="AD97" s="4">
        <v>24</v>
      </c>
      <c r="AE97" s="4">
        <v>24</v>
      </c>
      <c r="AF97" s="4">
        <v>8</v>
      </c>
      <c r="AG97" s="4">
        <v>8</v>
      </c>
      <c r="AH97" s="4">
        <v>8</v>
      </c>
      <c r="AI97" s="4">
        <v>8</v>
      </c>
      <c r="AJ97" s="4">
        <v>11</v>
      </c>
      <c r="AK97" s="4">
        <v>11</v>
      </c>
      <c r="AL97" s="4">
        <v>2</v>
      </c>
      <c r="AM97" s="4">
        <v>2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HYPERLINK("https://creighton-primo.hosted.exlibrisgroup.com/primo-explore/search?tab=default_tab&amp;search_scope=EVERYTHING&amp;vid=01CRU&amp;lang=en_US&amp;offset=0&amp;query=any,contains,991000101489702656","Catalog Record")</f>
        <v>Catalog Record</v>
      </c>
      <c r="AT97" s="6" t="str">
        <f>HYPERLINK("http://www.worldcat.org/oclc/44773","WorldCat Record")</f>
        <v>WorldCat Record</v>
      </c>
      <c r="AU97" s="3" t="s">
        <v>1056</v>
      </c>
      <c r="AV97" s="3" t="s">
        <v>1057</v>
      </c>
      <c r="AW97" s="3" t="s">
        <v>1058</v>
      </c>
      <c r="AX97" s="3" t="s">
        <v>1058</v>
      </c>
      <c r="AY97" s="3" t="s">
        <v>1059</v>
      </c>
      <c r="AZ97" s="3" t="s">
        <v>74</v>
      </c>
      <c r="BB97" s="3" t="s">
        <v>1060</v>
      </c>
      <c r="BC97" s="3" t="s">
        <v>1061</v>
      </c>
      <c r="BD97" s="3" t="s">
        <v>1062</v>
      </c>
    </row>
    <row r="98" spans="1:56" ht="57" customHeight="1" x14ac:dyDescent="0.25">
      <c r="A98" s="7" t="s">
        <v>58</v>
      </c>
      <c r="B98" s="2" t="s">
        <v>1063</v>
      </c>
      <c r="C98" s="2" t="s">
        <v>1064</v>
      </c>
      <c r="D98" s="2" t="s">
        <v>1065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1066</v>
      </c>
      <c r="L98" s="2" t="s">
        <v>1067</v>
      </c>
      <c r="M98" s="3" t="s">
        <v>333</v>
      </c>
      <c r="O98" s="3" t="s">
        <v>64</v>
      </c>
      <c r="P98" s="3" t="s">
        <v>1068</v>
      </c>
      <c r="Q98" s="2" t="s">
        <v>1069</v>
      </c>
      <c r="R98" s="3" t="s">
        <v>66</v>
      </c>
      <c r="S98" s="4">
        <v>6</v>
      </c>
      <c r="T98" s="4">
        <v>6</v>
      </c>
      <c r="U98" s="5" t="s">
        <v>994</v>
      </c>
      <c r="V98" s="5" t="s">
        <v>994</v>
      </c>
      <c r="W98" s="5" t="s">
        <v>1070</v>
      </c>
      <c r="X98" s="5" t="s">
        <v>1070</v>
      </c>
      <c r="Y98" s="4">
        <v>192</v>
      </c>
      <c r="Z98" s="4">
        <v>161</v>
      </c>
      <c r="AA98" s="4">
        <v>161</v>
      </c>
      <c r="AB98" s="4">
        <v>3</v>
      </c>
      <c r="AC98" s="4">
        <v>3</v>
      </c>
      <c r="AD98" s="4">
        <v>9</v>
      </c>
      <c r="AE98" s="4">
        <v>9</v>
      </c>
      <c r="AF98" s="4">
        <v>0</v>
      </c>
      <c r="AG98" s="4">
        <v>0</v>
      </c>
      <c r="AH98" s="4">
        <v>3</v>
      </c>
      <c r="AI98" s="4">
        <v>3</v>
      </c>
      <c r="AJ98" s="4">
        <v>6</v>
      </c>
      <c r="AK98" s="4">
        <v>6</v>
      </c>
      <c r="AL98" s="4">
        <v>2</v>
      </c>
      <c r="AM98" s="4">
        <v>2</v>
      </c>
      <c r="AN98" s="4">
        <v>0</v>
      </c>
      <c r="AO98" s="4">
        <v>0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HYPERLINK("https://creighton-primo.hosted.exlibrisgroup.com/primo-explore/search?tab=default_tab&amp;search_scope=EVERYTHING&amp;vid=01CRU&amp;lang=en_US&amp;offset=0&amp;query=any,contains,991002815099702656","Catalog Record")</f>
        <v>Catalog Record</v>
      </c>
      <c r="AT98" s="6" t="str">
        <f>HYPERLINK("http://www.worldcat.org/oclc/458026","WorldCat Record")</f>
        <v>WorldCat Record</v>
      </c>
      <c r="AU98" s="3" t="s">
        <v>1071</v>
      </c>
      <c r="AV98" s="3" t="s">
        <v>1072</v>
      </c>
      <c r="AW98" s="3" t="s">
        <v>1073</v>
      </c>
      <c r="AX98" s="3" t="s">
        <v>1073</v>
      </c>
      <c r="AY98" s="3" t="s">
        <v>1074</v>
      </c>
      <c r="AZ98" s="3" t="s">
        <v>74</v>
      </c>
      <c r="BC98" s="3" t="s">
        <v>1075</v>
      </c>
      <c r="BD98" s="3" t="s">
        <v>1076</v>
      </c>
    </row>
    <row r="99" spans="1:56" ht="57" customHeight="1" x14ac:dyDescent="0.25">
      <c r="A99" s="7" t="s">
        <v>58</v>
      </c>
      <c r="B99" s="2" t="s">
        <v>1077</v>
      </c>
      <c r="C99" s="2" t="s">
        <v>1078</v>
      </c>
      <c r="D99" s="2" t="s">
        <v>1079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1080</v>
      </c>
      <c r="L99" s="2" t="s">
        <v>1081</v>
      </c>
      <c r="M99" s="3" t="s">
        <v>96</v>
      </c>
      <c r="O99" s="3" t="s">
        <v>64</v>
      </c>
      <c r="P99" s="3" t="s">
        <v>654</v>
      </c>
      <c r="Q99" s="2" t="s">
        <v>1082</v>
      </c>
      <c r="R99" s="3" t="s">
        <v>66</v>
      </c>
      <c r="S99" s="4">
        <v>6</v>
      </c>
      <c r="T99" s="4">
        <v>6</v>
      </c>
      <c r="U99" s="5" t="s">
        <v>1083</v>
      </c>
      <c r="V99" s="5" t="s">
        <v>1083</v>
      </c>
      <c r="W99" s="5" t="s">
        <v>980</v>
      </c>
      <c r="X99" s="5" t="s">
        <v>980</v>
      </c>
      <c r="Y99" s="4">
        <v>495</v>
      </c>
      <c r="Z99" s="4">
        <v>435</v>
      </c>
      <c r="AA99" s="4">
        <v>545</v>
      </c>
      <c r="AB99" s="4">
        <v>3</v>
      </c>
      <c r="AC99" s="4">
        <v>3</v>
      </c>
      <c r="AD99" s="4">
        <v>21</v>
      </c>
      <c r="AE99" s="4">
        <v>22</v>
      </c>
      <c r="AF99" s="4">
        <v>9</v>
      </c>
      <c r="AG99" s="4">
        <v>9</v>
      </c>
      <c r="AH99" s="4">
        <v>3</v>
      </c>
      <c r="AI99" s="4">
        <v>3</v>
      </c>
      <c r="AJ99" s="4">
        <v>12</v>
      </c>
      <c r="AK99" s="4">
        <v>13</v>
      </c>
      <c r="AL99" s="4">
        <v>2</v>
      </c>
      <c r="AM99" s="4">
        <v>2</v>
      </c>
      <c r="AN99" s="4">
        <v>0</v>
      </c>
      <c r="AO99" s="4">
        <v>0</v>
      </c>
      <c r="AP99" s="3" t="s">
        <v>58</v>
      </c>
      <c r="AQ99" s="3" t="s">
        <v>69</v>
      </c>
      <c r="AR99" s="6" t="str">
        <f>HYPERLINK("http://catalog.hathitrust.org/Record/000809232","HathiTrust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HYPERLINK("https://creighton-primo.hosted.exlibrisgroup.com/primo-explore/search?tab=default_tab&amp;search_scope=EVERYTHING&amp;vid=01CRU&amp;lang=en_US&amp;offset=0&amp;query=any,contains,991001001829702656","Catalog Record")</f>
        <v>Catalog Record</v>
      </c>
      <c r="AT99" s="6" t="str">
        <f>HYPERLINK("http://www.worldcat.org/oclc/13796363","WorldCat Record")</f>
        <v>WorldCat Record</v>
      </c>
      <c r="AU99" s="3" t="s">
        <v>1084</v>
      </c>
      <c r="AV99" s="3" t="s">
        <v>1085</v>
      </c>
      <c r="AW99" s="3" t="s">
        <v>1086</v>
      </c>
      <c r="AX99" s="3" t="s">
        <v>1086</v>
      </c>
      <c r="AY99" s="3" t="s">
        <v>1087</v>
      </c>
      <c r="AZ99" s="3" t="s">
        <v>74</v>
      </c>
      <c r="BB99" s="3" t="s">
        <v>1088</v>
      </c>
      <c r="BC99" s="3" t="s">
        <v>1089</v>
      </c>
      <c r="BD99" s="3" t="s">
        <v>1090</v>
      </c>
    </row>
    <row r="100" spans="1:56" ht="57" customHeight="1" x14ac:dyDescent="0.25">
      <c r="A100" s="7" t="s">
        <v>58</v>
      </c>
      <c r="B100" s="2" t="s">
        <v>1091</v>
      </c>
      <c r="C100" s="2" t="s">
        <v>1092</v>
      </c>
      <c r="D100" s="2" t="s">
        <v>1093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1094</v>
      </c>
      <c r="L100" s="2" t="s">
        <v>1095</v>
      </c>
      <c r="M100" s="3" t="s">
        <v>1096</v>
      </c>
      <c r="N100" s="2" t="s">
        <v>1097</v>
      </c>
      <c r="O100" s="3" t="s">
        <v>97</v>
      </c>
      <c r="P100" s="3" t="s">
        <v>539</v>
      </c>
      <c r="R100" s="3" t="s">
        <v>66</v>
      </c>
      <c r="S100" s="4">
        <v>0</v>
      </c>
      <c r="T100" s="4">
        <v>0</v>
      </c>
      <c r="U100" s="5" t="s">
        <v>1098</v>
      </c>
      <c r="V100" s="5" t="s">
        <v>1098</v>
      </c>
      <c r="W100" s="5" t="s">
        <v>911</v>
      </c>
      <c r="X100" s="5" t="s">
        <v>911</v>
      </c>
      <c r="Y100" s="4">
        <v>94</v>
      </c>
      <c r="Z100" s="4">
        <v>61</v>
      </c>
      <c r="AA100" s="4">
        <v>139</v>
      </c>
      <c r="AB100" s="4">
        <v>1</v>
      </c>
      <c r="AC100" s="4">
        <v>2</v>
      </c>
      <c r="AD100" s="4">
        <v>6</v>
      </c>
      <c r="AE100" s="4">
        <v>11</v>
      </c>
      <c r="AF100" s="4">
        <v>3</v>
      </c>
      <c r="AG100" s="4">
        <v>3</v>
      </c>
      <c r="AH100" s="4">
        <v>2</v>
      </c>
      <c r="AI100" s="4">
        <v>3</v>
      </c>
      <c r="AJ100" s="4">
        <v>3</v>
      </c>
      <c r="AK100" s="4">
        <v>7</v>
      </c>
      <c r="AL100" s="4">
        <v>0</v>
      </c>
      <c r="AM100" s="4">
        <v>1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HYPERLINK("https://creighton-primo.hosted.exlibrisgroup.com/primo-explore/search?tab=default_tab&amp;search_scope=EVERYTHING&amp;vid=01CRU&amp;lang=en_US&amp;offset=0&amp;query=any,contains,991004862939702656","Catalog Record")</f>
        <v>Catalog Record</v>
      </c>
      <c r="AT100" s="6" t="str">
        <f>HYPERLINK("http://www.worldcat.org/oclc/5721342","WorldCat Record")</f>
        <v>WorldCat Record</v>
      </c>
      <c r="AU100" s="3" t="s">
        <v>1099</v>
      </c>
      <c r="AV100" s="3" t="s">
        <v>1100</v>
      </c>
      <c r="AW100" s="3" t="s">
        <v>1101</v>
      </c>
      <c r="AX100" s="3" t="s">
        <v>1101</v>
      </c>
      <c r="AY100" s="3" t="s">
        <v>1102</v>
      </c>
      <c r="AZ100" s="3" t="s">
        <v>74</v>
      </c>
      <c r="BC100" s="3" t="s">
        <v>1103</v>
      </c>
      <c r="BD100" s="3" t="s">
        <v>1104</v>
      </c>
    </row>
    <row r="101" spans="1:56" ht="57" customHeight="1" x14ac:dyDescent="0.25">
      <c r="A101" s="7" t="s">
        <v>58</v>
      </c>
      <c r="B101" s="2" t="s">
        <v>1105</v>
      </c>
      <c r="C101" s="2" t="s">
        <v>1106</v>
      </c>
      <c r="D101" s="2" t="s">
        <v>1107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1108</v>
      </c>
      <c r="L101" s="2" t="s">
        <v>1109</v>
      </c>
      <c r="M101" s="3" t="s">
        <v>1110</v>
      </c>
      <c r="O101" s="3" t="s">
        <v>64</v>
      </c>
      <c r="P101" s="3" t="s">
        <v>161</v>
      </c>
      <c r="R101" s="3" t="s">
        <v>66</v>
      </c>
      <c r="S101" s="4">
        <v>5</v>
      </c>
      <c r="T101" s="4">
        <v>5</v>
      </c>
      <c r="U101" s="5" t="s">
        <v>1111</v>
      </c>
      <c r="V101" s="5" t="s">
        <v>1111</v>
      </c>
      <c r="W101" s="5" t="s">
        <v>1112</v>
      </c>
      <c r="X101" s="5" t="s">
        <v>1112</v>
      </c>
      <c r="Y101" s="4">
        <v>460</v>
      </c>
      <c r="Z101" s="4">
        <v>363</v>
      </c>
      <c r="AA101" s="4">
        <v>385</v>
      </c>
      <c r="AB101" s="4">
        <v>2</v>
      </c>
      <c r="AC101" s="4">
        <v>2</v>
      </c>
      <c r="AD101" s="4">
        <v>22</v>
      </c>
      <c r="AE101" s="4">
        <v>24</v>
      </c>
      <c r="AF101" s="4">
        <v>7</v>
      </c>
      <c r="AG101" s="4">
        <v>8</v>
      </c>
      <c r="AH101" s="4">
        <v>8</v>
      </c>
      <c r="AI101" s="4">
        <v>9</v>
      </c>
      <c r="AJ101" s="4">
        <v>13</v>
      </c>
      <c r="AK101" s="4">
        <v>14</v>
      </c>
      <c r="AL101" s="4">
        <v>1</v>
      </c>
      <c r="AM101" s="4">
        <v>1</v>
      </c>
      <c r="AN101" s="4">
        <v>0</v>
      </c>
      <c r="AO101" s="4">
        <v>0</v>
      </c>
      <c r="AP101" s="3" t="s">
        <v>58</v>
      </c>
      <c r="AQ101" s="3" t="s">
        <v>69</v>
      </c>
      <c r="AR101" s="6" t="str">
        <f>HYPERLINK("http://catalog.hathitrust.org/Record/000922582","HathiTrust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HYPERLINK("https://creighton-primo.hosted.exlibrisgroup.com/primo-explore/search?tab=default_tab&amp;search_scope=EVERYTHING&amp;vid=01CRU&amp;lang=en_US&amp;offset=0&amp;query=any,contains,991001180219702656","Catalog Record")</f>
        <v>Catalog Record</v>
      </c>
      <c r="AT101" s="6" t="str">
        <f>HYPERLINK("http://www.worldcat.org/oclc/17107833","WorldCat Record")</f>
        <v>WorldCat Record</v>
      </c>
      <c r="AU101" s="3" t="s">
        <v>1113</v>
      </c>
      <c r="AV101" s="3" t="s">
        <v>1114</v>
      </c>
      <c r="AW101" s="3" t="s">
        <v>1115</v>
      </c>
      <c r="AX101" s="3" t="s">
        <v>1115</v>
      </c>
      <c r="AY101" s="3" t="s">
        <v>1116</v>
      </c>
      <c r="AZ101" s="3" t="s">
        <v>74</v>
      </c>
      <c r="BB101" s="3" t="s">
        <v>1117</v>
      </c>
      <c r="BC101" s="3" t="s">
        <v>1118</v>
      </c>
      <c r="BD101" s="3" t="s">
        <v>1119</v>
      </c>
    </row>
    <row r="102" spans="1:56" ht="57" customHeight="1" x14ac:dyDescent="0.25">
      <c r="A102" s="7" t="s">
        <v>58</v>
      </c>
      <c r="B102" s="2" t="s">
        <v>1120</v>
      </c>
      <c r="C102" s="2" t="s">
        <v>1121</v>
      </c>
      <c r="D102" s="2" t="s">
        <v>1122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1123</v>
      </c>
      <c r="L102" s="2" t="s">
        <v>1124</v>
      </c>
      <c r="M102" s="3" t="s">
        <v>374</v>
      </c>
      <c r="O102" s="3" t="s">
        <v>97</v>
      </c>
      <c r="P102" s="3" t="s">
        <v>114</v>
      </c>
      <c r="R102" s="3" t="s">
        <v>66</v>
      </c>
      <c r="S102" s="4">
        <v>1</v>
      </c>
      <c r="T102" s="4">
        <v>1</v>
      </c>
      <c r="U102" s="5" t="s">
        <v>1125</v>
      </c>
      <c r="V102" s="5" t="s">
        <v>1125</v>
      </c>
      <c r="W102" s="5" t="s">
        <v>1126</v>
      </c>
      <c r="X102" s="5" t="s">
        <v>1126</v>
      </c>
      <c r="Y102" s="4">
        <v>183</v>
      </c>
      <c r="Z102" s="4">
        <v>114</v>
      </c>
      <c r="AA102" s="4">
        <v>712</v>
      </c>
      <c r="AB102" s="4">
        <v>1</v>
      </c>
      <c r="AC102" s="4">
        <v>7</v>
      </c>
      <c r="AD102" s="4">
        <v>4</v>
      </c>
      <c r="AE102" s="4">
        <v>29</v>
      </c>
      <c r="AF102" s="4">
        <v>1</v>
      </c>
      <c r="AG102" s="4">
        <v>10</v>
      </c>
      <c r="AH102" s="4">
        <v>2</v>
      </c>
      <c r="AI102" s="4">
        <v>8</v>
      </c>
      <c r="AJ102" s="4">
        <v>3</v>
      </c>
      <c r="AK102" s="4">
        <v>10</v>
      </c>
      <c r="AL102" s="4">
        <v>0</v>
      </c>
      <c r="AM102" s="4">
        <v>6</v>
      </c>
      <c r="AN102" s="4">
        <v>0</v>
      </c>
      <c r="AO102" s="4">
        <v>1</v>
      </c>
      <c r="AP102" s="3" t="s">
        <v>58</v>
      </c>
      <c r="AQ102" s="3" t="s">
        <v>69</v>
      </c>
      <c r="AR102" s="6" t="str">
        <f>HYPERLINK("http://catalog.hathitrust.org/Record/003156222","HathiTrust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HYPERLINK("https://creighton-primo.hosted.exlibrisgroup.com/primo-explore/search?tab=default_tab&amp;search_scope=EVERYTHING&amp;vid=01CRU&amp;lang=en_US&amp;offset=0&amp;query=any,contains,991002747639702656","Catalog Record")</f>
        <v>Catalog Record</v>
      </c>
      <c r="AT102" s="6" t="str">
        <f>HYPERLINK("http://www.worldcat.org/oclc/36051463","WorldCat Record")</f>
        <v>WorldCat Record</v>
      </c>
      <c r="AU102" s="3" t="s">
        <v>1127</v>
      </c>
      <c r="AV102" s="3" t="s">
        <v>1128</v>
      </c>
      <c r="AW102" s="3" t="s">
        <v>1129</v>
      </c>
      <c r="AX102" s="3" t="s">
        <v>1129</v>
      </c>
      <c r="AY102" s="3" t="s">
        <v>1130</v>
      </c>
      <c r="AZ102" s="3" t="s">
        <v>74</v>
      </c>
      <c r="BB102" s="3" t="s">
        <v>1131</v>
      </c>
      <c r="BC102" s="3" t="s">
        <v>1132</v>
      </c>
      <c r="BD102" s="3" t="s">
        <v>1133</v>
      </c>
    </row>
    <row r="103" spans="1:56" ht="57" customHeight="1" x14ac:dyDescent="0.25">
      <c r="A103" s="7" t="s">
        <v>58</v>
      </c>
      <c r="B103" s="2" t="s">
        <v>1134</v>
      </c>
      <c r="C103" s="2" t="s">
        <v>1135</v>
      </c>
      <c r="D103" s="2" t="s">
        <v>1136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1137</v>
      </c>
      <c r="L103" s="2" t="s">
        <v>1138</v>
      </c>
      <c r="M103" s="3" t="s">
        <v>175</v>
      </c>
      <c r="O103" s="3" t="s">
        <v>64</v>
      </c>
      <c r="P103" s="3" t="s">
        <v>161</v>
      </c>
      <c r="R103" s="3" t="s">
        <v>66</v>
      </c>
      <c r="S103" s="4">
        <v>3</v>
      </c>
      <c r="T103" s="4">
        <v>3</v>
      </c>
      <c r="U103" s="5" t="s">
        <v>1139</v>
      </c>
      <c r="V103" s="5" t="s">
        <v>1139</v>
      </c>
      <c r="W103" s="5" t="s">
        <v>1140</v>
      </c>
      <c r="X103" s="5" t="s">
        <v>1140</v>
      </c>
      <c r="Y103" s="4">
        <v>586</v>
      </c>
      <c r="Z103" s="4">
        <v>470</v>
      </c>
      <c r="AA103" s="4">
        <v>499</v>
      </c>
      <c r="AB103" s="4">
        <v>3</v>
      </c>
      <c r="AC103" s="4">
        <v>3</v>
      </c>
      <c r="AD103" s="4">
        <v>29</v>
      </c>
      <c r="AE103" s="4">
        <v>30</v>
      </c>
      <c r="AF103" s="4">
        <v>10</v>
      </c>
      <c r="AG103" s="4">
        <v>11</v>
      </c>
      <c r="AH103" s="4">
        <v>8</v>
      </c>
      <c r="AI103" s="4">
        <v>9</v>
      </c>
      <c r="AJ103" s="4">
        <v>19</v>
      </c>
      <c r="AK103" s="4">
        <v>19</v>
      </c>
      <c r="AL103" s="4">
        <v>2</v>
      </c>
      <c r="AM103" s="4">
        <v>2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HYPERLINK("https://creighton-primo.hosted.exlibrisgroup.com/primo-explore/search?tab=default_tab&amp;search_scope=EVERYTHING&amp;vid=01CRU&amp;lang=en_US&amp;offset=0&amp;query=any,contains,991002700159702656","Catalog Record")</f>
        <v>Catalog Record</v>
      </c>
      <c r="AT103" s="6" t="str">
        <f>HYPERLINK("http://www.worldcat.org/oclc/35249529","WorldCat Record")</f>
        <v>WorldCat Record</v>
      </c>
      <c r="AU103" s="3" t="s">
        <v>1141</v>
      </c>
      <c r="AV103" s="3" t="s">
        <v>1142</v>
      </c>
      <c r="AW103" s="3" t="s">
        <v>1143</v>
      </c>
      <c r="AX103" s="3" t="s">
        <v>1143</v>
      </c>
      <c r="AY103" s="3" t="s">
        <v>1144</v>
      </c>
      <c r="AZ103" s="3" t="s">
        <v>74</v>
      </c>
      <c r="BB103" s="3" t="s">
        <v>1145</v>
      </c>
      <c r="BC103" s="3" t="s">
        <v>1146</v>
      </c>
      <c r="BD103" s="3" t="s">
        <v>1147</v>
      </c>
    </row>
    <row r="104" spans="1:56" ht="57" customHeight="1" x14ac:dyDescent="0.25">
      <c r="A104" s="7" t="s">
        <v>58</v>
      </c>
      <c r="B104" s="2" t="s">
        <v>1148</v>
      </c>
      <c r="C104" s="2" t="s">
        <v>1149</v>
      </c>
      <c r="D104" s="2" t="s">
        <v>1150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L104" s="2" t="s">
        <v>1151</v>
      </c>
      <c r="M104" s="3" t="s">
        <v>175</v>
      </c>
      <c r="N104" s="2" t="s">
        <v>1152</v>
      </c>
      <c r="O104" s="3" t="s">
        <v>64</v>
      </c>
      <c r="P104" s="3" t="s">
        <v>406</v>
      </c>
      <c r="Q104" s="2" t="s">
        <v>435</v>
      </c>
      <c r="R104" s="3" t="s">
        <v>66</v>
      </c>
      <c r="S104" s="4">
        <v>1</v>
      </c>
      <c r="T104" s="4">
        <v>1</v>
      </c>
      <c r="U104" s="5" t="s">
        <v>1153</v>
      </c>
      <c r="V104" s="5" t="s">
        <v>1153</v>
      </c>
      <c r="W104" s="5" t="s">
        <v>1153</v>
      </c>
      <c r="X104" s="5" t="s">
        <v>1153</v>
      </c>
      <c r="Y104" s="4">
        <v>212</v>
      </c>
      <c r="Z104" s="4">
        <v>177</v>
      </c>
      <c r="AA104" s="4">
        <v>183</v>
      </c>
      <c r="AB104" s="4">
        <v>3</v>
      </c>
      <c r="AC104" s="4">
        <v>3</v>
      </c>
      <c r="AD104" s="4">
        <v>14</v>
      </c>
      <c r="AE104" s="4">
        <v>14</v>
      </c>
      <c r="AF104" s="4">
        <v>1</v>
      </c>
      <c r="AG104" s="4">
        <v>1</v>
      </c>
      <c r="AH104" s="4">
        <v>5</v>
      </c>
      <c r="AI104" s="4">
        <v>5</v>
      </c>
      <c r="AJ104" s="4">
        <v>9</v>
      </c>
      <c r="AK104" s="4">
        <v>9</v>
      </c>
      <c r="AL104" s="4">
        <v>2</v>
      </c>
      <c r="AM104" s="4">
        <v>2</v>
      </c>
      <c r="AN104" s="4">
        <v>0</v>
      </c>
      <c r="AO104" s="4">
        <v>0</v>
      </c>
      <c r="AP104" s="3" t="s">
        <v>58</v>
      </c>
      <c r="AQ104" s="3" t="s">
        <v>58</v>
      </c>
      <c r="AS104" s="6" t="str">
        <f>HYPERLINK("https://creighton-primo.hosted.exlibrisgroup.com/primo-explore/search?tab=default_tab&amp;search_scope=EVERYTHING&amp;vid=01CRU&amp;lang=en_US&amp;offset=0&amp;query=any,contains,991004277929702656","Catalog Record")</f>
        <v>Catalog Record</v>
      </c>
      <c r="AT104" s="6" t="str">
        <f>HYPERLINK("http://www.worldcat.org/oclc/36892696","WorldCat Record")</f>
        <v>WorldCat Record</v>
      </c>
      <c r="AU104" s="3" t="s">
        <v>1154</v>
      </c>
      <c r="AV104" s="3" t="s">
        <v>1155</v>
      </c>
      <c r="AW104" s="3" t="s">
        <v>1156</v>
      </c>
      <c r="AX104" s="3" t="s">
        <v>1156</v>
      </c>
      <c r="AY104" s="3" t="s">
        <v>1157</v>
      </c>
      <c r="AZ104" s="3" t="s">
        <v>74</v>
      </c>
      <c r="BB104" s="3" t="s">
        <v>1158</v>
      </c>
      <c r="BC104" s="3" t="s">
        <v>1159</v>
      </c>
      <c r="BD104" s="3" t="s">
        <v>1160</v>
      </c>
    </row>
    <row r="105" spans="1:56" ht="57" customHeight="1" x14ac:dyDescent="0.25">
      <c r="A105" s="7" t="s">
        <v>58</v>
      </c>
      <c r="B105" s="2" t="s">
        <v>1161</v>
      </c>
      <c r="C105" s="2" t="s">
        <v>1162</v>
      </c>
      <c r="D105" s="2" t="s">
        <v>1163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1164</v>
      </c>
      <c r="L105" s="2" t="s">
        <v>1165</v>
      </c>
      <c r="M105" s="3" t="s">
        <v>937</v>
      </c>
      <c r="O105" s="3" t="s">
        <v>64</v>
      </c>
      <c r="P105" s="3" t="s">
        <v>1166</v>
      </c>
      <c r="R105" s="3" t="s">
        <v>66</v>
      </c>
      <c r="S105" s="4">
        <v>1</v>
      </c>
      <c r="T105" s="4">
        <v>1</v>
      </c>
      <c r="U105" s="5" t="s">
        <v>1167</v>
      </c>
      <c r="V105" s="5" t="s">
        <v>1167</v>
      </c>
      <c r="W105" s="5" t="s">
        <v>911</v>
      </c>
      <c r="X105" s="5" t="s">
        <v>911</v>
      </c>
      <c r="Y105" s="4">
        <v>635</v>
      </c>
      <c r="Z105" s="4">
        <v>544</v>
      </c>
      <c r="AA105" s="4">
        <v>553</v>
      </c>
      <c r="AB105" s="4">
        <v>4</v>
      </c>
      <c r="AC105" s="4">
        <v>4</v>
      </c>
      <c r="AD105" s="4">
        <v>27</v>
      </c>
      <c r="AE105" s="4">
        <v>27</v>
      </c>
      <c r="AF105" s="4">
        <v>13</v>
      </c>
      <c r="AG105" s="4">
        <v>13</v>
      </c>
      <c r="AH105" s="4">
        <v>6</v>
      </c>
      <c r="AI105" s="4">
        <v>6</v>
      </c>
      <c r="AJ105" s="4">
        <v>15</v>
      </c>
      <c r="AK105" s="4">
        <v>15</v>
      </c>
      <c r="AL105" s="4">
        <v>3</v>
      </c>
      <c r="AM105" s="4">
        <v>3</v>
      </c>
      <c r="AN105" s="4">
        <v>0</v>
      </c>
      <c r="AO105" s="4">
        <v>0</v>
      </c>
      <c r="AP105" s="3" t="s">
        <v>58</v>
      </c>
      <c r="AQ105" s="3" t="s">
        <v>69</v>
      </c>
      <c r="AR105" s="6" t="str">
        <f>HYPERLINK("http://catalog.hathitrust.org/Record/001021346","HathiTrust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HYPERLINK("https://creighton-primo.hosted.exlibrisgroup.com/primo-explore/search?tab=default_tab&amp;search_scope=EVERYTHING&amp;vid=01CRU&amp;lang=en_US&amp;offset=0&amp;query=any,contains,991003005849702656","Catalog Record")</f>
        <v>Catalog Record</v>
      </c>
      <c r="AT105" s="6" t="str">
        <f>HYPERLINK("http://www.worldcat.org/oclc/572910","WorldCat Record")</f>
        <v>WorldCat Record</v>
      </c>
      <c r="AU105" s="3" t="s">
        <v>1168</v>
      </c>
      <c r="AV105" s="3" t="s">
        <v>1169</v>
      </c>
      <c r="AW105" s="3" t="s">
        <v>1170</v>
      </c>
      <c r="AX105" s="3" t="s">
        <v>1170</v>
      </c>
      <c r="AY105" s="3" t="s">
        <v>1171</v>
      </c>
      <c r="AZ105" s="3" t="s">
        <v>74</v>
      </c>
      <c r="BB105" s="3" t="s">
        <v>1172</v>
      </c>
      <c r="BC105" s="3" t="s">
        <v>1173</v>
      </c>
      <c r="BD105" s="3" t="s">
        <v>1174</v>
      </c>
    </row>
    <row r="106" spans="1:56" ht="57" customHeight="1" x14ac:dyDescent="0.25">
      <c r="A106" s="7" t="s">
        <v>58</v>
      </c>
      <c r="B106" s="2" t="s">
        <v>1175</v>
      </c>
      <c r="C106" s="2" t="s">
        <v>1176</v>
      </c>
      <c r="D106" s="2" t="s">
        <v>1177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1178</v>
      </c>
      <c r="L106" s="2" t="s">
        <v>1179</v>
      </c>
      <c r="M106" s="3" t="s">
        <v>82</v>
      </c>
      <c r="O106" s="3" t="s">
        <v>64</v>
      </c>
      <c r="P106" s="3" t="s">
        <v>1180</v>
      </c>
      <c r="Q106" s="2" t="s">
        <v>1181</v>
      </c>
      <c r="R106" s="3" t="s">
        <v>66</v>
      </c>
      <c r="S106" s="4">
        <v>2</v>
      </c>
      <c r="T106" s="4">
        <v>2</v>
      </c>
      <c r="U106" s="5" t="s">
        <v>1167</v>
      </c>
      <c r="V106" s="5" t="s">
        <v>1167</v>
      </c>
      <c r="W106" s="5" t="s">
        <v>911</v>
      </c>
      <c r="X106" s="5" t="s">
        <v>911</v>
      </c>
      <c r="Y106" s="4">
        <v>481</v>
      </c>
      <c r="Z106" s="4">
        <v>405</v>
      </c>
      <c r="AA106" s="4">
        <v>577</v>
      </c>
      <c r="AB106" s="4">
        <v>3</v>
      </c>
      <c r="AC106" s="4">
        <v>3</v>
      </c>
      <c r="AD106" s="4">
        <v>24</v>
      </c>
      <c r="AE106" s="4">
        <v>33</v>
      </c>
      <c r="AF106" s="4">
        <v>10</v>
      </c>
      <c r="AG106" s="4">
        <v>16</v>
      </c>
      <c r="AH106" s="4">
        <v>6</v>
      </c>
      <c r="AI106" s="4">
        <v>8</v>
      </c>
      <c r="AJ106" s="4">
        <v>15</v>
      </c>
      <c r="AK106" s="4">
        <v>18</v>
      </c>
      <c r="AL106" s="4">
        <v>2</v>
      </c>
      <c r="AM106" s="4">
        <v>2</v>
      </c>
      <c r="AN106" s="4">
        <v>0</v>
      </c>
      <c r="AO106" s="4">
        <v>0</v>
      </c>
      <c r="AP106" s="3" t="s">
        <v>58</v>
      </c>
      <c r="AQ106" s="3" t="s">
        <v>69</v>
      </c>
      <c r="AR106" s="6" t="str">
        <f>HYPERLINK("http://catalog.hathitrust.org/Record/001783537","HathiTrust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HYPERLINK("https://creighton-primo.hosted.exlibrisgroup.com/primo-explore/search?tab=default_tab&amp;search_scope=EVERYTHING&amp;vid=01CRU&amp;lang=en_US&amp;offset=0&amp;query=any,contains,991001140109702656","Catalog Record")</f>
        <v>Catalog Record</v>
      </c>
      <c r="AT106" s="6" t="str">
        <f>HYPERLINK("http://www.worldcat.org/oclc/185380","WorldCat Record")</f>
        <v>WorldCat Record</v>
      </c>
      <c r="AU106" s="3" t="s">
        <v>1182</v>
      </c>
      <c r="AV106" s="3" t="s">
        <v>1183</v>
      </c>
      <c r="AW106" s="3" t="s">
        <v>1184</v>
      </c>
      <c r="AX106" s="3" t="s">
        <v>1184</v>
      </c>
      <c r="AY106" s="3" t="s">
        <v>1185</v>
      </c>
      <c r="AZ106" s="3" t="s">
        <v>74</v>
      </c>
      <c r="BC106" s="3" t="s">
        <v>1186</v>
      </c>
      <c r="BD106" s="3" t="s">
        <v>1187</v>
      </c>
    </row>
    <row r="107" spans="1:56" ht="57" customHeight="1" x14ac:dyDescent="0.25">
      <c r="A107" s="7" t="s">
        <v>58</v>
      </c>
      <c r="B107" s="2" t="s">
        <v>1188</v>
      </c>
      <c r="C107" s="2" t="s">
        <v>1189</v>
      </c>
      <c r="D107" s="2" t="s">
        <v>1190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1191</v>
      </c>
      <c r="L107" s="2" t="s">
        <v>1192</v>
      </c>
      <c r="M107" s="3" t="s">
        <v>1193</v>
      </c>
      <c r="O107" s="3" t="s">
        <v>64</v>
      </c>
      <c r="P107" s="3" t="s">
        <v>1180</v>
      </c>
      <c r="Q107" s="2" t="s">
        <v>1181</v>
      </c>
      <c r="R107" s="3" t="s">
        <v>66</v>
      </c>
      <c r="S107" s="4">
        <v>5</v>
      </c>
      <c r="T107" s="4">
        <v>5</v>
      </c>
      <c r="U107" s="5" t="s">
        <v>1194</v>
      </c>
      <c r="V107" s="5" t="s">
        <v>1194</v>
      </c>
      <c r="W107" s="5" t="s">
        <v>911</v>
      </c>
      <c r="X107" s="5" t="s">
        <v>911</v>
      </c>
      <c r="Y107" s="4">
        <v>675</v>
      </c>
      <c r="Z107" s="4">
        <v>556</v>
      </c>
      <c r="AA107" s="4">
        <v>564</v>
      </c>
      <c r="AB107" s="4">
        <v>6</v>
      </c>
      <c r="AC107" s="4">
        <v>6</v>
      </c>
      <c r="AD107" s="4">
        <v>32</v>
      </c>
      <c r="AE107" s="4">
        <v>32</v>
      </c>
      <c r="AF107" s="4">
        <v>10</v>
      </c>
      <c r="AG107" s="4">
        <v>10</v>
      </c>
      <c r="AH107" s="4">
        <v>7</v>
      </c>
      <c r="AI107" s="4">
        <v>7</v>
      </c>
      <c r="AJ107" s="4">
        <v>19</v>
      </c>
      <c r="AK107" s="4">
        <v>19</v>
      </c>
      <c r="AL107" s="4">
        <v>5</v>
      </c>
      <c r="AM107" s="4">
        <v>5</v>
      </c>
      <c r="AN107" s="4">
        <v>0</v>
      </c>
      <c r="AO107" s="4">
        <v>0</v>
      </c>
      <c r="AP107" s="3" t="s">
        <v>58</v>
      </c>
      <c r="AQ107" s="3" t="s">
        <v>69</v>
      </c>
      <c r="AR107" s="6" t="str">
        <f>HYPERLINK("http://catalog.hathitrust.org/Record/001021348","HathiTrust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HYPERLINK("https://creighton-primo.hosted.exlibrisgroup.com/primo-explore/search?tab=default_tab&amp;search_scope=EVERYTHING&amp;vid=01CRU&amp;lang=en_US&amp;offset=0&amp;query=any,contains,991003502939702656","Catalog Record")</f>
        <v>Catalog Record</v>
      </c>
      <c r="AT107" s="6" t="str">
        <f>HYPERLINK("http://www.worldcat.org/oclc/1055210","WorldCat Record")</f>
        <v>WorldCat Record</v>
      </c>
      <c r="AU107" s="3" t="s">
        <v>1195</v>
      </c>
      <c r="AV107" s="3" t="s">
        <v>1196</v>
      </c>
      <c r="AW107" s="3" t="s">
        <v>1197</v>
      </c>
      <c r="AX107" s="3" t="s">
        <v>1197</v>
      </c>
      <c r="AY107" s="3" t="s">
        <v>1198</v>
      </c>
      <c r="AZ107" s="3" t="s">
        <v>74</v>
      </c>
      <c r="BC107" s="3" t="s">
        <v>1199</v>
      </c>
      <c r="BD107" s="3" t="s">
        <v>1200</v>
      </c>
    </row>
    <row r="108" spans="1:56" ht="57" customHeight="1" x14ac:dyDescent="0.25">
      <c r="A108" s="7" t="s">
        <v>58</v>
      </c>
      <c r="B108" s="2" t="s">
        <v>1201</v>
      </c>
      <c r="C108" s="2" t="s">
        <v>1202</v>
      </c>
      <c r="D108" s="2" t="s">
        <v>1203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1204</v>
      </c>
      <c r="L108" s="2" t="s">
        <v>1205</v>
      </c>
      <c r="M108" s="3" t="s">
        <v>1193</v>
      </c>
      <c r="O108" s="3" t="s">
        <v>97</v>
      </c>
      <c r="P108" s="3" t="s">
        <v>114</v>
      </c>
      <c r="Q108" s="2" t="s">
        <v>1206</v>
      </c>
      <c r="R108" s="3" t="s">
        <v>66</v>
      </c>
      <c r="S108" s="4">
        <v>2</v>
      </c>
      <c r="T108" s="4">
        <v>2</v>
      </c>
      <c r="U108" s="5" t="s">
        <v>1207</v>
      </c>
      <c r="V108" s="5" t="s">
        <v>1207</v>
      </c>
      <c r="W108" s="5" t="s">
        <v>911</v>
      </c>
      <c r="X108" s="5" t="s">
        <v>911</v>
      </c>
      <c r="Y108" s="4">
        <v>254</v>
      </c>
      <c r="Z108" s="4">
        <v>181</v>
      </c>
      <c r="AA108" s="4">
        <v>186</v>
      </c>
      <c r="AB108" s="4">
        <v>2</v>
      </c>
      <c r="AC108" s="4">
        <v>2</v>
      </c>
      <c r="AD108" s="4">
        <v>6</v>
      </c>
      <c r="AE108" s="4">
        <v>6</v>
      </c>
      <c r="AF108" s="4">
        <v>0</v>
      </c>
      <c r="AG108" s="4">
        <v>0</v>
      </c>
      <c r="AH108" s="4">
        <v>2</v>
      </c>
      <c r="AI108" s="4">
        <v>2</v>
      </c>
      <c r="AJ108" s="4">
        <v>3</v>
      </c>
      <c r="AK108" s="4">
        <v>3</v>
      </c>
      <c r="AL108" s="4">
        <v>1</v>
      </c>
      <c r="AM108" s="4">
        <v>1</v>
      </c>
      <c r="AN108" s="4">
        <v>0</v>
      </c>
      <c r="AO108" s="4">
        <v>0</v>
      </c>
      <c r="AP108" s="3" t="s">
        <v>58</v>
      </c>
      <c r="AQ108" s="3" t="s">
        <v>69</v>
      </c>
      <c r="AR108" s="6" t="str">
        <f>HYPERLINK("http://catalog.hathitrust.org/Record/001903430","HathiTrust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HYPERLINK("https://creighton-primo.hosted.exlibrisgroup.com/primo-explore/search?tab=default_tab&amp;search_scope=EVERYTHING&amp;vid=01CRU&amp;lang=en_US&amp;offset=0&amp;query=any,contains,991003621939702656","Catalog Record")</f>
        <v>Catalog Record</v>
      </c>
      <c r="AT108" s="6" t="str">
        <f>HYPERLINK("http://www.worldcat.org/oclc/1209698","WorldCat Record")</f>
        <v>WorldCat Record</v>
      </c>
      <c r="AU108" s="3" t="s">
        <v>1208</v>
      </c>
      <c r="AV108" s="3" t="s">
        <v>1209</v>
      </c>
      <c r="AW108" s="3" t="s">
        <v>1210</v>
      </c>
      <c r="AX108" s="3" t="s">
        <v>1210</v>
      </c>
      <c r="AY108" s="3" t="s">
        <v>1211</v>
      </c>
      <c r="AZ108" s="3" t="s">
        <v>74</v>
      </c>
      <c r="BC108" s="3" t="s">
        <v>1212</v>
      </c>
      <c r="BD108" s="3" t="s">
        <v>1213</v>
      </c>
    </row>
    <row r="109" spans="1:56" ht="57" customHeight="1" x14ac:dyDescent="0.25">
      <c r="A109" s="7" t="s">
        <v>58</v>
      </c>
      <c r="B109" s="2" t="s">
        <v>1214</v>
      </c>
      <c r="C109" s="2" t="s">
        <v>1215</v>
      </c>
      <c r="D109" s="2" t="s">
        <v>1216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1217</v>
      </c>
      <c r="L109" s="2" t="s">
        <v>1218</v>
      </c>
      <c r="M109" s="3" t="s">
        <v>625</v>
      </c>
      <c r="O109" s="3" t="s">
        <v>64</v>
      </c>
      <c r="P109" s="3" t="s">
        <v>480</v>
      </c>
      <c r="R109" s="3" t="s">
        <v>66</v>
      </c>
      <c r="S109" s="4">
        <v>1</v>
      </c>
      <c r="T109" s="4">
        <v>1</v>
      </c>
      <c r="U109" s="5" t="s">
        <v>1219</v>
      </c>
      <c r="V109" s="5" t="s">
        <v>1219</v>
      </c>
      <c r="W109" s="5" t="s">
        <v>1219</v>
      </c>
      <c r="X109" s="5" t="s">
        <v>1219</v>
      </c>
      <c r="Y109" s="4">
        <v>114</v>
      </c>
      <c r="Z109" s="4">
        <v>93</v>
      </c>
      <c r="AA109" s="4">
        <v>95</v>
      </c>
      <c r="AB109" s="4">
        <v>2</v>
      </c>
      <c r="AC109" s="4">
        <v>2</v>
      </c>
      <c r="AD109" s="4">
        <v>4</v>
      </c>
      <c r="AE109" s="4">
        <v>4</v>
      </c>
      <c r="AF109" s="4">
        <v>0</v>
      </c>
      <c r="AG109" s="4">
        <v>0</v>
      </c>
      <c r="AH109" s="4">
        <v>1</v>
      </c>
      <c r="AI109" s="4">
        <v>1</v>
      </c>
      <c r="AJ109" s="4">
        <v>3</v>
      </c>
      <c r="AK109" s="4">
        <v>3</v>
      </c>
      <c r="AL109" s="4">
        <v>1</v>
      </c>
      <c r="AM109" s="4">
        <v>1</v>
      </c>
      <c r="AN109" s="4">
        <v>0</v>
      </c>
      <c r="AO109" s="4">
        <v>0</v>
      </c>
      <c r="AP109" s="3" t="s">
        <v>58</v>
      </c>
      <c r="AQ109" s="3" t="s">
        <v>69</v>
      </c>
      <c r="AR109" s="6" t="str">
        <f>HYPERLINK("http://catalog.hathitrust.org/Record/004118170","HathiTrust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HYPERLINK("https://creighton-primo.hosted.exlibrisgroup.com/primo-explore/search?tab=default_tab&amp;search_scope=EVERYTHING&amp;vid=01CRU&amp;lang=en_US&amp;offset=0&amp;query=any,contains,991003536209702656","Catalog Record")</f>
        <v>Catalog Record</v>
      </c>
      <c r="AT109" s="6" t="str">
        <f>HYPERLINK("http://www.worldcat.org/oclc/43656930","WorldCat Record")</f>
        <v>WorldCat Record</v>
      </c>
      <c r="AU109" s="3" t="s">
        <v>1220</v>
      </c>
      <c r="AV109" s="3" t="s">
        <v>1221</v>
      </c>
      <c r="AW109" s="3" t="s">
        <v>1222</v>
      </c>
      <c r="AX109" s="3" t="s">
        <v>1222</v>
      </c>
      <c r="AY109" s="3" t="s">
        <v>1223</v>
      </c>
      <c r="AZ109" s="3" t="s">
        <v>74</v>
      </c>
      <c r="BB109" s="3" t="s">
        <v>1224</v>
      </c>
      <c r="BC109" s="3" t="s">
        <v>1225</v>
      </c>
      <c r="BD109" s="3" t="s">
        <v>1226</v>
      </c>
    </row>
    <row r="110" spans="1:56" ht="57" customHeight="1" x14ac:dyDescent="0.25">
      <c r="A110" s="7" t="s">
        <v>58</v>
      </c>
      <c r="B110" s="2" t="s">
        <v>1227</v>
      </c>
      <c r="C110" s="2" t="s">
        <v>1228</v>
      </c>
      <c r="D110" s="2" t="s">
        <v>1229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1230</v>
      </c>
      <c r="L110" s="2" t="s">
        <v>1231</v>
      </c>
      <c r="M110" s="3" t="s">
        <v>1232</v>
      </c>
      <c r="N110" s="2" t="s">
        <v>1233</v>
      </c>
      <c r="O110" s="3" t="s">
        <v>97</v>
      </c>
      <c r="P110" s="3" t="s">
        <v>114</v>
      </c>
      <c r="Q110" s="2" t="s">
        <v>1234</v>
      </c>
      <c r="R110" s="3" t="s">
        <v>66</v>
      </c>
      <c r="S110" s="4">
        <v>2</v>
      </c>
      <c r="T110" s="4">
        <v>2</v>
      </c>
      <c r="U110" s="5" t="s">
        <v>1235</v>
      </c>
      <c r="V110" s="5" t="s">
        <v>1235</v>
      </c>
      <c r="W110" s="5" t="s">
        <v>1236</v>
      </c>
      <c r="X110" s="5" t="s">
        <v>1236</v>
      </c>
      <c r="Y110" s="4">
        <v>175</v>
      </c>
      <c r="Z110" s="4">
        <v>86</v>
      </c>
      <c r="AA110" s="4">
        <v>92</v>
      </c>
      <c r="AB110" s="4">
        <v>1</v>
      </c>
      <c r="AC110" s="4">
        <v>1</v>
      </c>
      <c r="AD110" s="4">
        <v>3</v>
      </c>
      <c r="AE110" s="4">
        <v>3</v>
      </c>
      <c r="AF110" s="4">
        <v>1</v>
      </c>
      <c r="AG110" s="4">
        <v>1</v>
      </c>
      <c r="AH110" s="4">
        <v>1</v>
      </c>
      <c r="AI110" s="4">
        <v>1</v>
      </c>
      <c r="AJ110" s="4">
        <v>3</v>
      </c>
      <c r="AK110" s="4">
        <v>3</v>
      </c>
      <c r="AL110" s="4">
        <v>0</v>
      </c>
      <c r="AM110" s="4">
        <v>0</v>
      </c>
      <c r="AN110" s="4">
        <v>0</v>
      </c>
      <c r="AO110" s="4">
        <v>0</v>
      </c>
      <c r="AP110" s="3" t="s">
        <v>58</v>
      </c>
      <c r="AQ110" s="3" t="s">
        <v>69</v>
      </c>
      <c r="AR110" s="6" t="str">
        <f>HYPERLINK("http://catalog.hathitrust.org/Record/002752525","HathiTrust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HYPERLINK("https://creighton-primo.hosted.exlibrisgroup.com/primo-explore/search?tab=default_tab&amp;search_scope=EVERYTHING&amp;vid=01CRU&amp;lang=en_US&amp;offset=0&amp;query=any,contains,991002004439702656","Catalog Record")</f>
        <v>Catalog Record</v>
      </c>
      <c r="AT110" s="6" t="str">
        <f>HYPERLINK("http://www.worldcat.org/oclc/25504156","WorldCat Record")</f>
        <v>WorldCat Record</v>
      </c>
      <c r="AU110" s="3" t="s">
        <v>1237</v>
      </c>
      <c r="AV110" s="3" t="s">
        <v>1238</v>
      </c>
      <c r="AW110" s="3" t="s">
        <v>1239</v>
      </c>
      <c r="AX110" s="3" t="s">
        <v>1239</v>
      </c>
      <c r="AY110" s="3" t="s">
        <v>1240</v>
      </c>
      <c r="AZ110" s="3" t="s">
        <v>74</v>
      </c>
      <c r="BB110" s="3" t="s">
        <v>1241</v>
      </c>
      <c r="BC110" s="3" t="s">
        <v>1242</v>
      </c>
      <c r="BD110" s="3" t="s">
        <v>1243</v>
      </c>
    </row>
    <row r="111" spans="1:56" ht="57" customHeight="1" x14ac:dyDescent="0.25">
      <c r="A111" s="7" t="s">
        <v>58</v>
      </c>
      <c r="B111" s="2" t="s">
        <v>1244</v>
      </c>
      <c r="C111" s="2" t="s">
        <v>1245</v>
      </c>
      <c r="D111" s="2" t="s">
        <v>1246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1247</v>
      </c>
      <c r="L111" s="2" t="s">
        <v>1248</v>
      </c>
      <c r="M111" s="3" t="s">
        <v>1249</v>
      </c>
      <c r="O111" s="3" t="s">
        <v>64</v>
      </c>
      <c r="P111" s="3" t="s">
        <v>161</v>
      </c>
      <c r="Q111" s="2" t="s">
        <v>1250</v>
      </c>
      <c r="R111" s="3" t="s">
        <v>66</v>
      </c>
      <c r="S111" s="4">
        <v>1</v>
      </c>
      <c r="T111" s="4">
        <v>1</v>
      </c>
      <c r="U111" s="5" t="s">
        <v>1251</v>
      </c>
      <c r="V111" s="5" t="s">
        <v>1251</v>
      </c>
      <c r="W111" s="5" t="s">
        <v>1251</v>
      </c>
      <c r="X111" s="5" t="s">
        <v>1251</v>
      </c>
      <c r="Y111" s="4">
        <v>112</v>
      </c>
      <c r="Z111" s="4">
        <v>80</v>
      </c>
      <c r="AA111" s="4">
        <v>121</v>
      </c>
      <c r="AB111" s="4">
        <v>1</v>
      </c>
      <c r="AC111" s="4">
        <v>2</v>
      </c>
      <c r="AD111" s="4">
        <v>2</v>
      </c>
      <c r="AE111" s="4">
        <v>6</v>
      </c>
      <c r="AF111" s="4">
        <v>2</v>
      </c>
      <c r="AG111" s="4">
        <v>2</v>
      </c>
      <c r="AH111" s="4">
        <v>0</v>
      </c>
      <c r="AI111" s="4">
        <v>2</v>
      </c>
      <c r="AJ111" s="4">
        <v>2</v>
      </c>
      <c r="AK111" s="4">
        <v>5</v>
      </c>
      <c r="AL111" s="4">
        <v>0</v>
      </c>
      <c r="AM111" s="4">
        <v>1</v>
      </c>
      <c r="AN111" s="4">
        <v>0</v>
      </c>
      <c r="AO111" s="4">
        <v>0</v>
      </c>
      <c r="AP111" s="3" t="s">
        <v>58</v>
      </c>
      <c r="AQ111" s="3" t="s">
        <v>69</v>
      </c>
      <c r="AR111" s="6" t="str">
        <f>HYPERLINK("http://catalog.hathitrust.org/Record/004353210","HathiTrust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HYPERLINK("https://creighton-primo.hosted.exlibrisgroup.com/primo-explore/search?tab=default_tab&amp;search_scope=EVERYTHING&amp;vid=01CRU&amp;lang=en_US&amp;offset=0&amp;query=any,contains,991004500499702656","Catalog Record")</f>
        <v>Catalog Record</v>
      </c>
      <c r="AT111" s="6" t="str">
        <f>HYPERLINK("http://www.worldcat.org/oclc/53462205","WorldCat Record")</f>
        <v>WorldCat Record</v>
      </c>
      <c r="AU111" s="3" t="s">
        <v>1252</v>
      </c>
      <c r="AV111" s="3" t="s">
        <v>1253</v>
      </c>
      <c r="AW111" s="3" t="s">
        <v>1254</v>
      </c>
      <c r="AX111" s="3" t="s">
        <v>1254</v>
      </c>
      <c r="AY111" s="3" t="s">
        <v>1255</v>
      </c>
      <c r="AZ111" s="3" t="s">
        <v>74</v>
      </c>
      <c r="BB111" s="3" t="s">
        <v>1256</v>
      </c>
      <c r="BC111" s="3" t="s">
        <v>1257</v>
      </c>
      <c r="BD111" s="3" t="s">
        <v>1258</v>
      </c>
    </row>
    <row r="112" spans="1:56" ht="57" customHeight="1" x14ac:dyDescent="0.25">
      <c r="A112" s="7" t="s">
        <v>58</v>
      </c>
      <c r="B112" s="2" t="s">
        <v>1259</v>
      </c>
      <c r="C112" s="2" t="s">
        <v>1260</v>
      </c>
      <c r="D112" s="2" t="s">
        <v>1261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1262</v>
      </c>
      <c r="L112" s="2" t="s">
        <v>1263</v>
      </c>
      <c r="M112" s="3" t="s">
        <v>553</v>
      </c>
      <c r="O112" s="3" t="s">
        <v>97</v>
      </c>
      <c r="P112" s="3" t="s">
        <v>868</v>
      </c>
      <c r="Q112" s="2" t="s">
        <v>1264</v>
      </c>
      <c r="R112" s="3" t="s">
        <v>66</v>
      </c>
      <c r="S112" s="4">
        <v>2</v>
      </c>
      <c r="T112" s="4">
        <v>2</v>
      </c>
      <c r="U112" s="5" t="s">
        <v>627</v>
      </c>
      <c r="V112" s="5" t="s">
        <v>627</v>
      </c>
      <c r="W112" s="5" t="s">
        <v>1112</v>
      </c>
      <c r="X112" s="5" t="s">
        <v>1112</v>
      </c>
      <c r="Y112" s="4">
        <v>140</v>
      </c>
      <c r="Z112" s="4">
        <v>74</v>
      </c>
      <c r="AA112" s="4">
        <v>76</v>
      </c>
      <c r="AB112" s="4">
        <v>1</v>
      </c>
      <c r="AC112" s="4">
        <v>1</v>
      </c>
      <c r="AD112" s="4">
        <v>2</v>
      </c>
      <c r="AE112" s="4">
        <v>2</v>
      </c>
      <c r="AF112" s="4">
        <v>0</v>
      </c>
      <c r="AG112" s="4">
        <v>0</v>
      </c>
      <c r="AH112" s="4">
        <v>2</v>
      </c>
      <c r="AI112" s="4">
        <v>2</v>
      </c>
      <c r="AJ112" s="4">
        <v>1</v>
      </c>
      <c r="AK112" s="4">
        <v>1</v>
      </c>
      <c r="AL112" s="4">
        <v>0</v>
      </c>
      <c r="AM112" s="4">
        <v>0</v>
      </c>
      <c r="AN112" s="4">
        <v>0</v>
      </c>
      <c r="AO112" s="4">
        <v>0</v>
      </c>
      <c r="AP112" s="3" t="s">
        <v>58</v>
      </c>
      <c r="AQ112" s="3" t="s">
        <v>69</v>
      </c>
      <c r="AR112" s="6" t="str">
        <f>HYPERLINK("http://catalog.hathitrust.org/Record/001191318","HathiTrust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HYPERLINK("https://creighton-primo.hosted.exlibrisgroup.com/primo-explore/search?tab=default_tab&amp;search_scope=EVERYTHING&amp;vid=01CRU&amp;lang=en_US&amp;offset=0&amp;query=any,contains,991003633989702656","Catalog Record")</f>
        <v>Catalog Record</v>
      </c>
      <c r="AT112" s="6" t="str">
        <f>HYPERLINK("http://www.worldcat.org/oclc/1228247","WorldCat Record")</f>
        <v>WorldCat Record</v>
      </c>
      <c r="AU112" s="3" t="s">
        <v>1265</v>
      </c>
      <c r="AV112" s="3" t="s">
        <v>1266</v>
      </c>
      <c r="AW112" s="3" t="s">
        <v>1267</v>
      </c>
      <c r="AX112" s="3" t="s">
        <v>1267</v>
      </c>
      <c r="AY112" s="3" t="s">
        <v>1268</v>
      </c>
      <c r="AZ112" s="3" t="s">
        <v>74</v>
      </c>
      <c r="BB112" s="3" t="s">
        <v>1269</v>
      </c>
      <c r="BC112" s="3" t="s">
        <v>1270</v>
      </c>
      <c r="BD112" s="3" t="s">
        <v>1271</v>
      </c>
    </row>
    <row r="113" spans="1:56" ht="57" customHeight="1" x14ac:dyDescent="0.25">
      <c r="A113" s="7" t="s">
        <v>58</v>
      </c>
      <c r="B113" s="2" t="s">
        <v>1272</v>
      </c>
      <c r="C113" s="2" t="s">
        <v>1273</v>
      </c>
      <c r="D113" s="2" t="s">
        <v>1274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1275</v>
      </c>
      <c r="L113" s="2" t="s">
        <v>1276</v>
      </c>
      <c r="M113" s="3" t="s">
        <v>389</v>
      </c>
      <c r="O113" s="3" t="s">
        <v>64</v>
      </c>
      <c r="P113" s="3" t="s">
        <v>654</v>
      </c>
      <c r="Q113" s="2" t="s">
        <v>1277</v>
      </c>
      <c r="R113" s="3" t="s">
        <v>66</v>
      </c>
      <c r="S113" s="4">
        <v>9</v>
      </c>
      <c r="T113" s="4">
        <v>9</v>
      </c>
      <c r="U113" s="5" t="s">
        <v>1278</v>
      </c>
      <c r="V113" s="5" t="s">
        <v>1278</v>
      </c>
      <c r="W113" s="5" t="s">
        <v>1279</v>
      </c>
      <c r="X113" s="5" t="s">
        <v>1279</v>
      </c>
      <c r="Y113" s="4">
        <v>627</v>
      </c>
      <c r="Z113" s="4">
        <v>436</v>
      </c>
      <c r="AA113" s="4">
        <v>531</v>
      </c>
      <c r="AB113" s="4">
        <v>2</v>
      </c>
      <c r="AC113" s="4">
        <v>4</v>
      </c>
      <c r="AD113" s="4">
        <v>25</v>
      </c>
      <c r="AE113" s="4">
        <v>33</v>
      </c>
      <c r="AF113" s="4">
        <v>11</v>
      </c>
      <c r="AG113" s="4">
        <v>14</v>
      </c>
      <c r="AH113" s="4">
        <v>7</v>
      </c>
      <c r="AI113" s="4">
        <v>8</v>
      </c>
      <c r="AJ113" s="4">
        <v>15</v>
      </c>
      <c r="AK113" s="4">
        <v>18</v>
      </c>
      <c r="AL113" s="4">
        <v>1</v>
      </c>
      <c r="AM113" s="4">
        <v>3</v>
      </c>
      <c r="AN113" s="4">
        <v>0</v>
      </c>
      <c r="AO113" s="4">
        <v>0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HYPERLINK("https://creighton-primo.hosted.exlibrisgroup.com/primo-explore/search?tab=default_tab&amp;search_scope=EVERYTHING&amp;vid=01CRU&amp;lang=en_US&amp;offset=0&amp;query=any,contains,991001448259702656","Catalog Record")</f>
        <v>Catalog Record</v>
      </c>
      <c r="AT113" s="6" t="str">
        <f>HYPERLINK("http://www.worldcat.org/oclc/19322217","WorldCat Record")</f>
        <v>WorldCat Record</v>
      </c>
      <c r="AU113" s="3" t="s">
        <v>1280</v>
      </c>
      <c r="AV113" s="3" t="s">
        <v>1281</v>
      </c>
      <c r="AW113" s="3" t="s">
        <v>1282</v>
      </c>
      <c r="AX113" s="3" t="s">
        <v>1282</v>
      </c>
      <c r="AY113" s="3" t="s">
        <v>1283</v>
      </c>
      <c r="AZ113" s="3" t="s">
        <v>74</v>
      </c>
      <c r="BB113" s="3" t="s">
        <v>1284</v>
      </c>
      <c r="BC113" s="3" t="s">
        <v>1285</v>
      </c>
      <c r="BD113" s="3" t="s">
        <v>1286</v>
      </c>
    </row>
    <row r="114" spans="1:56" ht="57" customHeight="1" x14ac:dyDescent="0.25">
      <c r="A114" s="7" t="s">
        <v>58</v>
      </c>
      <c r="B114" s="2" t="s">
        <v>1287</v>
      </c>
      <c r="C114" s="2" t="s">
        <v>1288</v>
      </c>
      <c r="D114" s="2" t="s">
        <v>1289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1290</v>
      </c>
      <c r="L114" s="2" t="s">
        <v>1291</v>
      </c>
      <c r="M114" s="3" t="s">
        <v>374</v>
      </c>
      <c r="O114" s="3" t="s">
        <v>64</v>
      </c>
      <c r="P114" s="3" t="s">
        <v>161</v>
      </c>
      <c r="R114" s="3" t="s">
        <v>66</v>
      </c>
      <c r="S114" s="4">
        <v>1</v>
      </c>
      <c r="T114" s="4">
        <v>1</v>
      </c>
      <c r="U114" s="5" t="s">
        <v>812</v>
      </c>
      <c r="V114" s="5" t="s">
        <v>812</v>
      </c>
      <c r="W114" s="5" t="s">
        <v>1292</v>
      </c>
      <c r="X114" s="5" t="s">
        <v>1292</v>
      </c>
      <c r="Y114" s="4">
        <v>411</v>
      </c>
      <c r="Z114" s="4">
        <v>290</v>
      </c>
      <c r="AA114" s="4">
        <v>314</v>
      </c>
      <c r="AB114" s="4">
        <v>1</v>
      </c>
      <c r="AC114" s="4">
        <v>1</v>
      </c>
      <c r="AD114" s="4">
        <v>17</v>
      </c>
      <c r="AE114" s="4">
        <v>17</v>
      </c>
      <c r="AF114" s="4">
        <v>5</v>
      </c>
      <c r="AG114" s="4">
        <v>5</v>
      </c>
      <c r="AH114" s="4">
        <v>5</v>
      </c>
      <c r="AI114" s="4">
        <v>5</v>
      </c>
      <c r="AJ114" s="4">
        <v>13</v>
      </c>
      <c r="AK114" s="4">
        <v>13</v>
      </c>
      <c r="AL114" s="4">
        <v>0</v>
      </c>
      <c r="AM114" s="4">
        <v>0</v>
      </c>
      <c r="AN114" s="4">
        <v>0</v>
      </c>
      <c r="AO114" s="4">
        <v>0</v>
      </c>
      <c r="AP114" s="3" t="s">
        <v>58</v>
      </c>
      <c r="AQ114" s="3" t="s">
        <v>69</v>
      </c>
      <c r="AR114" s="6" t="str">
        <f>HYPERLINK("http://catalog.hathitrust.org/Record/003135954","HathiTrust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HYPERLINK("https://creighton-primo.hosted.exlibrisgroup.com/primo-explore/search?tab=default_tab&amp;search_scope=EVERYTHING&amp;vid=01CRU&amp;lang=en_US&amp;offset=0&amp;query=any,contains,991002742569702656","Catalog Record")</f>
        <v>Catalog Record</v>
      </c>
      <c r="AT114" s="6" t="str">
        <f>HYPERLINK("http://www.worldcat.org/oclc/36011587","WorldCat Record")</f>
        <v>WorldCat Record</v>
      </c>
      <c r="AU114" s="3" t="s">
        <v>1293</v>
      </c>
      <c r="AV114" s="3" t="s">
        <v>1294</v>
      </c>
      <c r="AW114" s="3" t="s">
        <v>1295</v>
      </c>
      <c r="AX114" s="3" t="s">
        <v>1295</v>
      </c>
      <c r="AY114" s="3" t="s">
        <v>1296</v>
      </c>
      <c r="AZ114" s="3" t="s">
        <v>74</v>
      </c>
      <c r="BB114" s="3" t="s">
        <v>1297</v>
      </c>
      <c r="BC114" s="3" t="s">
        <v>1298</v>
      </c>
      <c r="BD114" s="3" t="s">
        <v>1299</v>
      </c>
    </row>
    <row r="115" spans="1:56" ht="57" customHeight="1" x14ac:dyDescent="0.25">
      <c r="A115" s="7" t="s">
        <v>58</v>
      </c>
      <c r="B115" s="2" t="s">
        <v>1300</v>
      </c>
      <c r="C115" s="2" t="s">
        <v>1301</v>
      </c>
      <c r="D115" s="2" t="s">
        <v>1302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1303</v>
      </c>
      <c r="L115" s="2" t="s">
        <v>1304</v>
      </c>
      <c r="M115" s="3" t="s">
        <v>923</v>
      </c>
      <c r="O115" s="3" t="s">
        <v>64</v>
      </c>
      <c r="P115" s="3" t="s">
        <v>161</v>
      </c>
      <c r="Q115" s="2" t="s">
        <v>1305</v>
      </c>
      <c r="R115" s="3" t="s">
        <v>66</v>
      </c>
      <c r="S115" s="4">
        <v>4</v>
      </c>
      <c r="T115" s="4">
        <v>4</v>
      </c>
      <c r="U115" s="5" t="s">
        <v>1278</v>
      </c>
      <c r="V115" s="5" t="s">
        <v>1278</v>
      </c>
      <c r="W115" s="5" t="s">
        <v>1306</v>
      </c>
      <c r="X115" s="5" t="s">
        <v>1306</v>
      </c>
      <c r="Y115" s="4">
        <v>409</v>
      </c>
      <c r="Z115" s="4">
        <v>320</v>
      </c>
      <c r="AA115" s="4">
        <v>346</v>
      </c>
      <c r="AB115" s="4">
        <v>3</v>
      </c>
      <c r="AC115" s="4">
        <v>3</v>
      </c>
      <c r="AD115" s="4">
        <v>24</v>
      </c>
      <c r="AE115" s="4">
        <v>25</v>
      </c>
      <c r="AF115" s="4">
        <v>10</v>
      </c>
      <c r="AG115" s="4">
        <v>10</v>
      </c>
      <c r="AH115" s="4">
        <v>7</v>
      </c>
      <c r="AI115" s="4">
        <v>7</v>
      </c>
      <c r="AJ115" s="4">
        <v>12</v>
      </c>
      <c r="AK115" s="4">
        <v>13</v>
      </c>
      <c r="AL115" s="4">
        <v>2</v>
      </c>
      <c r="AM115" s="4">
        <v>2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HYPERLINK("https://creighton-primo.hosted.exlibrisgroup.com/primo-explore/search?tab=default_tab&amp;search_scope=EVERYTHING&amp;vid=01CRU&amp;lang=en_US&amp;offset=0&amp;query=any,contains,991004051199702656","Catalog Record")</f>
        <v>Catalog Record</v>
      </c>
      <c r="AT115" s="6" t="str">
        <f>HYPERLINK("http://www.worldcat.org/oclc/46777377","WorldCat Record")</f>
        <v>WorldCat Record</v>
      </c>
      <c r="AU115" s="3" t="s">
        <v>1307</v>
      </c>
      <c r="AV115" s="3" t="s">
        <v>1308</v>
      </c>
      <c r="AW115" s="3" t="s">
        <v>1309</v>
      </c>
      <c r="AX115" s="3" t="s">
        <v>1309</v>
      </c>
      <c r="AY115" s="3" t="s">
        <v>1310</v>
      </c>
      <c r="AZ115" s="3" t="s">
        <v>74</v>
      </c>
      <c r="BB115" s="3" t="s">
        <v>1311</v>
      </c>
      <c r="BC115" s="3" t="s">
        <v>1312</v>
      </c>
      <c r="BD115" s="3" t="s">
        <v>1313</v>
      </c>
    </row>
    <row r="116" spans="1:56" ht="57" customHeight="1" x14ac:dyDescent="0.25">
      <c r="A116" s="7" t="s">
        <v>58</v>
      </c>
      <c r="B116" s="2" t="s">
        <v>1314</v>
      </c>
      <c r="C116" s="2" t="s">
        <v>1315</v>
      </c>
      <c r="D116" s="2" t="s">
        <v>1316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1317</v>
      </c>
      <c r="L116" s="2" t="s">
        <v>1318</v>
      </c>
      <c r="M116" s="3" t="s">
        <v>204</v>
      </c>
      <c r="O116" s="3" t="s">
        <v>64</v>
      </c>
      <c r="P116" s="3" t="s">
        <v>898</v>
      </c>
      <c r="R116" s="3" t="s">
        <v>66</v>
      </c>
      <c r="S116" s="4">
        <v>2</v>
      </c>
      <c r="T116" s="4">
        <v>2</v>
      </c>
      <c r="U116" s="5" t="s">
        <v>1319</v>
      </c>
      <c r="V116" s="5" t="s">
        <v>1319</v>
      </c>
      <c r="W116" s="5" t="s">
        <v>1320</v>
      </c>
      <c r="X116" s="5" t="s">
        <v>1320</v>
      </c>
      <c r="Y116" s="4">
        <v>340</v>
      </c>
      <c r="Z116" s="4">
        <v>251</v>
      </c>
      <c r="AA116" s="4">
        <v>256</v>
      </c>
      <c r="AB116" s="4">
        <v>3</v>
      </c>
      <c r="AC116" s="4">
        <v>3</v>
      </c>
      <c r="AD116" s="4">
        <v>15</v>
      </c>
      <c r="AE116" s="4">
        <v>15</v>
      </c>
      <c r="AF116" s="4">
        <v>3</v>
      </c>
      <c r="AG116" s="4">
        <v>3</v>
      </c>
      <c r="AH116" s="4">
        <v>6</v>
      </c>
      <c r="AI116" s="4">
        <v>6</v>
      </c>
      <c r="AJ116" s="4">
        <v>7</v>
      </c>
      <c r="AK116" s="4">
        <v>7</v>
      </c>
      <c r="AL116" s="4">
        <v>2</v>
      </c>
      <c r="AM116" s="4">
        <v>2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HYPERLINK("https://creighton-primo.hosted.exlibrisgroup.com/primo-explore/search?tab=default_tab&amp;search_scope=EVERYTHING&amp;vid=01CRU&amp;lang=en_US&amp;offset=0&amp;query=any,contains,991002058839702656","Catalog Record")</f>
        <v>Catalog Record</v>
      </c>
      <c r="AT116" s="6" t="str">
        <f>HYPERLINK("http://www.worldcat.org/oclc/26353225","WorldCat Record")</f>
        <v>WorldCat Record</v>
      </c>
      <c r="AU116" s="3" t="s">
        <v>1321</v>
      </c>
      <c r="AV116" s="3" t="s">
        <v>1322</v>
      </c>
      <c r="AW116" s="3" t="s">
        <v>1323</v>
      </c>
      <c r="AX116" s="3" t="s">
        <v>1323</v>
      </c>
      <c r="AY116" s="3" t="s">
        <v>1324</v>
      </c>
      <c r="AZ116" s="3" t="s">
        <v>74</v>
      </c>
      <c r="BB116" s="3" t="s">
        <v>1325</v>
      </c>
      <c r="BC116" s="3" t="s">
        <v>1326</v>
      </c>
      <c r="BD116" s="3" t="s">
        <v>1327</v>
      </c>
    </row>
    <row r="117" spans="1:56" ht="57" customHeight="1" x14ac:dyDescent="0.25">
      <c r="A117" s="7" t="s">
        <v>58</v>
      </c>
      <c r="B117" s="2" t="s">
        <v>1328</v>
      </c>
      <c r="C117" s="2" t="s">
        <v>1329</v>
      </c>
      <c r="D117" s="2" t="s">
        <v>1330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1331</v>
      </c>
      <c r="M117" s="3" t="s">
        <v>568</v>
      </c>
      <c r="O117" s="3" t="s">
        <v>64</v>
      </c>
      <c r="P117" s="3" t="s">
        <v>161</v>
      </c>
      <c r="R117" s="3" t="s">
        <v>66</v>
      </c>
      <c r="S117" s="4">
        <v>9</v>
      </c>
      <c r="T117" s="4">
        <v>9</v>
      </c>
      <c r="U117" s="5" t="s">
        <v>1332</v>
      </c>
      <c r="V117" s="5" t="s">
        <v>1332</v>
      </c>
      <c r="W117" s="5" t="s">
        <v>1333</v>
      </c>
      <c r="X117" s="5" t="s">
        <v>1333</v>
      </c>
      <c r="Y117" s="4">
        <v>545</v>
      </c>
      <c r="Z117" s="4">
        <v>371</v>
      </c>
      <c r="AA117" s="4">
        <v>381</v>
      </c>
      <c r="AB117" s="4">
        <v>4</v>
      </c>
      <c r="AC117" s="4">
        <v>4</v>
      </c>
      <c r="AD117" s="4">
        <v>19</v>
      </c>
      <c r="AE117" s="4">
        <v>19</v>
      </c>
      <c r="AF117" s="4">
        <v>6</v>
      </c>
      <c r="AG117" s="4">
        <v>6</v>
      </c>
      <c r="AH117" s="4">
        <v>5</v>
      </c>
      <c r="AI117" s="4">
        <v>5</v>
      </c>
      <c r="AJ117" s="4">
        <v>9</v>
      </c>
      <c r="AK117" s="4">
        <v>9</v>
      </c>
      <c r="AL117" s="4">
        <v>3</v>
      </c>
      <c r="AM117" s="4">
        <v>3</v>
      </c>
      <c r="AN117" s="4">
        <v>0</v>
      </c>
      <c r="AO117" s="4">
        <v>0</v>
      </c>
      <c r="AP117" s="3" t="s">
        <v>58</v>
      </c>
      <c r="AQ117" s="3" t="s">
        <v>69</v>
      </c>
      <c r="AR117" s="6" t="str">
        <f>HYPERLINK("http://catalog.hathitrust.org/Record/000191580","HathiTrust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HYPERLINK("https://creighton-primo.hosted.exlibrisgroup.com/primo-explore/search?tab=default_tab&amp;search_scope=EVERYTHING&amp;vid=01CRU&amp;lang=en_US&amp;offset=0&amp;query=any,contains,991005151649702656","Catalog Record")</f>
        <v>Catalog Record</v>
      </c>
      <c r="AT117" s="6" t="str">
        <f>HYPERLINK("http://www.worldcat.org/oclc/7733075","WorldCat Record")</f>
        <v>WorldCat Record</v>
      </c>
      <c r="AU117" s="3" t="s">
        <v>1334</v>
      </c>
      <c r="AV117" s="3" t="s">
        <v>1335</v>
      </c>
      <c r="AW117" s="3" t="s">
        <v>1336</v>
      </c>
      <c r="AX117" s="3" t="s">
        <v>1336</v>
      </c>
      <c r="AY117" s="3" t="s">
        <v>1337</v>
      </c>
      <c r="AZ117" s="3" t="s">
        <v>74</v>
      </c>
      <c r="BB117" s="3" t="s">
        <v>1338</v>
      </c>
      <c r="BC117" s="3" t="s">
        <v>1339</v>
      </c>
      <c r="BD117" s="3" t="s">
        <v>1340</v>
      </c>
    </row>
    <row r="118" spans="1:56" ht="57" customHeight="1" x14ac:dyDescent="0.25">
      <c r="A118" s="7" t="s">
        <v>58</v>
      </c>
      <c r="B118" s="2" t="s">
        <v>1341</v>
      </c>
      <c r="C118" s="2" t="s">
        <v>1342</v>
      </c>
      <c r="D118" s="2" t="s">
        <v>1343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1344</v>
      </c>
      <c r="L118" s="2" t="s">
        <v>1345</v>
      </c>
      <c r="M118" s="3" t="s">
        <v>1346</v>
      </c>
      <c r="O118" s="3" t="s">
        <v>64</v>
      </c>
      <c r="P118" s="3" t="s">
        <v>1347</v>
      </c>
      <c r="Q118" s="2" t="s">
        <v>1348</v>
      </c>
      <c r="R118" s="3" t="s">
        <v>66</v>
      </c>
      <c r="S118" s="4">
        <v>1</v>
      </c>
      <c r="T118" s="4">
        <v>1</v>
      </c>
      <c r="U118" s="5" t="s">
        <v>1349</v>
      </c>
      <c r="V118" s="5" t="s">
        <v>1349</v>
      </c>
      <c r="W118" s="5" t="s">
        <v>1350</v>
      </c>
      <c r="X118" s="5" t="s">
        <v>1350</v>
      </c>
      <c r="Y118" s="4">
        <v>2078</v>
      </c>
      <c r="Z118" s="4">
        <v>1826</v>
      </c>
      <c r="AA118" s="4">
        <v>1835</v>
      </c>
      <c r="AB118" s="4">
        <v>17</v>
      </c>
      <c r="AC118" s="4">
        <v>17</v>
      </c>
      <c r="AD118" s="4">
        <v>57</v>
      </c>
      <c r="AE118" s="4">
        <v>57</v>
      </c>
      <c r="AF118" s="4">
        <v>23</v>
      </c>
      <c r="AG118" s="4">
        <v>23</v>
      </c>
      <c r="AH118" s="4">
        <v>11</v>
      </c>
      <c r="AI118" s="4">
        <v>11</v>
      </c>
      <c r="AJ118" s="4">
        <v>23</v>
      </c>
      <c r="AK118" s="4">
        <v>23</v>
      </c>
      <c r="AL118" s="4">
        <v>12</v>
      </c>
      <c r="AM118" s="4">
        <v>12</v>
      </c>
      <c r="AN118" s="4">
        <v>0</v>
      </c>
      <c r="AO118" s="4">
        <v>0</v>
      </c>
      <c r="AP118" s="3" t="s">
        <v>58</v>
      </c>
      <c r="AQ118" s="3" t="s">
        <v>58</v>
      </c>
      <c r="AR118" s="6" t="str">
        <f>HYPERLINK("http://catalog.hathitrust.org/Record/001030469","HathiTrust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HYPERLINK("https://creighton-primo.hosted.exlibrisgroup.com/primo-explore/search?tab=default_tab&amp;search_scope=EVERYTHING&amp;vid=01CRU&amp;lang=en_US&amp;offset=0&amp;query=any,contains,991003428289702656","Catalog Record")</f>
        <v>Catalog Record</v>
      </c>
      <c r="AT118" s="6" t="str">
        <f>HYPERLINK("http://www.worldcat.org/oclc/965021","WorldCat Record")</f>
        <v>WorldCat Record</v>
      </c>
      <c r="AU118" s="3" t="s">
        <v>1351</v>
      </c>
      <c r="AV118" s="3" t="s">
        <v>1352</v>
      </c>
      <c r="AW118" s="3" t="s">
        <v>1353</v>
      </c>
      <c r="AX118" s="3" t="s">
        <v>1353</v>
      </c>
      <c r="AY118" s="3" t="s">
        <v>1354</v>
      </c>
      <c r="AZ118" s="3" t="s">
        <v>74</v>
      </c>
      <c r="BC118" s="3" t="s">
        <v>1355</v>
      </c>
      <c r="BD118" s="3" t="s">
        <v>1356</v>
      </c>
    </row>
    <row r="119" spans="1:56" ht="57" customHeight="1" x14ac:dyDescent="0.25">
      <c r="A119" s="7" t="s">
        <v>58</v>
      </c>
      <c r="B119" s="2" t="s">
        <v>1357</v>
      </c>
      <c r="C119" s="2" t="s">
        <v>1358</v>
      </c>
      <c r="D119" s="2" t="s">
        <v>1359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1360</v>
      </c>
      <c r="L119" s="2" t="s">
        <v>1361</v>
      </c>
      <c r="M119" s="3" t="s">
        <v>952</v>
      </c>
      <c r="O119" s="3" t="s">
        <v>64</v>
      </c>
      <c r="P119" s="3" t="s">
        <v>161</v>
      </c>
      <c r="R119" s="3" t="s">
        <v>66</v>
      </c>
      <c r="S119" s="4">
        <v>3</v>
      </c>
      <c r="T119" s="4">
        <v>3</v>
      </c>
      <c r="U119" s="5" t="s">
        <v>1349</v>
      </c>
      <c r="V119" s="5" t="s">
        <v>1349</v>
      </c>
      <c r="W119" s="5" t="s">
        <v>1333</v>
      </c>
      <c r="X119" s="5" t="s">
        <v>1333</v>
      </c>
      <c r="Y119" s="4">
        <v>530</v>
      </c>
      <c r="Z119" s="4">
        <v>360</v>
      </c>
      <c r="AA119" s="4">
        <v>361</v>
      </c>
      <c r="AB119" s="4">
        <v>3</v>
      </c>
      <c r="AC119" s="4">
        <v>3</v>
      </c>
      <c r="AD119" s="4">
        <v>16</v>
      </c>
      <c r="AE119" s="4">
        <v>16</v>
      </c>
      <c r="AF119" s="4">
        <v>6</v>
      </c>
      <c r="AG119" s="4">
        <v>6</v>
      </c>
      <c r="AH119" s="4">
        <v>4</v>
      </c>
      <c r="AI119" s="4">
        <v>4</v>
      </c>
      <c r="AJ119" s="4">
        <v>9</v>
      </c>
      <c r="AK119" s="4">
        <v>9</v>
      </c>
      <c r="AL119" s="4">
        <v>2</v>
      </c>
      <c r="AM119" s="4">
        <v>2</v>
      </c>
      <c r="AN119" s="4">
        <v>0</v>
      </c>
      <c r="AO119" s="4">
        <v>0</v>
      </c>
      <c r="AP119" s="3" t="s">
        <v>58</v>
      </c>
      <c r="AQ119" s="3" t="s">
        <v>69</v>
      </c>
      <c r="AR119" s="6" t="str">
        <f>HYPERLINK("http://catalog.hathitrust.org/Record/000091389","HathiTrust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HYPERLINK("https://creighton-primo.hosted.exlibrisgroup.com/primo-explore/search?tab=default_tab&amp;search_scope=EVERYTHING&amp;vid=01CRU&amp;lang=en_US&amp;offset=0&amp;query=any,contains,991004473579702656","Catalog Record")</f>
        <v>Catalog Record</v>
      </c>
      <c r="AT119" s="6" t="str">
        <f>HYPERLINK("http://www.worldcat.org/oclc/3608285","WorldCat Record")</f>
        <v>WorldCat Record</v>
      </c>
      <c r="AU119" s="3" t="s">
        <v>1362</v>
      </c>
      <c r="AV119" s="3" t="s">
        <v>1363</v>
      </c>
      <c r="AW119" s="3" t="s">
        <v>1364</v>
      </c>
      <c r="AX119" s="3" t="s">
        <v>1364</v>
      </c>
      <c r="AY119" s="3" t="s">
        <v>1365</v>
      </c>
      <c r="AZ119" s="3" t="s">
        <v>74</v>
      </c>
      <c r="BB119" s="3" t="s">
        <v>1366</v>
      </c>
      <c r="BC119" s="3" t="s">
        <v>1367</v>
      </c>
      <c r="BD119" s="3" t="s">
        <v>1368</v>
      </c>
    </row>
    <row r="120" spans="1:56" ht="57" customHeight="1" x14ac:dyDescent="0.25">
      <c r="A120" s="7" t="s">
        <v>58</v>
      </c>
      <c r="B120" s="2" t="s">
        <v>1369</v>
      </c>
      <c r="C120" s="2" t="s">
        <v>1370</v>
      </c>
      <c r="D120" s="2" t="s">
        <v>1371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1372</v>
      </c>
      <c r="L120" s="2" t="s">
        <v>1373</v>
      </c>
      <c r="M120" s="3" t="s">
        <v>1374</v>
      </c>
      <c r="O120" s="3" t="s">
        <v>64</v>
      </c>
      <c r="P120" s="3" t="s">
        <v>65</v>
      </c>
      <c r="R120" s="3" t="s">
        <v>66</v>
      </c>
      <c r="S120" s="4">
        <v>2</v>
      </c>
      <c r="T120" s="4">
        <v>2</v>
      </c>
      <c r="U120" s="5" t="s">
        <v>1375</v>
      </c>
      <c r="V120" s="5" t="s">
        <v>1375</v>
      </c>
      <c r="W120" s="5" t="s">
        <v>1376</v>
      </c>
      <c r="X120" s="5" t="s">
        <v>1376</v>
      </c>
      <c r="Y120" s="4">
        <v>521</v>
      </c>
      <c r="Z120" s="4">
        <v>503</v>
      </c>
      <c r="AA120" s="4">
        <v>1260</v>
      </c>
      <c r="AB120" s="4">
        <v>2</v>
      </c>
      <c r="AC120" s="4">
        <v>9</v>
      </c>
      <c r="AD120" s="4">
        <v>18</v>
      </c>
      <c r="AE120" s="4">
        <v>50</v>
      </c>
      <c r="AF120" s="4">
        <v>10</v>
      </c>
      <c r="AG120" s="4">
        <v>21</v>
      </c>
      <c r="AH120" s="4">
        <v>3</v>
      </c>
      <c r="AI120" s="4">
        <v>10</v>
      </c>
      <c r="AJ120" s="4">
        <v>8</v>
      </c>
      <c r="AK120" s="4">
        <v>22</v>
      </c>
      <c r="AL120" s="4">
        <v>1</v>
      </c>
      <c r="AM120" s="4">
        <v>8</v>
      </c>
      <c r="AN120" s="4">
        <v>0</v>
      </c>
      <c r="AO120" s="4">
        <v>0</v>
      </c>
      <c r="AP120" s="3" t="s">
        <v>58</v>
      </c>
      <c r="AQ120" s="3" t="s">
        <v>69</v>
      </c>
      <c r="AR120" s="6" t="str">
        <f>HYPERLINK("http://catalog.hathitrust.org/Record/007127579","HathiTrust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HYPERLINK("https://creighton-primo.hosted.exlibrisgroup.com/primo-explore/search?tab=default_tab&amp;search_scope=EVERYTHING&amp;vid=01CRU&amp;lang=en_US&amp;offset=0&amp;query=any,contains,991003867359702656","Catalog Record")</f>
        <v>Catalog Record</v>
      </c>
      <c r="AT120" s="6" t="str">
        <f>HYPERLINK("http://www.worldcat.org/oclc/2360185","WorldCat Record")</f>
        <v>WorldCat Record</v>
      </c>
      <c r="AU120" s="3" t="s">
        <v>1377</v>
      </c>
      <c r="AV120" s="3" t="s">
        <v>1378</v>
      </c>
      <c r="AW120" s="3" t="s">
        <v>1379</v>
      </c>
      <c r="AX120" s="3" t="s">
        <v>1379</v>
      </c>
      <c r="AY120" s="3" t="s">
        <v>1380</v>
      </c>
      <c r="AZ120" s="3" t="s">
        <v>74</v>
      </c>
      <c r="BC120" s="3" t="s">
        <v>1381</v>
      </c>
      <c r="BD120" s="3" t="s">
        <v>1382</v>
      </c>
    </row>
    <row r="121" spans="1:56" ht="57" customHeight="1" x14ac:dyDescent="0.25">
      <c r="A121" s="7" t="s">
        <v>58</v>
      </c>
      <c r="B121" s="2" t="s">
        <v>1383</v>
      </c>
      <c r="C121" s="2" t="s">
        <v>1384</v>
      </c>
      <c r="D121" s="2" t="s">
        <v>1385</v>
      </c>
      <c r="F121" s="3" t="s">
        <v>58</v>
      </c>
      <c r="G121" s="3" t="s">
        <v>59</v>
      </c>
      <c r="H121" s="3" t="s">
        <v>58</v>
      </c>
      <c r="I121" s="3" t="s">
        <v>69</v>
      </c>
      <c r="J121" s="3" t="s">
        <v>60</v>
      </c>
      <c r="K121" s="2" t="s">
        <v>1372</v>
      </c>
      <c r="L121" s="2" t="s">
        <v>1386</v>
      </c>
      <c r="M121" s="3" t="s">
        <v>495</v>
      </c>
      <c r="O121" s="3" t="s">
        <v>64</v>
      </c>
      <c r="P121" s="3" t="s">
        <v>161</v>
      </c>
      <c r="R121" s="3" t="s">
        <v>66</v>
      </c>
      <c r="S121" s="4">
        <v>6</v>
      </c>
      <c r="T121" s="4">
        <v>6</v>
      </c>
      <c r="U121" s="5" t="s">
        <v>1332</v>
      </c>
      <c r="V121" s="5" t="s">
        <v>1332</v>
      </c>
      <c r="W121" s="5" t="s">
        <v>1387</v>
      </c>
      <c r="X121" s="5" t="s">
        <v>1387</v>
      </c>
      <c r="Y121" s="4">
        <v>98</v>
      </c>
      <c r="Z121" s="4">
        <v>42</v>
      </c>
      <c r="AA121" s="4">
        <v>497</v>
      </c>
      <c r="AB121" s="4">
        <v>1</v>
      </c>
      <c r="AC121" s="4">
        <v>5</v>
      </c>
      <c r="AD121" s="4">
        <v>1</v>
      </c>
      <c r="AE121" s="4">
        <v>30</v>
      </c>
      <c r="AF121" s="4">
        <v>1</v>
      </c>
      <c r="AG121" s="4">
        <v>14</v>
      </c>
      <c r="AH121" s="4">
        <v>0</v>
      </c>
      <c r="AI121" s="4">
        <v>6</v>
      </c>
      <c r="AJ121" s="4">
        <v>1</v>
      </c>
      <c r="AK121" s="4">
        <v>11</v>
      </c>
      <c r="AL121" s="4">
        <v>0</v>
      </c>
      <c r="AM121" s="4">
        <v>4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HYPERLINK("https://creighton-primo.hosted.exlibrisgroup.com/primo-explore/search?tab=default_tab&amp;search_scope=EVERYTHING&amp;vid=01CRU&amp;lang=en_US&amp;offset=0&amp;query=any,contains,991001929939702656","Catalog Record")</f>
        <v>Catalog Record</v>
      </c>
      <c r="AT121" s="6" t="str">
        <f>HYPERLINK("http://www.worldcat.org/oclc/248319","WorldCat Record")</f>
        <v>WorldCat Record</v>
      </c>
      <c r="AU121" s="3" t="s">
        <v>1388</v>
      </c>
      <c r="AV121" s="3" t="s">
        <v>1389</v>
      </c>
      <c r="AW121" s="3" t="s">
        <v>1390</v>
      </c>
      <c r="AX121" s="3" t="s">
        <v>1390</v>
      </c>
      <c r="AY121" s="3" t="s">
        <v>1391</v>
      </c>
      <c r="AZ121" s="3" t="s">
        <v>74</v>
      </c>
      <c r="BB121" s="3" t="s">
        <v>1392</v>
      </c>
      <c r="BC121" s="3" t="s">
        <v>1393</v>
      </c>
      <c r="BD121" s="3" t="s">
        <v>1394</v>
      </c>
    </row>
    <row r="122" spans="1:56" ht="57" customHeight="1" x14ac:dyDescent="0.25">
      <c r="A122" s="7" t="s">
        <v>58</v>
      </c>
      <c r="B122" s="2" t="s">
        <v>1395</v>
      </c>
      <c r="C122" s="2" t="s">
        <v>1396</v>
      </c>
      <c r="D122" s="2" t="s">
        <v>1397</v>
      </c>
      <c r="F122" s="3" t="s">
        <v>58</v>
      </c>
      <c r="G122" s="3" t="s">
        <v>59</v>
      </c>
      <c r="H122" s="3" t="s">
        <v>58</v>
      </c>
      <c r="I122" s="3" t="s">
        <v>69</v>
      </c>
      <c r="J122" s="3" t="s">
        <v>60</v>
      </c>
      <c r="K122" s="2" t="s">
        <v>1372</v>
      </c>
      <c r="L122" s="2" t="s">
        <v>1398</v>
      </c>
      <c r="M122" s="3" t="s">
        <v>291</v>
      </c>
      <c r="N122" s="2" t="s">
        <v>1399</v>
      </c>
      <c r="O122" s="3" t="s">
        <v>64</v>
      </c>
      <c r="P122" s="3" t="s">
        <v>161</v>
      </c>
      <c r="Q122" s="2" t="s">
        <v>1400</v>
      </c>
      <c r="R122" s="3" t="s">
        <v>66</v>
      </c>
      <c r="S122" s="4">
        <v>6</v>
      </c>
      <c r="T122" s="4">
        <v>6</v>
      </c>
      <c r="U122" s="5" t="s">
        <v>1401</v>
      </c>
      <c r="V122" s="5" t="s">
        <v>1401</v>
      </c>
      <c r="W122" s="5" t="s">
        <v>1333</v>
      </c>
      <c r="X122" s="5" t="s">
        <v>1333</v>
      </c>
      <c r="Y122" s="4">
        <v>476</v>
      </c>
      <c r="Z122" s="4">
        <v>353</v>
      </c>
      <c r="AA122" s="4">
        <v>497</v>
      </c>
      <c r="AB122" s="4">
        <v>3</v>
      </c>
      <c r="AC122" s="4">
        <v>5</v>
      </c>
      <c r="AD122" s="4">
        <v>21</v>
      </c>
      <c r="AE122" s="4">
        <v>30</v>
      </c>
      <c r="AF122" s="4">
        <v>10</v>
      </c>
      <c r="AG122" s="4">
        <v>14</v>
      </c>
      <c r="AH122" s="4">
        <v>5</v>
      </c>
      <c r="AI122" s="4">
        <v>6</v>
      </c>
      <c r="AJ122" s="4">
        <v>8</v>
      </c>
      <c r="AK122" s="4">
        <v>11</v>
      </c>
      <c r="AL122" s="4">
        <v>2</v>
      </c>
      <c r="AM122" s="4">
        <v>4</v>
      </c>
      <c r="AN122" s="4">
        <v>0</v>
      </c>
      <c r="AO122" s="4">
        <v>0</v>
      </c>
      <c r="AP122" s="3" t="s">
        <v>58</v>
      </c>
      <c r="AQ122" s="3" t="s">
        <v>69</v>
      </c>
      <c r="AR122" s="6" t="str">
        <f>HYPERLINK("http://catalog.hathitrust.org/Record/000167557","HathiTrust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HYPERLINK("https://creighton-primo.hosted.exlibrisgroup.com/primo-explore/search?tab=default_tab&amp;search_scope=EVERYTHING&amp;vid=01CRU&amp;lang=en_US&amp;offset=0&amp;query=any,contains,991000522529702656","Catalog Record")</f>
        <v>Catalog Record</v>
      </c>
      <c r="AT122" s="6" t="str">
        <f>HYPERLINK("http://www.worldcat.org/oclc/11345536","WorldCat Record")</f>
        <v>WorldCat Record</v>
      </c>
      <c r="AU122" s="3" t="s">
        <v>1388</v>
      </c>
      <c r="AV122" s="3" t="s">
        <v>1402</v>
      </c>
      <c r="AW122" s="3" t="s">
        <v>1403</v>
      </c>
      <c r="AX122" s="3" t="s">
        <v>1403</v>
      </c>
      <c r="AY122" s="3" t="s">
        <v>1404</v>
      </c>
      <c r="AZ122" s="3" t="s">
        <v>74</v>
      </c>
      <c r="BB122" s="3" t="s">
        <v>1405</v>
      </c>
      <c r="BC122" s="3" t="s">
        <v>1406</v>
      </c>
      <c r="BD122" s="3" t="s">
        <v>1407</v>
      </c>
    </row>
    <row r="123" spans="1:56" ht="57" customHeight="1" x14ac:dyDescent="0.25">
      <c r="A123" s="7" t="s">
        <v>58</v>
      </c>
      <c r="B123" s="2" t="s">
        <v>1408</v>
      </c>
      <c r="C123" s="2" t="s">
        <v>1409</v>
      </c>
      <c r="D123" s="2" t="s">
        <v>1410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1411</v>
      </c>
      <c r="L123" s="2" t="s">
        <v>1412</v>
      </c>
      <c r="M123" s="3" t="s">
        <v>333</v>
      </c>
      <c r="N123" s="2" t="s">
        <v>334</v>
      </c>
      <c r="O123" s="3" t="s">
        <v>64</v>
      </c>
      <c r="P123" s="3" t="s">
        <v>65</v>
      </c>
      <c r="R123" s="3" t="s">
        <v>66</v>
      </c>
      <c r="S123" s="4">
        <v>1</v>
      </c>
      <c r="T123" s="4">
        <v>1</v>
      </c>
      <c r="U123" s="5" t="s">
        <v>1413</v>
      </c>
      <c r="V123" s="5" t="s">
        <v>1413</v>
      </c>
      <c r="W123" s="5" t="s">
        <v>1376</v>
      </c>
      <c r="X123" s="5" t="s">
        <v>1376</v>
      </c>
      <c r="Y123" s="4">
        <v>1043</v>
      </c>
      <c r="Z123" s="4">
        <v>952</v>
      </c>
      <c r="AA123" s="4">
        <v>1092</v>
      </c>
      <c r="AB123" s="4">
        <v>9</v>
      </c>
      <c r="AC123" s="4">
        <v>10</v>
      </c>
      <c r="AD123" s="4">
        <v>40</v>
      </c>
      <c r="AE123" s="4">
        <v>47</v>
      </c>
      <c r="AF123" s="4">
        <v>15</v>
      </c>
      <c r="AG123" s="4">
        <v>18</v>
      </c>
      <c r="AH123" s="4">
        <v>8</v>
      </c>
      <c r="AI123" s="4">
        <v>10</v>
      </c>
      <c r="AJ123" s="4">
        <v>21</v>
      </c>
      <c r="AK123" s="4">
        <v>22</v>
      </c>
      <c r="AL123" s="4">
        <v>8</v>
      </c>
      <c r="AM123" s="4">
        <v>9</v>
      </c>
      <c r="AN123" s="4">
        <v>0</v>
      </c>
      <c r="AO123" s="4">
        <v>0</v>
      </c>
      <c r="AP123" s="3" t="s">
        <v>58</v>
      </c>
      <c r="AQ123" s="3" t="s">
        <v>69</v>
      </c>
      <c r="AR123" s="6" t="str">
        <f>HYPERLINK("http://catalog.hathitrust.org/Record/001030472","HathiTrust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HYPERLINK("https://creighton-primo.hosted.exlibrisgroup.com/primo-explore/search?tab=default_tab&amp;search_scope=EVERYTHING&amp;vid=01CRU&amp;lang=en_US&amp;offset=0&amp;query=any,contains,991004040179702656","Catalog Record")</f>
        <v>Catalog Record</v>
      </c>
      <c r="AT123" s="6" t="str">
        <f>HYPERLINK("http://www.worldcat.org/oclc/39829947","WorldCat Record")</f>
        <v>WorldCat Record</v>
      </c>
      <c r="AU123" s="3" t="s">
        <v>1414</v>
      </c>
      <c r="AV123" s="3" t="s">
        <v>1415</v>
      </c>
      <c r="AW123" s="3" t="s">
        <v>1416</v>
      </c>
      <c r="AX123" s="3" t="s">
        <v>1416</v>
      </c>
      <c r="AY123" s="3" t="s">
        <v>1417</v>
      </c>
      <c r="AZ123" s="3" t="s">
        <v>74</v>
      </c>
      <c r="BC123" s="3" t="s">
        <v>1418</v>
      </c>
      <c r="BD123" s="3" t="s">
        <v>1419</v>
      </c>
    </row>
    <row r="124" spans="1:56" ht="57" customHeight="1" x14ac:dyDescent="0.25">
      <c r="A124" s="7" t="s">
        <v>58</v>
      </c>
      <c r="B124" s="2" t="s">
        <v>1420</v>
      </c>
      <c r="C124" s="2" t="s">
        <v>1421</v>
      </c>
      <c r="D124" s="2" t="s">
        <v>1422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1423</v>
      </c>
      <c r="L124" s="2" t="s">
        <v>1424</v>
      </c>
      <c r="M124" s="3" t="s">
        <v>96</v>
      </c>
      <c r="O124" s="3" t="s">
        <v>64</v>
      </c>
      <c r="P124" s="3" t="s">
        <v>161</v>
      </c>
      <c r="Q124" s="2" t="s">
        <v>1425</v>
      </c>
      <c r="R124" s="3" t="s">
        <v>66</v>
      </c>
      <c r="S124" s="4">
        <v>3</v>
      </c>
      <c r="T124" s="4">
        <v>3</v>
      </c>
      <c r="U124" s="5" t="s">
        <v>1375</v>
      </c>
      <c r="V124" s="5" t="s">
        <v>1375</v>
      </c>
      <c r="W124" s="5" t="s">
        <v>1426</v>
      </c>
      <c r="X124" s="5" t="s">
        <v>1426</v>
      </c>
      <c r="Y124" s="4">
        <v>849</v>
      </c>
      <c r="Z124" s="4">
        <v>624</v>
      </c>
      <c r="AA124" s="4">
        <v>629</v>
      </c>
      <c r="AB124" s="4">
        <v>8</v>
      </c>
      <c r="AC124" s="4">
        <v>8</v>
      </c>
      <c r="AD124" s="4">
        <v>34</v>
      </c>
      <c r="AE124" s="4">
        <v>34</v>
      </c>
      <c r="AF124" s="4">
        <v>14</v>
      </c>
      <c r="AG124" s="4">
        <v>14</v>
      </c>
      <c r="AH124" s="4">
        <v>6</v>
      </c>
      <c r="AI124" s="4">
        <v>6</v>
      </c>
      <c r="AJ124" s="4">
        <v>15</v>
      </c>
      <c r="AK124" s="4">
        <v>15</v>
      </c>
      <c r="AL124" s="4">
        <v>7</v>
      </c>
      <c r="AM124" s="4">
        <v>7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HYPERLINK("https://creighton-primo.hosted.exlibrisgroup.com/primo-explore/search?tab=default_tab&amp;search_scope=EVERYTHING&amp;vid=01CRU&amp;lang=en_US&amp;offset=0&amp;query=any,contains,991000862329702656","Catalog Record")</f>
        <v>Catalog Record</v>
      </c>
      <c r="AT124" s="6" t="str">
        <f>HYPERLINK("http://www.worldcat.org/oclc/13699964","WorldCat Record")</f>
        <v>WorldCat Record</v>
      </c>
      <c r="AU124" s="3" t="s">
        <v>1427</v>
      </c>
      <c r="AV124" s="3" t="s">
        <v>1428</v>
      </c>
      <c r="AW124" s="3" t="s">
        <v>1429</v>
      </c>
      <c r="AX124" s="3" t="s">
        <v>1429</v>
      </c>
      <c r="AY124" s="3" t="s">
        <v>1430</v>
      </c>
      <c r="AZ124" s="3" t="s">
        <v>74</v>
      </c>
      <c r="BB124" s="3" t="s">
        <v>1431</v>
      </c>
      <c r="BC124" s="3" t="s">
        <v>1432</v>
      </c>
      <c r="BD124" s="3" t="s">
        <v>1433</v>
      </c>
    </row>
    <row r="125" spans="1:56" ht="57" customHeight="1" x14ac:dyDescent="0.25">
      <c r="A125" s="7" t="s">
        <v>58</v>
      </c>
      <c r="B125" s="2" t="s">
        <v>1434</v>
      </c>
      <c r="C125" s="2" t="s">
        <v>1435</v>
      </c>
      <c r="D125" s="2" t="s">
        <v>1436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1423</v>
      </c>
      <c r="L125" s="2" t="s">
        <v>1437</v>
      </c>
      <c r="M125" s="3" t="s">
        <v>611</v>
      </c>
      <c r="O125" s="3" t="s">
        <v>64</v>
      </c>
      <c r="P125" s="3" t="s">
        <v>205</v>
      </c>
      <c r="Q125" s="2" t="s">
        <v>1438</v>
      </c>
      <c r="R125" s="3" t="s">
        <v>66</v>
      </c>
      <c r="S125" s="4">
        <v>4</v>
      </c>
      <c r="T125" s="4">
        <v>4</v>
      </c>
      <c r="U125" s="5" t="s">
        <v>1332</v>
      </c>
      <c r="V125" s="5" t="s">
        <v>1332</v>
      </c>
      <c r="W125" s="5" t="s">
        <v>1439</v>
      </c>
      <c r="X125" s="5" t="s">
        <v>1439</v>
      </c>
      <c r="Y125" s="4">
        <v>841</v>
      </c>
      <c r="Z125" s="4">
        <v>706</v>
      </c>
      <c r="AA125" s="4">
        <v>712</v>
      </c>
      <c r="AB125" s="4">
        <v>7</v>
      </c>
      <c r="AC125" s="4">
        <v>7</v>
      </c>
      <c r="AD125" s="4">
        <v>37</v>
      </c>
      <c r="AE125" s="4">
        <v>37</v>
      </c>
      <c r="AF125" s="4">
        <v>15</v>
      </c>
      <c r="AG125" s="4">
        <v>15</v>
      </c>
      <c r="AH125" s="4">
        <v>8</v>
      </c>
      <c r="AI125" s="4">
        <v>8</v>
      </c>
      <c r="AJ125" s="4">
        <v>18</v>
      </c>
      <c r="AK125" s="4">
        <v>18</v>
      </c>
      <c r="AL125" s="4">
        <v>6</v>
      </c>
      <c r="AM125" s="4">
        <v>6</v>
      </c>
      <c r="AN125" s="4">
        <v>0</v>
      </c>
      <c r="AO125" s="4">
        <v>0</v>
      </c>
      <c r="AP125" s="3" t="s">
        <v>58</v>
      </c>
      <c r="AQ125" s="3" t="s">
        <v>69</v>
      </c>
      <c r="AR125" s="6" t="str">
        <f>HYPERLINK("http://catalog.hathitrust.org/Record/006297202","HathiTrust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HYPERLINK("https://creighton-primo.hosted.exlibrisgroup.com/primo-explore/search?tab=default_tab&amp;search_scope=EVERYTHING&amp;vid=01CRU&amp;lang=en_US&amp;offset=0&amp;query=any,contains,991002900969702656","Catalog Record")</f>
        <v>Catalog Record</v>
      </c>
      <c r="AT125" s="6" t="str">
        <f>HYPERLINK("http://www.worldcat.org/oclc/517220","WorldCat Record")</f>
        <v>WorldCat Record</v>
      </c>
      <c r="AU125" s="3" t="s">
        <v>1440</v>
      </c>
      <c r="AV125" s="3" t="s">
        <v>1441</v>
      </c>
      <c r="AW125" s="3" t="s">
        <v>1442</v>
      </c>
      <c r="AX125" s="3" t="s">
        <v>1442</v>
      </c>
      <c r="AY125" s="3" t="s">
        <v>1443</v>
      </c>
      <c r="AZ125" s="3" t="s">
        <v>74</v>
      </c>
      <c r="BB125" s="3" t="s">
        <v>1444</v>
      </c>
      <c r="BC125" s="3" t="s">
        <v>1445</v>
      </c>
      <c r="BD125" s="3" t="s">
        <v>1446</v>
      </c>
    </row>
    <row r="126" spans="1:56" ht="57" customHeight="1" x14ac:dyDescent="0.25">
      <c r="A126" s="7" t="s">
        <v>58</v>
      </c>
      <c r="B126" s="2" t="s">
        <v>1447</v>
      </c>
      <c r="C126" s="2" t="s">
        <v>1448</v>
      </c>
      <c r="D126" s="2" t="s">
        <v>1449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1450</v>
      </c>
      <c r="L126" s="2" t="s">
        <v>1451</v>
      </c>
      <c r="M126" s="3" t="s">
        <v>1006</v>
      </c>
      <c r="N126" s="2" t="s">
        <v>1452</v>
      </c>
      <c r="O126" s="3" t="s">
        <v>97</v>
      </c>
      <c r="P126" s="3" t="s">
        <v>114</v>
      </c>
      <c r="R126" s="3" t="s">
        <v>66</v>
      </c>
      <c r="S126" s="4">
        <v>4</v>
      </c>
      <c r="T126" s="4">
        <v>4</v>
      </c>
      <c r="U126" s="5" t="s">
        <v>1453</v>
      </c>
      <c r="V126" s="5" t="s">
        <v>1453</v>
      </c>
      <c r="W126" s="5" t="s">
        <v>1376</v>
      </c>
      <c r="X126" s="5" t="s">
        <v>1376</v>
      </c>
      <c r="Y126" s="4">
        <v>85</v>
      </c>
      <c r="Z126" s="4">
        <v>47</v>
      </c>
      <c r="AA126" s="4">
        <v>340</v>
      </c>
      <c r="AB126" s="4">
        <v>2</v>
      </c>
      <c r="AC126" s="4">
        <v>3</v>
      </c>
      <c r="AD126" s="4">
        <v>1</v>
      </c>
      <c r="AE126" s="4">
        <v>15</v>
      </c>
      <c r="AF126" s="4">
        <v>0</v>
      </c>
      <c r="AG126" s="4">
        <v>4</v>
      </c>
      <c r="AH126" s="4">
        <v>0</v>
      </c>
      <c r="AI126" s="4">
        <v>5</v>
      </c>
      <c r="AJ126" s="4">
        <v>0</v>
      </c>
      <c r="AK126" s="4">
        <v>8</v>
      </c>
      <c r="AL126" s="4">
        <v>1</v>
      </c>
      <c r="AM126" s="4">
        <v>2</v>
      </c>
      <c r="AN126" s="4">
        <v>0</v>
      </c>
      <c r="AO126" s="4">
        <v>0</v>
      </c>
      <c r="AP126" s="3" t="s">
        <v>58</v>
      </c>
      <c r="AQ126" s="3" t="s">
        <v>58</v>
      </c>
      <c r="AS126" s="6" t="str">
        <f>HYPERLINK("https://creighton-primo.hosted.exlibrisgroup.com/primo-explore/search?tab=default_tab&amp;search_scope=EVERYTHING&amp;vid=01CRU&amp;lang=en_US&amp;offset=0&amp;query=any,contains,991002302179702656","Catalog Record")</f>
        <v>Catalog Record</v>
      </c>
      <c r="AT126" s="6" t="str">
        <f>HYPERLINK("http://www.worldcat.org/oclc/317744","WorldCat Record")</f>
        <v>WorldCat Record</v>
      </c>
      <c r="AU126" s="3" t="s">
        <v>1454</v>
      </c>
      <c r="AV126" s="3" t="s">
        <v>1455</v>
      </c>
      <c r="AW126" s="3" t="s">
        <v>1456</v>
      </c>
      <c r="AX126" s="3" t="s">
        <v>1456</v>
      </c>
      <c r="AY126" s="3" t="s">
        <v>1457</v>
      </c>
      <c r="AZ126" s="3" t="s">
        <v>74</v>
      </c>
      <c r="BC126" s="3" t="s">
        <v>1458</v>
      </c>
      <c r="BD126" s="3" t="s">
        <v>1459</v>
      </c>
    </row>
    <row r="127" spans="1:56" ht="57" customHeight="1" x14ac:dyDescent="0.25">
      <c r="A127" s="7" t="s">
        <v>58</v>
      </c>
      <c r="B127" s="2" t="s">
        <v>1460</v>
      </c>
      <c r="C127" s="2" t="s">
        <v>1461</v>
      </c>
      <c r="D127" s="2" t="s">
        <v>1462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909</v>
      </c>
      <c r="L127" s="2" t="s">
        <v>1463</v>
      </c>
      <c r="M127" s="3" t="s">
        <v>450</v>
      </c>
      <c r="O127" s="3" t="s">
        <v>64</v>
      </c>
      <c r="P127" s="3" t="s">
        <v>161</v>
      </c>
      <c r="Q127" s="2" t="s">
        <v>1464</v>
      </c>
      <c r="R127" s="3" t="s">
        <v>66</v>
      </c>
      <c r="S127" s="4">
        <v>4</v>
      </c>
      <c r="T127" s="4">
        <v>4</v>
      </c>
      <c r="U127" s="5" t="s">
        <v>1465</v>
      </c>
      <c r="V127" s="5" t="s">
        <v>1465</v>
      </c>
      <c r="W127" s="5" t="s">
        <v>1376</v>
      </c>
      <c r="X127" s="5" t="s">
        <v>1376</v>
      </c>
      <c r="Y127" s="4">
        <v>1091</v>
      </c>
      <c r="Z127" s="4">
        <v>859</v>
      </c>
      <c r="AA127" s="4">
        <v>875</v>
      </c>
      <c r="AB127" s="4">
        <v>7</v>
      </c>
      <c r="AC127" s="4">
        <v>7</v>
      </c>
      <c r="AD127" s="4">
        <v>40</v>
      </c>
      <c r="AE127" s="4">
        <v>40</v>
      </c>
      <c r="AF127" s="4">
        <v>17</v>
      </c>
      <c r="AG127" s="4">
        <v>17</v>
      </c>
      <c r="AH127" s="4">
        <v>9</v>
      </c>
      <c r="AI127" s="4">
        <v>9</v>
      </c>
      <c r="AJ127" s="4">
        <v>20</v>
      </c>
      <c r="AK127" s="4">
        <v>20</v>
      </c>
      <c r="AL127" s="4">
        <v>6</v>
      </c>
      <c r="AM127" s="4">
        <v>6</v>
      </c>
      <c r="AN127" s="4">
        <v>0</v>
      </c>
      <c r="AO127" s="4">
        <v>0</v>
      </c>
      <c r="AP127" s="3" t="s">
        <v>58</v>
      </c>
      <c r="AQ127" s="3" t="s">
        <v>58</v>
      </c>
      <c r="AS127" s="6" t="str">
        <f>HYPERLINK("https://creighton-primo.hosted.exlibrisgroup.com/primo-explore/search?tab=default_tab&amp;search_scope=EVERYTHING&amp;vid=01CRU&amp;lang=en_US&amp;offset=0&amp;query=any,contains,991003836499702656","Catalog Record")</f>
        <v>Catalog Record</v>
      </c>
      <c r="AT127" s="6" t="str">
        <f>HYPERLINK("http://www.worldcat.org/oclc/1602101","WorldCat Record")</f>
        <v>WorldCat Record</v>
      </c>
      <c r="AU127" s="3" t="s">
        <v>1466</v>
      </c>
      <c r="AV127" s="3" t="s">
        <v>1467</v>
      </c>
      <c r="AW127" s="3" t="s">
        <v>1468</v>
      </c>
      <c r="AX127" s="3" t="s">
        <v>1468</v>
      </c>
      <c r="AY127" s="3" t="s">
        <v>1469</v>
      </c>
      <c r="AZ127" s="3" t="s">
        <v>74</v>
      </c>
      <c r="BB127" s="3" t="s">
        <v>1470</v>
      </c>
      <c r="BC127" s="3" t="s">
        <v>1471</v>
      </c>
      <c r="BD127" s="3" t="s">
        <v>1472</v>
      </c>
    </row>
    <row r="128" spans="1:56" ht="57" customHeight="1" x14ac:dyDescent="0.25">
      <c r="A128" s="7" t="s">
        <v>58</v>
      </c>
      <c r="B128" s="2" t="s">
        <v>1473</v>
      </c>
      <c r="C128" s="2" t="s">
        <v>1474</v>
      </c>
      <c r="D128" s="2" t="s">
        <v>1475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1476</v>
      </c>
      <c r="L128" s="2" t="s">
        <v>1477</v>
      </c>
      <c r="M128" s="3" t="s">
        <v>1006</v>
      </c>
      <c r="O128" s="3" t="s">
        <v>64</v>
      </c>
      <c r="P128" s="3" t="s">
        <v>65</v>
      </c>
      <c r="Q128" s="2" t="s">
        <v>1478</v>
      </c>
      <c r="R128" s="3" t="s">
        <v>66</v>
      </c>
      <c r="S128" s="4">
        <v>1</v>
      </c>
      <c r="T128" s="4">
        <v>1</v>
      </c>
      <c r="U128" s="5" t="s">
        <v>1465</v>
      </c>
      <c r="V128" s="5" t="s">
        <v>1465</v>
      </c>
      <c r="W128" s="5" t="s">
        <v>1376</v>
      </c>
      <c r="X128" s="5" t="s">
        <v>1376</v>
      </c>
      <c r="Y128" s="4">
        <v>1004</v>
      </c>
      <c r="Z128" s="4">
        <v>918</v>
      </c>
      <c r="AA128" s="4">
        <v>950</v>
      </c>
      <c r="AB128" s="4">
        <v>6</v>
      </c>
      <c r="AC128" s="4">
        <v>6</v>
      </c>
      <c r="AD128" s="4">
        <v>32</v>
      </c>
      <c r="AE128" s="4">
        <v>33</v>
      </c>
      <c r="AF128" s="4">
        <v>11</v>
      </c>
      <c r="AG128" s="4">
        <v>12</v>
      </c>
      <c r="AH128" s="4">
        <v>10</v>
      </c>
      <c r="AI128" s="4">
        <v>10</v>
      </c>
      <c r="AJ128" s="4">
        <v>17</v>
      </c>
      <c r="AK128" s="4">
        <v>17</v>
      </c>
      <c r="AL128" s="4">
        <v>5</v>
      </c>
      <c r="AM128" s="4">
        <v>5</v>
      </c>
      <c r="AN128" s="4">
        <v>0</v>
      </c>
      <c r="AO128" s="4">
        <v>0</v>
      </c>
      <c r="AP128" s="3" t="s">
        <v>58</v>
      </c>
      <c r="AQ128" s="3" t="s">
        <v>69</v>
      </c>
      <c r="AR128" s="6" t="str">
        <f>HYPERLINK("http://catalog.hathitrust.org/Record/001191772","HathiTrust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HYPERLINK("https://creighton-primo.hosted.exlibrisgroup.com/primo-explore/search?tab=default_tab&amp;search_scope=EVERYTHING&amp;vid=01CRU&amp;lang=en_US&amp;offset=0&amp;query=any,contains,991000208329702656","Catalog Record")</f>
        <v>Catalog Record</v>
      </c>
      <c r="AT128" s="6" t="str">
        <f>HYPERLINK("http://www.worldcat.org/oclc/65892","WorldCat Record")</f>
        <v>WorldCat Record</v>
      </c>
      <c r="AU128" s="3" t="s">
        <v>1479</v>
      </c>
      <c r="AV128" s="3" t="s">
        <v>1480</v>
      </c>
      <c r="AW128" s="3" t="s">
        <v>1481</v>
      </c>
      <c r="AX128" s="3" t="s">
        <v>1481</v>
      </c>
      <c r="AY128" s="3" t="s">
        <v>1482</v>
      </c>
      <c r="AZ128" s="3" t="s">
        <v>74</v>
      </c>
      <c r="BB128" s="3" t="s">
        <v>1483</v>
      </c>
      <c r="BC128" s="3" t="s">
        <v>1484</v>
      </c>
      <c r="BD128" s="3" t="s">
        <v>1485</v>
      </c>
    </row>
    <row r="129" spans="1:56" ht="57" customHeight="1" x14ac:dyDescent="0.25">
      <c r="A129" s="7" t="s">
        <v>58</v>
      </c>
      <c r="B129" s="2" t="s">
        <v>1486</v>
      </c>
      <c r="C129" s="2" t="s">
        <v>1487</v>
      </c>
      <c r="D129" s="2" t="s">
        <v>1488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1489</v>
      </c>
      <c r="L129" s="2" t="s">
        <v>1490</v>
      </c>
      <c r="M129" s="3" t="s">
        <v>1491</v>
      </c>
      <c r="O129" s="3" t="s">
        <v>64</v>
      </c>
      <c r="P129" s="3" t="s">
        <v>654</v>
      </c>
      <c r="Q129" s="2" t="s">
        <v>1492</v>
      </c>
      <c r="R129" s="3" t="s">
        <v>66</v>
      </c>
      <c r="S129" s="4">
        <v>4</v>
      </c>
      <c r="T129" s="4">
        <v>4</v>
      </c>
      <c r="U129" s="5" t="s">
        <v>1493</v>
      </c>
      <c r="V129" s="5" t="s">
        <v>1493</v>
      </c>
      <c r="W129" s="5" t="s">
        <v>1494</v>
      </c>
      <c r="X129" s="5" t="s">
        <v>1494</v>
      </c>
      <c r="Y129" s="4">
        <v>1249</v>
      </c>
      <c r="Z129" s="4">
        <v>1126</v>
      </c>
      <c r="AA129" s="4">
        <v>1211</v>
      </c>
      <c r="AB129" s="4">
        <v>6</v>
      </c>
      <c r="AC129" s="4">
        <v>6</v>
      </c>
      <c r="AD129" s="4">
        <v>43</v>
      </c>
      <c r="AE129" s="4">
        <v>44</v>
      </c>
      <c r="AF129" s="4">
        <v>20</v>
      </c>
      <c r="AG129" s="4">
        <v>20</v>
      </c>
      <c r="AH129" s="4">
        <v>11</v>
      </c>
      <c r="AI129" s="4">
        <v>11</v>
      </c>
      <c r="AJ129" s="4">
        <v>20</v>
      </c>
      <c r="AK129" s="4">
        <v>21</v>
      </c>
      <c r="AL129" s="4">
        <v>5</v>
      </c>
      <c r="AM129" s="4">
        <v>5</v>
      </c>
      <c r="AN129" s="4">
        <v>0</v>
      </c>
      <c r="AO129" s="4">
        <v>0</v>
      </c>
      <c r="AP129" s="3" t="s">
        <v>58</v>
      </c>
      <c r="AQ129" s="3" t="s">
        <v>69</v>
      </c>
      <c r="AR129" s="6" t="str">
        <f>HYPERLINK("http://catalog.hathitrust.org/Record/001195749","HathiTrust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HYPERLINK("https://creighton-primo.hosted.exlibrisgroup.com/primo-explore/search?tab=default_tab&amp;search_scope=EVERYTHING&amp;vid=01CRU&amp;lang=en_US&amp;offset=0&amp;query=any,contains,991003467909702656","Catalog Record")</f>
        <v>Catalog Record</v>
      </c>
      <c r="AT129" s="6" t="str">
        <f>HYPERLINK("http://www.worldcat.org/oclc/1009392","WorldCat Record")</f>
        <v>WorldCat Record</v>
      </c>
      <c r="AU129" s="3" t="s">
        <v>1495</v>
      </c>
      <c r="AV129" s="3" t="s">
        <v>1496</v>
      </c>
      <c r="AW129" s="3" t="s">
        <v>1497</v>
      </c>
      <c r="AX129" s="3" t="s">
        <v>1497</v>
      </c>
      <c r="AY129" s="3" t="s">
        <v>1498</v>
      </c>
      <c r="AZ129" s="3" t="s">
        <v>74</v>
      </c>
      <c r="BB129" s="3" t="s">
        <v>1499</v>
      </c>
      <c r="BC129" s="3" t="s">
        <v>1500</v>
      </c>
      <c r="BD129" s="3" t="s">
        <v>1501</v>
      </c>
    </row>
    <row r="130" spans="1:56" ht="57" customHeight="1" x14ac:dyDescent="0.25">
      <c r="A130" s="7" t="s">
        <v>58</v>
      </c>
      <c r="B130" s="2" t="s">
        <v>1502</v>
      </c>
      <c r="C130" s="2" t="s">
        <v>1503</v>
      </c>
      <c r="D130" s="2" t="s">
        <v>1504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1505</v>
      </c>
      <c r="L130" s="2" t="s">
        <v>1506</v>
      </c>
      <c r="M130" s="3" t="s">
        <v>965</v>
      </c>
      <c r="O130" s="3" t="s">
        <v>64</v>
      </c>
      <c r="P130" s="3" t="s">
        <v>1507</v>
      </c>
      <c r="R130" s="3" t="s">
        <v>66</v>
      </c>
      <c r="S130" s="4">
        <v>6</v>
      </c>
      <c r="T130" s="4">
        <v>6</v>
      </c>
      <c r="U130" s="5" t="s">
        <v>1332</v>
      </c>
      <c r="V130" s="5" t="s">
        <v>1332</v>
      </c>
      <c r="W130" s="5" t="s">
        <v>1426</v>
      </c>
      <c r="X130" s="5" t="s">
        <v>1426</v>
      </c>
      <c r="Y130" s="4">
        <v>487</v>
      </c>
      <c r="Z130" s="4">
        <v>414</v>
      </c>
      <c r="AA130" s="4">
        <v>421</v>
      </c>
      <c r="AB130" s="4">
        <v>4</v>
      </c>
      <c r="AC130" s="4">
        <v>4</v>
      </c>
      <c r="AD130" s="4">
        <v>20</v>
      </c>
      <c r="AE130" s="4">
        <v>20</v>
      </c>
      <c r="AF130" s="4">
        <v>6</v>
      </c>
      <c r="AG130" s="4">
        <v>6</v>
      </c>
      <c r="AH130" s="4">
        <v>6</v>
      </c>
      <c r="AI130" s="4">
        <v>6</v>
      </c>
      <c r="AJ130" s="4">
        <v>8</v>
      </c>
      <c r="AK130" s="4">
        <v>8</v>
      </c>
      <c r="AL130" s="4">
        <v>3</v>
      </c>
      <c r="AM130" s="4">
        <v>3</v>
      </c>
      <c r="AN130" s="4">
        <v>0</v>
      </c>
      <c r="AO130" s="4">
        <v>0</v>
      </c>
      <c r="AP130" s="3" t="s">
        <v>58</v>
      </c>
      <c r="AQ130" s="3" t="s">
        <v>58</v>
      </c>
      <c r="AS130" s="6" t="str">
        <f>HYPERLINK("https://creighton-primo.hosted.exlibrisgroup.com/primo-explore/search?tab=default_tab&amp;search_scope=EVERYTHING&amp;vid=01CRU&amp;lang=en_US&amp;offset=0&amp;query=any,contains,991004835639702656","Catalog Record")</f>
        <v>Catalog Record</v>
      </c>
      <c r="AT130" s="6" t="str">
        <f>HYPERLINK("http://www.worldcat.org/oclc/5447657","WorldCat Record")</f>
        <v>WorldCat Record</v>
      </c>
      <c r="AU130" s="3" t="s">
        <v>1508</v>
      </c>
      <c r="AV130" s="3" t="s">
        <v>1509</v>
      </c>
      <c r="AW130" s="3" t="s">
        <v>1510</v>
      </c>
      <c r="AX130" s="3" t="s">
        <v>1510</v>
      </c>
      <c r="AY130" s="3" t="s">
        <v>1511</v>
      </c>
      <c r="AZ130" s="3" t="s">
        <v>74</v>
      </c>
      <c r="BB130" s="3" t="s">
        <v>1512</v>
      </c>
      <c r="BC130" s="3" t="s">
        <v>1513</v>
      </c>
      <c r="BD130" s="3" t="s">
        <v>1514</v>
      </c>
    </row>
    <row r="131" spans="1:56" ht="57" customHeight="1" x14ac:dyDescent="0.25">
      <c r="A131" s="7" t="s">
        <v>58</v>
      </c>
      <c r="B131" s="2" t="s">
        <v>1515</v>
      </c>
      <c r="C131" s="2" t="s">
        <v>1516</v>
      </c>
      <c r="D131" s="2" t="s">
        <v>1517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1518</v>
      </c>
      <c r="L131" s="2" t="s">
        <v>1519</v>
      </c>
      <c r="M131" s="3" t="s">
        <v>305</v>
      </c>
      <c r="O131" s="3" t="s">
        <v>64</v>
      </c>
      <c r="P131" s="3" t="s">
        <v>898</v>
      </c>
      <c r="R131" s="3" t="s">
        <v>66</v>
      </c>
      <c r="S131" s="4">
        <v>1</v>
      </c>
      <c r="T131" s="4">
        <v>1</v>
      </c>
      <c r="U131" s="5" t="s">
        <v>1493</v>
      </c>
      <c r="V131" s="5" t="s">
        <v>1493</v>
      </c>
      <c r="W131" s="5" t="s">
        <v>1426</v>
      </c>
      <c r="X131" s="5" t="s">
        <v>1426</v>
      </c>
      <c r="Y131" s="4">
        <v>442</v>
      </c>
      <c r="Z131" s="4">
        <v>393</v>
      </c>
      <c r="AA131" s="4">
        <v>435</v>
      </c>
      <c r="AB131" s="4">
        <v>2</v>
      </c>
      <c r="AC131" s="4">
        <v>4</v>
      </c>
      <c r="AD131" s="4">
        <v>16</v>
      </c>
      <c r="AE131" s="4">
        <v>18</v>
      </c>
      <c r="AF131" s="4">
        <v>6</v>
      </c>
      <c r="AG131" s="4">
        <v>6</v>
      </c>
      <c r="AH131" s="4">
        <v>7</v>
      </c>
      <c r="AI131" s="4">
        <v>7</v>
      </c>
      <c r="AJ131" s="4">
        <v>10</v>
      </c>
      <c r="AK131" s="4">
        <v>10</v>
      </c>
      <c r="AL131" s="4">
        <v>0</v>
      </c>
      <c r="AM131" s="4">
        <v>2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HYPERLINK("https://creighton-primo.hosted.exlibrisgroup.com/primo-explore/search?tab=default_tab&amp;search_scope=EVERYTHING&amp;vid=01CRU&amp;lang=en_US&amp;offset=0&amp;query=any,contains,991005084199702656","Catalog Record")</f>
        <v>Catalog Record</v>
      </c>
      <c r="AT131" s="6" t="str">
        <f>HYPERLINK("http://www.worldcat.org/oclc/7178653","WorldCat Record")</f>
        <v>WorldCat Record</v>
      </c>
      <c r="AU131" s="3" t="s">
        <v>1520</v>
      </c>
      <c r="AV131" s="3" t="s">
        <v>1521</v>
      </c>
      <c r="AW131" s="3" t="s">
        <v>1522</v>
      </c>
      <c r="AX131" s="3" t="s">
        <v>1522</v>
      </c>
      <c r="AY131" s="3" t="s">
        <v>1523</v>
      </c>
      <c r="AZ131" s="3" t="s">
        <v>74</v>
      </c>
      <c r="BB131" s="3" t="s">
        <v>1524</v>
      </c>
      <c r="BC131" s="3" t="s">
        <v>1525</v>
      </c>
      <c r="BD131" s="3" t="s">
        <v>1526</v>
      </c>
    </row>
    <row r="132" spans="1:56" ht="57" customHeight="1" x14ac:dyDescent="0.25">
      <c r="A132" s="7" t="s">
        <v>58</v>
      </c>
      <c r="B132" s="2" t="s">
        <v>1527</v>
      </c>
      <c r="C132" s="2" t="s">
        <v>1528</v>
      </c>
      <c r="D132" s="2" t="s">
        <v>1529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1530</v>
      </c>
      <c r="L132" s="2" t="s">
        <v>1531</v>
      </c>
      <c r="M132" s="3" t="s">
        <v>952</v>
      </c>
      <c r="O132" s="3" t="s">
        <v>64</v>
      </c>
      <c r="P132" s="3" t="s">
        <v>65</v>
      </c>
      <c r="Q132" s="2" t="s">
        <v>1532</v>
      </c>
      <c r="R132" s="3" t="s">
        <v>66</v>
      </c>
      <c r="S132" s="4">
        <v>3</v>
      </c>
      <c r="T132" s="4">
        <v>3</v>
      </c>
      <c r="U132" s="5" t="s">
        <v>1533</v>
      </c>
      <c r="V132" s="5" t="s">
        <v>1533</v>
      </c>
      <c r="W132" s="5" t="s">
        <v>1426</v>
      </c>
      <c r="X132" s="5" t="s">
        <v>1426</v>
      </c>
      <c r="Y132" s="4">
        <v>819</v>
      </c>
      <c r="Z132" s="4">
        <v>736</v>
      </c>
      <c r="AA132" s="4">
        <v>752</v>
      </c>
      <c r="AB132" s="4">
        <v>7</v>
      </c>
      <c r="AC132" s="4">
        <v>7</v>
      </c>
      <c r="AD132" s="4">
        <v>35</v>
      </c>
      <c r="AE132" s="4">
        <v>36</v>
      </c>
      <c r="AF132" s="4">
        <v>15</v>
      </c>
      <c r="AG132" s="4">
        <v>16</v>
      </c>
      <c r="AH132" s="4">
        <v>11</v>
      </c>
      <c r="AI132" s="4">
        <v>11</v>
      </c>
      <c r="AJ132" s="4">
        <v>14</v>
      </c>
      <c r="AK132" s="4">
        <v>15</v>
      </c>
      <c r="AL132" s="4">
        <v>5</v>
      </c>
      <c r="AM132" s="4">
        <v>5</v>
      </c>
      <c r="AN132" s="4">
        <v>0</v>
      </c>
      <c r="AO132" s="4">
        <v>0</v>
      </c>
      <c r="AP132" s="3" t="s">
        <v>58</v>
      </c>
      <c r="AQ132" s="3" t="s">
        <v>69</v>
      </c>
      <c r="AR132" s="6" t="str">
        <f>HYPERLINK("http://catalog.hathitrust.org/Record/000216113","HathiTrust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HYPERLINK("https://creighton-primo.hosted.exlibrisgroup.com/primo-explore/search?tab=default_tab&amp;search_scope=EVERYTHING&amp;vid=01CRU&amp;lang=en_US&amp;offset=0&amp;query=any,contains,991004606649702656","Catalog Record")</f>
        <v>Catalog Record</v>
      </c>
      <c r="AT132" s="6" t="str">
        <f>HYPERLINK("http://www.worldcat.org/oclc/4194920","WorldCat Record")</f>
        <v>WorldCat Record</v>
      </c>
      <c r="AU132" s="3" t="s">
        <v>1534</v>
      </c>
      <c r="AV132" s="3" t="s">
        <v>1535</v>
      </c>
      <c r="AW132" s="3" t="s">
        <v>1536</v>
      </c>
      <c r="AX132" s="3" t="s">
        <v>1536</v>
      </c>
      <c r="AY132" s="3" t="s">
        <v>1537</v>
      </c>
      <c r="AZ132" s="3" t="s">
        <v>74</v>
      </c>
      <c r="BB132" s="3" t="s">
        <v>1538</v>
      </c>
      <c r="BC132" s="3" t="s">
        <v>1539</v>
      </c>
      <c r="BD132" s="3" t="s">
        <v>1540</v>
      </c>
    </row>
    <row r="133" spans="1:56" ht="57" customHeight="1" x14ac:dyDescent="0.25">
      <c r="A133" s="7" t="s">
        <v>58</v>
      </c>
      <c r="B133" s="2" t="s">
        <v>1541</v>
      </c>
      <c r="C133" s="2" t="s">
        <v>1542</v>
      </c>
      <c r="D133" s="2" t="s">
        <v>1543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1544</v>
      </c>
      <c r="L133" s="2" t="s">
        <v>1545</v>
      </c>
      <c r="M133" s="3" t="s">
        <v>389</v>
      </c>
      <c r="O133" s="3" t="s">
        <v>64</v>
      </c>
      <c r="P133" s="3" t="s">
        <v>1166</v>
      </c>
      <c r="Q133" s="2" t="s">
        <v>1546</v>
      </c>
      <c r="R133" s="3" t="s">
        <v>66</v>
      </c>
      <c r="S133" s="4">
        <v>5</v>
      </c>
      <c r="T133" s="4">
        <v>5</v>
      </c>
      <c r="U133" s="5" t="s">
        <v>1332</v>
      </c>
      <c r="V133" s="5" t="s">
        <v>1332</v>
      </c>
      <c r="W133" s="5" t="s">
        <v>1547</v>
      </c>
      <c r="X133" s="5" t="s">
        <v>1547</v>
      </c>
      <c r="Y133" s="4">
        <v>482</v>
      </c>
      <c r="Z133" s="4">
        <v>408</v>
      </c>
      <c r="AA133" s="4">
        <v>419</v>
      </c>
      <c r="AB133" s="4">
        <v>4</v>
      </c>
      <c r="AC133" s="4">
        <v>4</v>
      </c>
      <c r="AD133" s="4">
        <v>21</v>
      </c>
      <c r="AE133" s="4">
        <v>21</v>
      </c>
      <c r="AF133" s="4">
        <v>7</v>
      </c>
      <c r="AG133" s="4">
        <v>7</v>
      </c>
      <c r="AH133" s="4">
        <v>8</v>
      </c>
      <c r="AI133" s="4">
        <v>8</v>
      </c>
      <c r="AJ133" s="4">
        <v>10</v>
      </c>
      <c r="AK133" s="4">
        <v>10</v>
      </c>
      <c r="AL133" s="4">
        <v>3</v>
      </c>
      <c r="AM133" s="4">
        <v>3</v>
      </c>
      <c r="AN133" s="4">
        <v>0</v>
      </c>
      <c r="AO133" s="4">
        <v>0</v>
      </c>
      <c r="AP133" s="3" t="s">
        <v>58</v>
      </c>
      <c r="AQ133" s="3" t="s">
        <v>69</v>
      </c>
      <c r="AR133" s="6" t="str">
        <f>HYPERLINK("http://catalog.hathitrust.org/Record/002224076","HathiTrust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HYPERLINK("https://creighton-primo.hosted.exlibrisgroup.com/primo-explore/search?tab=default_tab&amp;search_scope=EVERYTHING&amp;vid=01CRU&amp;lang=en_US&amp;offset=0&amp;query=any,contains,991001547979702656","Catalog Record")</f>
        <v>Catalog Record</v>
      </c>
      <c r="AT133" s="6" t="str">
        <f>HYPERLINK("http://www.worldcat.org/oclc/20170804","WorldCat Record")</f>
        <v>WorldCat Record</v>
      </c>
      <c r="AU133" s="3" t="s">
        <v>1548</v>
      </c>
      <c r="AV133" s="3" t="s">
        <v>1549</v>
      </c>
      <c r="AW133" s="3" t="s">
        <v>1550</v>
      </c>
      <c r="AX133" s="3" t="s">
        <v>1550</v>
      </c>
      <c r="AY133" s="3" t="s">
        <v>1551</v>
      </c>
      <c r="AZ133" s="3" t="s">
        <v>74</v>
      </c>
      <c r="BB133" s="3" t="s">
        <v>1552</v>
      </c>
      <c r="BC133" s="3" t="s">
        <v>1553</v>
      </c>
      <c r="BD133" s="3" t="s">
        <v>1554</v>
      </c>
    </row>
    <row r="134" spans="1:56" ht="57" customHeight="1" x14ac:dyDescent="0.25">
      <c r="A134" s="7" t="s">
        <v>58</v>
      </c>
      <c r="B134" s="2" t="s">
        <v>1555</v>
      </c>
      <c r="C134" s="2" t="s">
        <v>1556</v>
      </c>
      <c r="D134" s="2" t="s">
        <v>1557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1558</v>
      </c>
      <c r="L134" s="2" t="s">
        <v>1559</v>
      </c>
      <c r="M134" s="3" t="s">
        <v>333</v>
      </c>
      <c r="O134" s="3" t="s">
        <v>64</v>
      </c>
      <c r="P134" s="3" t="s">
        <v>480</v>
      </c>
      <c r="R134" s="3" t="s">
        <v>66</v>
      </c>
      <c r="S134" s="4">
        <v>1</v>
      </c>
      <c r="T134" s="4">
        <v>1</v>
      </c>
      <c r="U134" s="5" t="s">
        <v>1560</v>
      </c>
      <c r="V134" s="5" t="s">
        <v>1560</v>
      </c>
      <c r="W134" s="5" t="s">
        <v>1426</v>
      </c>
      <c r="X134" s="5" t="s">
        <v>1426</v>
      </c>
      <c r="Y134" s="4">
        <v>874</v>
      </c>
      <c r="Z134" s="4">
        <v>715</v>
      </c>
      <c r="AA134" s="4">
        <v>804</v>
      </c>
      <c r="AB134" s="4">
        <v>7</v>
      </c>
      <c r="AC134" s="4">
        <v>8</v>
      </c>
      <c r="AD134" s="4">
        <v>39</v>
      </c>
      <c r="AE134" s="4">
        <v>43</v>
      </c>
      <c r="AF134" s="4">
        <v>13</v>
      </c>
      <c r="AG134" s="4">
        <v>16</v>
      </c>
      <c r="AH134" s="4">
        <v>10</v>
      </c>
      <c r="AI134" s="4">
        <v>11</v>
      </c>
      <c r="AJ134" s="4">
        <v>21</v>
      </c>
      <c r="AK134" s="4">
        <v>21</v>
      </c>
      <c r="AL134" s="4">
        <v>6</v>
      </c>
      <c r="AM134" s="4">
        <v>7</v>
      </c>
      <c r="AN134" s="4">
        <v>0</v>
      </c>
      <c r="AO134" s="4">
        <v>0</v>
      </c>
      <c r="AP134" s="3" t="s">
        <v>58</v>
      </c>
      <c r="AQ134" s="3" t="s">
        <v>69</v>
      </c>
      <c r="AR134" s="6" t="str">
        <f>HYPERLINK("http://catalog.hathitrust.org/Record/001191793","HathiTrust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HYPERLINK("https://creighton-primo.hosted.exlibrisgroup.com/primo-explore/search?tab=default_tab&amp;search_scope=EVERYTHING&amp;vid=01CRU&amp;lang=en_US&amp;offset=0&amp;query=any,contains,991002233019702656","Catalog Record")</f>
        <v>Catalog Record</v>
      </c>
      <c r="AT134" s="6" t="str">
        <f>HYPERLINK("http://www.worldcat.org/oclc/294782","WorldCat Record")</f>
        <v>WorldCat Record</v>
      </c>
      <c r="AU134" s="3" t="s">
        <v>1561</v>
      </c>
      <c r="AV134" s="3" t="s">
        <v>1562</v>
      </c>
      <c r="AW134" s="3" t="s">
        <v>1563</v>
      </c>
      <c r="AX134" s="3" t="s">
        <v>1563</v>
      </c>
      <c r="AY134" s="3" t="s">
        <v>1564</v>
      </c>
      <c r="AZ134" s="3" t="s">
        <v>74</v>
      </c>
      <c r="BC134" s="3" t="s">
        <v>1565</v>
      </c>
      <c r="BD134" s="3" t="s">
        <v>1566</v>
      </c>
    </row>
    <row r="135" spans="1:56" ht="57" customHeight="1" x14ac:dyDescent="0.25">
      <c r="A135" s="7" t="s">
        <v>58</v>
      </c>
      <c r="B135" s="2" t="s">
        <v>1567</v>
      </c>
      <c r="C135" s="2" t="s">
        <v>1568</v>
      </c>
      <c r="D135" s="2" t="s">
        <v>1569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1530</v>
      </c>
      <c r="L135" s="2" t="s">
        <v>1570</v>
      </c>
      <c r="M135" s="3" t="s">
        <v>1491</v>
      </c>
      <c r="O135" s="3" t="s">
        <v>64</v>
      </c>
      <c r="P135" s="3" t="s">
        <v>65</v>
      </c>
      <c r="Q135" s="2" t="s">
        <v>1532</v>
      </c>
      <c r="R135" s="3" t="s">
        <v>66</v>
      </c>
      <c r="S135" s="4">
        <v>1</v>
      </c>
      <c r="T135" s="4">
        <v>1</v>
      </c>
      <c r="U135" s="5" t="s">
        <v>1413</v>
      </c>
      <c r="V135" s="5" t="s">
        <v>1413</v>
      </c>
      <c r="W135" s="5" t="s">
        <v>1426</v>
      </c>
      <c r="X135" s="5" t="s">
        <v>1426</v>
      </c>
      <c r="Y135" s="4">
        <v>456</v>
      </c>
      <c r="Z135" s="4">
        <v>390</v>
      </c>
      <c r="AA135" s="4">
        <v>407</v>
      </c>
      <c r="AB135" s="4">
        <v>3</v>
      </c>
      <c r="AC135" s="4">
        <v>3</v>
      </c>
      <c r="AD135" s="4">
        <v>13</v>
      </c>
      <c r="AE135" s="4">
        <v>15</v>
      </c>
      <c r="AF135" s="4">
        <v>3</v>
      </c>
      <c r="AG135" s="4">
        <v>4</v>
      </c>
      <c r="AH135" s="4">
        <v>4</v>
      </c>
      <c r="AI135" s="4">
        <v>5</v>
      </c>
      <c r="AJ135" s="4">
        <v>6</v>
      </c>
      <c r="AK135" s="4">
        <v>6</v>
      </c>
      <c r="AL135" s="4">
        <v>2</v>
      </c>
      <c r="AM135" s="4">
        <v>2</v>
      </c>
      <c r="AN135" s="4">
        <v>0</v>
      </c>
      <c r="AO135" s="4">
        <v>0</v>
      </c>
      <c r="AP135" s="3" t="s">
        <v>58</v>
      </c>
      <c r="AQ135" s="3" t="s">
        <v>69</v>
      </c>
      <c r="AR135" s="6" t="str">
        <f>HYPERLINK("http://catalog.hathitrust.org/Record/001779620","HathiTrust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HYPERLINK("https://creighton-primo.hosted.exlibrisgroup.com/primo-explore/search?tab=default_tab&amp;search_scope=EVERYTHING&amp;vid=01CRU&amp;lang=en_US&amp;offset=0&amp;query=any,contains,991003443359702656","Catalog Record")</f>
        <v>Catalog Record</v>
      </c>
      <c r="AT135" s="6" t="str">
        <f>HYPERLINK("http://www.worldcat.org/oclc/979290","WorldCat Record")</f>
        <v>WorldCat Record</v>
      </c>
      <c r="AU135" s="3" t="s">
        <v>1571</v>
      </c>
      <c r="AV135" s="3" t="s">
        <v>1572</v>
      </c>
      <c r="AW135" s="3" t="s">
        <v>1573</v>
      </c>
      <c r="AX135" s="3" t="s">
        <v>1573</v>
      </c>
      <c r="AY135" s="3" t="s">
        <v>1574</v>
      </c>
      <c r="AZ135" s="3" t="s">
        <v>74</v>
      </c>
      <c r="BB135" s="3" t="s">
        <v>1575</v>
      </c>
      <c r="BC135" s="3" t="s">
        <v>1576</v>
      </c>
      <c r="BD135" s="3" t="s">
        <v>1577</v>
      </c>
    </row>
    <row r="136" spans="1:56" ht="57" customHeight="1" x14ac:dyDescent="0.25">
      <c r="A136" s="7" t="s">
        <v>58</v>
      </c>
      <c r="B136" s="2" t="s">
        <v>1578</v>
      </c>
      <c r="C136" s="2" t="s">
        <v>1579</v>
      </c>
      <c r="D136" s="2" t="s">
        <v>1580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1581</v>
      </c>
      <c r="L136" s="2" t="s">
        <v>1582</v>
      </c>
      <c r="M136" s="3" t="s">
        <v>1491</v>
      </c>
      <c r="O136" s="3" t="s">
        <v>64</v>
      </c>
      <c r="P136" s="3" t="s">
        <v>65</v>
      </c>
      <c r="R136" s="3" t="s">
        <v>66</v>
      </c>
      <c r="S136" s="4">
        <v>8</v>
      </c>
      <c r="T136" s="4">
        <v>8</v>
      </c>
      <c r="U136" s="5" t="s">
        <v>1583</v>
      </c>
      <c r="V136" s="5" t="s">
        <v>1583</v>
      </c>
      <c r="W136" s="5" t="s">
        <v>1494</v>
      </c>
      <c r="X136" s="5" t="s">
        <v>1494</v>
      </c>
      <c r="Y136" s="4">
        <v>13</v>
      </c>
      <c r="Z136" s="4">
        <v>12</v>
      </c>
      <c r="AA136" s="4">
        <v>907</v>
      </c>
      <c r="AB136" s="4">
        <v>1</v>
      </c>
      <c r="AC136" s="4">
        <v>10</v>
      </c>
      <c r="AD136" s="4">
        <v>1</v>
      </c>
      <c r="AE136" s="4">
        <v>43</v>
      </c>
      <c r="AF136" s="4">
        <v>0</v>
      </c>
      <c r="AG136" s="4">
        <v>19</v>
      </c>
      <c r="AH136" s="4">
        <v>0</v>
      </c>
      <c r="AI136" s="4">
        <v>5</v>
      </c>
      <c r="AJ136" s="4">
        <v>1</v>
      </c>
      <c r="AK136" s="4">
        <v>18</v>
      </c>
      <c r="AL136" s="4">
        <v>0</v>
      </c>
      <c r="AM136" s="4">
        <v>9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HYPERLINK("https://creighton-primo.hosted.exlibrisgroup.com/primo-explore/search?tab=default_tab&amp;search_scope=EVERYTHING&amp;vid=01CRU&amp;lang=en_US&amp;offset=0&amp;query=any,contains,991004087779702656","Catalog Record")</f>
        <v>Catalog Record</v>
      </c>
      <c r="AT136" s="6" t="str">
        <f>HYPERLINK("http://www.worldcat.org/oclc/2335998","WorldCat Record")</f>
        <v>WorldCat Record</v>
      </c>
      <c r="AU136" s="3" t="s">
        <v>1584</v>
      </c>
      <c r="AV136" s="3" t="s">
        <v>1585</v>
      </c>
      <c r="AW136" s="3" t="s">
        <v>1586</v>
      </c>
      <c r="AX136" s="3" t="s">
        <v>1586</v>
      </c>
      <c r="AY136" s="3" t="s">
        <v>1587</v>
      </c>
      <c r="AZ136" s="3" t="s">
        <v>74</v>
      </c>
      <c r="BC136" s="3" t="s">
        <v>1588</v>
      </c>
      <c r="BD136" s="3" t="s">
        <v>1589</v>
      </c>
    </row>
    <row r="137" spans="1:56" ht="57" customHeight="1" x14ac:dyDescent="0.25">
      <c r="A137" s="7" t="s">
        <v>58</v>
      </c>
      <c r="B137" s="2" t="s">
        <v>1590</v>
      </c>
      <c r="C137" s="2" t="s">
        <v>1591</v>
      </c>
      <c r="D137" s="2" t="s">
        <v>1592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1593</v>
      </c>
      <c r="L137" s="2" t="s">
        <v>1594</v>
      </c>
      <c r="M137" s="3" t="s">
        <v>495</v>
      </c>
      <c r="O137" s="3" t="s">
        <v>64</v>
      </c>
      <c r="P137" s="3" t="s">
        <v>898</v>
      </c>
      <c r="R137" s="3" t="s">
        <v>66</v>
      </c>
      <c r="S137" s="4">
        <v>4</v>
      </c>
      <c r="T137" s="4">
        <v>4</v>
      </c>
      <c r="U137" s="5" t="s">
        <v>1595</v>
      </c>
      <c r="V137" s="5" t="s">
        <v>1595</v>
      </c>
      <c r="W137" s="5" t="s">
        <v>1494</v>
      </c>
      <c r="X137" s="5" t="s">
        <v>1494</v>
      </c>
      <c r="Y137" s="4">
        <v>861</v>
      </c>
      <c r="Z137" s="4">
        <v>692</v>
      </c>
      <c r="AA137" s="4">
        <v>695</v>
      </c>
      <c r="AB137" s="4">
        <v>6</v>
      </c>
      <c r="AC137" s="4">
        <v>6</v>
      </c>
      <c r="AD137" s="4">
        <v>35</v>
      </c>
      <c r="AE137" s="4">
        <v>35</v>
      </c>
      <c r="AF137" s="4">
        <v>13</v>
      </c>
      <c r="AG137" s="4">
        <v>13</v>
      </c>
      <c r="AH137" s="4">
        <v>10</v>
      </c>
      <c r="AI137" s="4">
        <v>10</v>
      </c>
      <c r="AJ137" s="4">
        <v>15</v>
      </c>
      <c r="AK137" s="4">
        <v>15</v>
      </c>
      <c r="AL137" s="4">
        <v>5</v>
      </c>
      <c r="AM137" s="4">
        <v>5</v>
      </c>
      <c r="AN137" s="4">
        <v>0</v>
      </c>
      <c r="AO137" s="4">
        <v>0</v>
      </c>
      <c r="AP137" s="3" t="s">
        <v>58</v>
      </c>
      <c r="AQ137" s="3" t="s">
        <v>69</v>
      </c>
      <c r="AR137" s="6" t="str">
        <f>HYPERLINK("http://catalog.hathitrust.org/Record/001191799","HathiTrust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HYPERLINK("https://creighton-primo.hosted.exlibrisgroup.com/primo-explore/search?tab=default_tab&amp;search_scope=EVERYTHING&amp;vid=01CRU&amp;lang=en_US&amp;offset=0&amp;query=any,contains,991000739189702656","Catalog Record")</f>
        <v>Catalog Record</v>
      </c>
      <c r="AT137" s="6" t="str">
        <f>HYPERLINK("http://www.worldcat.org/oclc/128728","WorldCat Record")</f>
        <v>WorldCat Record</v>
      </c>
      <c r="AU137" s="3" t="s">
        <v>1596</v>
      </c>
      <c r="AV137" s="3" t="s">
        <v>1597</v>
      </c>
      <c r="AW137" s="3" t="s">
        <v>1598</v>
      </c>
      <c r="AX137" s="3" t="s">
        <v>1598</v>
      </c>
      <c r="AY137" s="3" t="s">
        <v>1599</v>
      </c>
      <c r="AZ137" s="3" t="s">
        <v>74</v>
      </c>
      <c r="BB137" s="3" t="s">
        <v>1600</v>
      </c>
      <c r="BC137" s="3" t="s">
        <v>1601</v>
      </c>
      <c r="BD137" s="3" t="s">
        <v>1602</v>
      </c>
    </row>
    <row r="138" spans="1:56" ht="57" customHeight="1" x14ac:dyDescent="0.25">
      <c r="A138" s="7" t="s">
        <v>58</v>
      </c>
      <c r="B138" s="2" t="s">
        <v>1603</v>
      </c>
      <c r="C138" s="2" t="s">
        <v>1604</v>
      </c>
      <c r="D138" s="2" t="s">
        <v>1605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1606</v>
      </c>
      <c r="L138" s="2" t="s">
        <v>1607</v>
      </c>
      <c r="M138" s="3" t="s">
        <v>719</v>
      </c>
      <c r="O138" s="3" t="s">
        <v>64</v>
      </c>
      <c r="P138" s="3" t="s">
        <v>65</v>
      </c>
      <c r="Q138" s="2" t="s">
        <v>1608</v>
      </c>
      <c r="R138" s="3" t="s">
        <v>66</v>
      </c>
      <c r="S138" s="4">
        <v>1</v>
      </c>
      <c r="T138" s="4">
        <v>1</v>
      </c>
      <c r="U138" s="5" t="s">
        <v>1609</v>
      </c>
      <c r="V138" s="5" t="s">
        <v>1609</v>
      </c>
      <c r="W138" s="5" t="s">
        <v>1610</v>
      </c>
      <c r="X138" s="5" t="s">
        <v>1610</v>
      </c>
      <c r="Y138" s="4">
        <v>1191</v>
      </c>
      <c r="Z138" s="4">
        <v>1082</v>
      </c>
      <c r="AA138" s="4">
        <v>1208</v>
      </c>
      <c r="AB138" s="4">
        <v>7</v>
      </c>
      <c r="AC138" s="4">
        <v>9</v>
      </c>
      <c r="AD138" s="4">
        <v>36</v>
      </c>
      <c r="AE138" s="4">
        <v>40</v>
      </c>
      <c r="AF138" s="4">
        <v>12</v>
      </c>
      <c r="AG138" s="4">
        <v>13</v>
      </c>
      <c r="AH138" s="4">
        <v>9</v>
      </c>
      <c r="AI138" s="4">
        <v>9</v>
      </c>
      <c r="AJ138" s="4">
        <v>19</v>
      </c>
      <c r="AK138" s="4">
        <v>20</v>
      </c>
      <c r="AL138" s="4">
        <v>6</v>
      </c>
      <c r="AM138" s="4">
        <v>8</v>
      </c>
      <c r="AN138" s="4">
        <v>0</v>
      </c>
      <c r="AO138" s="4">
        <v>0</v>
      </c>
      <c r="AP138" s="3" t="s">
        <v>58</v>
      </c>
      <c r="AQ138" s="3" t="s">
        <v>69</v>
      </c>
      <c r="AR138" s="6" t="str">
        <f>HYPERLINK("http://catalog.hathitrust.org/Record/001030534","HathiTrust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HYPERLINK("https://creighton-primo.hosted.exlibrisgroup.com/primo-explore/search?tab=default_tab&amp;search_scope=EVERYTHING&amp;vid=01CRU&amp;lang=en_US&amp;offset=0&amp;query=any,contains,991000029849702656","Catalog Record")</f>
        <v>Catalog Record</v>
      </c>
      <c r="AT138" s="6" t="str">
        <f>HYPERLINK("http://www.worldcat.org/oclc/19258","WorldCat Record")</f>
        <v>WorldCat Record</v>
      </c>
      <c r="AU138" s="3" t="s">
        <v>1611</v>
      </c>
      <c r="AV138" s="3" t="s">
        <v>1612</v>
      </c>
      <c r="AW138" s="3" t="s">
        <v>1613</v>
      </c>
      <c r="AX138" s="3" t="s">
        <v>1613</v>
      </c>
      <c r="AY138" s="3" t="s">
        <v>1614</v>
      </c>
      <c r="AZ138" s="3" t="s">
        <v>74</v>
      </c>
      <c r="BC138" s="3" t="s">
        <v>1615</v>
      </c>
      <c r="BD138" s="3" t="s">
        <v>1616</v>
      </c>
    </row>
    <row r="139" spans="1:56" ht="57" customHeight="1" x14ac:dyDescent="0.25">
      <c r="A139" s="7" t="s">
        <v>58</v>
      </c>
      <c r="B139" s="2" t="s">
        <v>1617</v>
      </c>
      <c r="C139" s="2" t="s">
        <v>1618</v>
      </c>
      <c r="D139" s="2" t="s">
        <v>1619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L139" s="2" t="s">
        <v>1620</v>
      </c>
      <c r="M139" s="3" t="s">
        <v>495</v>
      </c>
      <c r="O139" s="3" t="s">
        <v>64</v>
      </c>
      <c r="P139" s="3" t="s">
        <v>83</v>
      </c>
      <c r="R139" s="3" t="s">
        <v>66</v>
      </c>
      <c r="S139" s="4">
        <v>1</v>
      </c>
      <c r="T139" s="4">
        <v>1</v>
      </c>
      <c r="U139" s="5" t="s">
        <v>1609</v>
      </c>
      <c r="V139" s="5" t="s">
        <v>1609</v>
      </c>
      <c r="W139" s="5" t="s">
        <v>1610</v>
      </c>
      <c r="X139" s="5" t="s">
        <v>1610</v>
      </c>
      <c r="Y139" s="4">
        <v>759</v>
      </c>
      <c r="Z139" s="4">
        <v>683</v>
      </c>
      <c r="AA139" s="4">
        <v>689</v>
      </c>
      <c r="AB139" s="4">
        <v>8</v>
      </c>
      <c r="AC139" s="4">
        <v>8</v>
      </c>
      <c r="AD139" s="4">
        <v>37</v>
      </c>
      <c r="AE139" s="4">
        <v>38</v>
      </c>
      <c r="AF139" s="4">
        <v>11</v>
      </c>
      <c r="AG139" s="4">
        <v>12</v>
      </c>
      <c r="AH139" s="4">
        <v>7</v>
      </c>
      <c r="AI139" s="4">
        <v>8</v>
      </c>
      <c r="AJ139" s="4">
        <v>19</v>
      </c>
      <c r="AK139" s="4">
        <v>19</v>
      </c>
      <c r="AL139" s="4">
        <v>7</v>
      </c>
      <c r="AM139" s="4">
        <v>7</v>
      </c>
      <c r="AN139" s="4">
        <v>0</v>
      </c>
      <c r="AO139" s="4">
        <v>0</v>
      </c>
      <c r="AP139" s="3" t="s">
        <v>58</v>
      </c>
      <c r="AQ139" s="3" t="s">
        <v>69</v>
      </c>
      <c r="AR139" s="6" t="str">
        <f>HYPERLINK("http://catalog.hathitrust.org/Record/001196602","HathiTrust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HYPERLINK("https://creighton-primo.hosted.exlibrisgroup.com/primo-explore/search?tab=default_tab&amp;search_scope=EVERYTHING&amp;vid=01CRU&amp;lang=en_US&amp;offset=0&amp;query=any,contains,991002182099702656","Catalog Record")</f>
        <v>Catalog Record</v>
      </c>
      <c r="AT139" s="6" t="str">
        <f>HYPERLINK("http://www.worldcat.org/oclc/279131","WorldCat Record")</f>
        <v>WorldCat Record</v>
      </c>
      <c r="AU139" s="3" t="s">
        <v>1621</v>
      </c>
      <c r="AV139" s="3" t="s">
        <v>1622</v>
      </c>
      <c r="AW139" s="3" t="s">
        <v>1623</v>
      </c>
      <c r="AX139" s="3" t="s">
        <v>1623</v>
      </c>
      <c r="AY139" s="3" t="s">
        <v>1624</v>
      </c>
      <c r="AZ139" s="3" t="s">
        <v>74</v>
      </c>
      <c r="BB139" s="3" t="s">
        <v>1625</v>
      </c>
      <c r="BC139" s="3" t="s">
        <v>1626</v>
      </c>
      <c r="BD139" s="3" t="s">
        <v>1627</v>
      </c>
    </row>
    <row r="140" spans="1:56" ht="57" customHeight="1" x14ac:dyDescent="0.25">
      <c r="A140" s="7" t="s">
        <v>58</v>
      </c>
      <c r="B140" s="2" t="s">
        <v>1628</v>
      </c>
      <c r="C140" s="2" t="s">
        <v>1629</v>
      </c>
      <c r="D140" s="2" t="s">
        <v>1630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1631</v>
      </c>
      <c r="L140" s="2" t="s">
        <v>1632</v>
      </c>
      <c r="M140" s="3" t="s">
        <v>1633</v>
      </c>
      <c r="O140" s="3" t="s">
        <v>64</v>
      </c>
      <c r="P140" s="3" t="s">
        <v>161</v>
      </c>
      <c r="Q140" s="2" t="s">
        <v>1634</v>
      </c>
      <c r="R140" s="3" t="s">
        <v>66</v>
      </c>
      <c r="S140" s="4">
        <v>1</v>
      </c>
      <c r="T140" s="4">
        <v>1</v>
      </c>
      <c r="U140" s="5" t="s">
        <v>1609</v>
      </c>
      <c r="V140" s="5" t="s">
        <v>1609</v>
      </c>
      <c r="W140" s="5" t="s">
        <v>1635</v>
      </c>
      <c r="X140" s="5" t="s">
        <v>1635</v>
      </c>
      <c r="Y140" s="4">
        <v>376</v>
      </c>
      <c r="Z140" s="4">
        <v>245</v>
      </c>
      <c r="AA140" s="4">
        <v>252</v>
      </c>
      <c r="AB140" s="4">
        <v>2</v>
      </c>
      <c r="AC140" s="4">
        <v>2</v>
      </c>
      <c r="AD140" s="4">
        <v>15</v>
      </c>
      <c r="AE140" s="4">
        <v>15</v>
      </c>
      <c r="AF140" s="4">
        <v>6</v>
      </c>
      <c r="AG140" s="4">
        <v>6</v>
      </c>
      <c r="AH140" s="4">
        <v>2</v>
      </c>
      <c r="AI140" s="4">
        <v>2</v>
      </c>
      <c r="AJ140" s="4">
        <v>11</v>
      </c>
      <c r="AK140" s="4">
        <v>11</v>
      </c>
      <c r="AL140" s="4">
        <v>1</v>
      </c>
      <c r="AM140" s="4">
        <v>1</v>
      </c>
      <c r="AN140" s="4">
        <v>0</v>
      </c>
      <c r="AO140" s="4">
        <v>0</v>
      </c>
      <c r="AP140" s="3" t="s">
        <v>58</v>
      </c>
      <c r="AQ140" s="3" t="s">
        <v>69</v>
      </c>
      <c r="AR140" s="6" t="str">
        <f>HYPERLINK("http://catalog.hathitrust.org/Record/000667918","HathiTrust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HYPERLINK("https://creighton-primo.hosted.exlibrisgroup.com/primo-explore/search?tab=default_tab&amp;search_scope=EVERYTHING&amp;vid=01CRU&amp;lang=en_US&amp;offset=0&amp;query=any,contains,991000640639702656","Catalog Record")</f>
        <v>Catalog Record</v>
      </c>
      <c r="AT140" s="6" t="str">
        <f>HYPERLINK("http://www.worldcat.org/oclc/12104025","WorldCat Record")</f>
        <v>WorldCat Record</v>
      </c>
      <c r="AU140" s="3" t="s">
        <v>1636</v>
      </c>
      <c r="AV140" s="3" t="s">
        <v>1637</v>
      </c>
      <c r="AW140" s="3" t="s">
        <v>1638</v>
      </c>
      <c r="AX140" s="3" t="s">
        <v>1638</v>
      </c>
      <c r="AY140" s="3" t="s">
        <v>1639</v>
      </c>
      <c r="AZ140" s="3" t="s">
        <v>74</v>
      </c>
      <c r="BB140" s="3" t="s">
        <v>1640</v>
      </c>
      <c r="BC140" s="3" t="s">
        <v>1641</v>
      </c>
      <c r="BD140" s="3" t="s">
        <v>1642</v>
      </c>
    </row>
    <row r="141" spans="1:56" ht="57" customHeight="1" x14ac:dyDescent="0.25">
      <c r="A141" s="7" t="s">
        <v>58</v>
      </c>
      <c r="B141" s="2" t="s">
        <v>1643</v>
      </c>
      <c r="C141" s="2" t="s">
        <v>1644</v>
      </c>
      <c r="D141" s="2" t="s">
        <v>1645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1646</v>
      </c>
      <c r="L141" s="2" t="s">
        <v>1647</v>
      </c>
      <c r="M141" s="3" t="s">
        <v>1491</v>
      </c>
      <c r="N141" s="2" t="s">
        <v>1648</v>
      </c>
      <c r="O141" s="3" t="s">
        <v>64</v>
      </c>
      <c r="P141" s="3" t="s">
        <v>65</v>
      </c>
      <c r="R141" s="3" t="s">
        <v>66</v>
      </c>
      <c r="S141" s="4">
        <v>2</v>
      </c>
      <c r="T141" s="4">
        <v>2</v>
      </c>
      <c r="U141" s="5" t="s">
        <v>1609</v>
      </c>
      <c r="V141" s="5" t="s">
        <v>1609</v>
      </c>
      <c r="W141" s="5" t="s">
        <v>1635</v>
      </c>
      <c r="X141" s="5" t="s">
        <v>1635</v>
      </c>
      <c r="Y141" s="4">
        <v>623</v>
      </c>
      <c r="Z141" s="4">
        <v>592</v>
      </c>
      <c r="AA141" s="4">
        <v>663</v>
      </c>
      <c r="AB141" s="4">
        <v>3</v>
      </c>
      <c r="AC141" s="4">
        <v>4</v>
      </c>
      <c r="AD141" s="4">
        <v>26</v>
      </c>
      <c r="AE141" s="4">
        <v>29</v>
      </c>
      <c r="AF141" s="4">
        <v>13</v>
      </c>
      <c r="AG141" s="4">
        <v>13</v>
      </c>
      <c r="AH141" s="4">
        <v>4</v>
      </c>
      <c r="AI141" s="4">
        <v>5</v>
      </c>
      <c r="AJ141" s="4">
        <v>14</v>
      </c>
      <c r="AK141" s="4">
        <v>15</v>
      </c>
      <c r="AL141" s="4">
        <v>2</v>
      </c>
      <c r="AM141" s="4">
        <v>3</v>
      </c>
      <c r="AN141" s="4">
        <v>0</v>
      </c>
      <c r="AO141" s="4">
        <v>0</v>
      </c>
      <c r="AP141" s="3" t="s">
        <v>58</v>
      </c>
      <c r="AQ141" s="3" t="s">
        <v>69</v>
      </c>
      <c r="AR141" s="6" t="str">
        <f>HYPERLINK("http://catalog.hathitrust.org/Record/000015289","HathiTrust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HYPERLINK("https://creighton-primo.hosted.exlibrisgroup.com/primo-explore/search?tab=default_tab&amp;search_scope=EVERYTHING&amp;vid=01CRU&amp;lang=en_US&amp;offset=0&amp;query=any,contains,991003409369702656","Catalog Record")</f>
        <v>Catalog Record</v>
      </c>
      <c r="AT141" s="6" t="str">
        <f>HYPERLINK("http://www.worldcat.org/oclc/948019","WorldCat Record")</f>
        <v>WorldCat Record</v>
      </c>
      <c r="AU141" s="3" t="s">
        <v>1649</v>
      </c>
      <c r="AV141" s="3" t="s">
        <v>1650</v>
      </c>
      <c r="AW141" s="3" t="s">
        <v>1651</v>
      </c>
      <c r="AX141" s="3" t="s">
        <v>1651</v>
      </c>
      <c r="AY141" s="3" t="s">
        <v>1652</v>
      </c>
      <c r="AZ141" s="3" t="s">
        <v>74</v>
      </c>
      <c r="BB141" s="3" t="s">
        <v>1653</v>
      </c>
      <c r="BC141" s="3" t="s">
        <v>1654</v>
      </c>
      <c r="BD141" s="3" t="s">
        <v>1655</v>
      </c>
    </row>
    <row r="142" spans="1:56" ht="57" customHeight="1" x14ac:dyDescent="0.25">
      <c r="A142" s="7" t="s">
        <v>58</v>
      </c>
      <c r="B142" s="2" t="s">
        <v>1656</v>
      </c>
      <c r="C142" s="2" t="s">
        <v>1657</v>
      </c>
      <c r="D142" s="2" t="s">
        <v>1658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1659</v>
      </c>
      <c r="L142" s="2" t="s">
        <v>1660</v>
      </c>
      <c r="M142" s="3" t="s">
        <v>719</v>
      </c>
      <c r="O142" s="3" t="s">
        <v>64</v>
      </c>
      <c r="P142" s="3" t="s">
        <v>65</v>
      </c>
      <c r="Q142" s="2" t="s">
        <v>1478</v>
      </c>
      <c r="R142" s="3" t="s">
        <v>66</v>
      </c>
      <c r="S142" s="4">
        <v>1</v>
      </c>
      <c r="T142" s="4">
        <v>1</v>
      </c>
      <c r="U142" s="5" t="s">
        <v>115</v>
      </c>
      <c r="V142" s="5" t="s">
        <v>115</v>
      </c>
      <c r="W142" s="5" t="s">
        <v>1610</v>
      </c>
      <c r="X142" s="5" t="s">
        <v>1610</v>
      </c>
      <c r="Y142" s="4">
        <v>889</v>
      </c>
      <c r="Z142" s="4">
        <v>826</v>
      </c>
      <c r="AA142" s="4">
        <v>858</v>
      </c>
      <c r="AB142" s="4">
        <v>6</v>
      </c>
      <c r="AC142" s="4">
        <v>6</v>
      </c>
      <c r="AD142" s="4">
        <v>32</v>
      </c>
      <c r="AE142" s="4">
        <v>32</v>
      </c>
      <c r="AF142" s="4">
        <v>13</v>
      </c>
      <c r="AG142" s="4">
        <v>13</v>
      </c>
      <c r="AH142" s="4">
        <v>7</v>
      </c>
      <c r="AI142" s="4">
        <v>7</v>
      </c>
      <c r="AJ142" s="4">
        <v>18</v>
      </c>
      <c r="AK142" s="4">
        <v>18</v>
      </c>
      <c r="AL142" s="4">
        <v>3</v>
      </c>
      <c r="AM142" s="4">
        <v>3</v>
      </c>
      <c r="AN142" s="4">
        <v>0</v>
      </c>
      <c r="AO142" s="4">
        <v>0</v>
      </c>
      <c r="AP142" s="3" t="s">
        <v>58</v>
      </c>
      <c r="AQ142" s="3" t="s">
        <v>69</v>
      </c>
      <c r="AR142" s="6" t="str">
        <f>HYPERLINK("http://catalog.hathitrust.org/Record/001196609","HathiTrust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HYPERLINK("https://creighton-primo.hosted.exlibrisgroup.com/primo-explore/search?tab=default_tab&amp;search_scope=EVERYTHING&amp;vid=01CRU&amp;lang=en_US&amp;offset=0&amp;query=any,contains,991000001939702656","Catalog Record")</f>
        <v>Catalog Record</v>
      </c>
      <c r="AT142" s="6" t="str">
        <f>HYPERLINK("http://www.worldcat.org/oclc/10816","WorldCat Record")</f>
        <v>WorldCat Record</v>
      </c>
      <c r="AU142" s="3" t="s">
        <v>1661</v>
      </c>
      <c r="AV142" s="3" t="s">
        <v>1662</v>
      </c>
      <c r="AW142" s="3" t="s">
        <v>1663</v>
      </c>
      <c r="AX142" s="3" t="s">
        <v>1663</v>
      </c>
      <c r="AY142" s="3" t="s">
        <v>1664</v>
      </c>
      <c r="AZ142" s="3" t="s">
        <v>74</v>
      </c>
      <c r="BB142" s="3" t="s">
        <v>1665</v>
      </c>
      <c r="BC142" s="3" t="s">
        <v>1666</v>
      </c>
      <c r="BD142" s="3" t="s">
        <v>1667</v>
      </c>
    </row>
    <row r="143" spans="1:56" ht="57" customHeight="1" x14ac:dyDescent="0.25">
      <c r="A143" s="7" t="s">
        <v>58</v>
      </c>
      <c r="B143" s="2" t="s">
        <v>1668</v>
      </c>
      <c r="C143" s="2" t="s">
        <v>1669</v>
      </c>
      <c r="D143" s="2" t="s">
        <v>1670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1671</v>
      </c>
      <c r="L143" s="2" t="s">
        <v>1672</v>
      </c>
      <c r="M143" s="3" t="s">
        <v>1006</v>
      </c>
      <c r="O143" s="3" t="s">
        <v>64</v>
      </c>
      <c r="P143" s="3" t="s">
        <v>65</v>
      </c>
      <c r="Q143" s="2" t="s">
        <v>1673</v>
      </c>
      <c r="R143" s="3" t="s">
        <v>66</v>
      </c>
      <c r="S143" s="4">
        <v>2</v>
      </c>
      <c r="T143" s="4">
        <v>2</v>
      </c>
      <c r="U143" s="5" t="s">
        <v>1674</v>
      </c>
      <c r="V143" s="5" t="s">
        <v>1674</v>
      </c>
      <c r="W143" s="5" t="s">
        <v>1610</v>
      </c>
      <c r="X143" s="5" t="s">
        <v>1610</v>
      </c>
      <c r="Y143" s="4">
        <v>1531</v>
      </c>
      <c r="Z143" s="4">
        <v>1407</v>
      </c>
      <c r="AA143" s="4">
        <v>1511</v>
      </c>
      <c r="AB143" s="4">
        <v>6</v>
      </c>
      <c r="AC143" s="4">
        <v>6</v>
      </c>
      <c r="AD143" s="4">
        <v>42</v>
      </c>
      <c r="AE143" s="4">
        <v>45</v>
      </c>
      <c r="AF143" s="4">
        <v>19</v>
      </c>
      <c r="AG143" s="4">
        <v>21</v>
      </c>
      <c r="AH143" s="4">
        <v>9</v>
      </c>
      <c r="AI143" s="4">
        <v>9</v>
      </c>
      <c r="AJ143" s="4">
        <v>21</v>
      </c>
      <c r="AK143" s="4">
        <v>22</v>
      </c>
      <c r="AL143" s="4">
        <v>5</v>
      </c>
      <c r="AM143" s="4">
        <v>5</v>
      </c>
      <c r="AN143" s="4">
        <v>0</v>
      </c>
      <c r="AO143" s="4">
        <v>0</v>
      </c>
      <c r="AP143" s="3" t="s">
        <v>58</v>
      </c>
      <c r="AQ143" s="3" t="s">
        <v>69</v>
      </c>
      <c r="AR143" s="6" t="str">
        <f>HYPERLINK("http://catalog.hathitrust.org/Record/001197290","HathiTrust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HYPERLINK("https://creighton-primo.hosted.exlibrisgroup.com/primo-explore/search?tab=default_tab&amp;search_scope=EVERYTHING&amp;vid=01CRU&amp;lang=en_US&amp;offset=0&amp;query=any,contains,991000514929702656","Catalog Record")</f>
        <v>Catalog Record</v>
      </c>
      <c r="AT143" s="6" t="str">
        <f>HYPERLINK("http://www.worldcat.org/oclc/85142","WorldCat Record")</f>
        <v>WorldCat Record</v>
      </c>
      <c r="AU143" s="3" t="s">
        <v>1675</v>
      </c>
      <c r="AV143" s="3" t="s">
        <v>1676</v>
      </c>
      <c r="AW143" s="3" t="s">
        <v>1677</v>
      </c>
      <c r="AX143" s="3" t="s">
        <v>1677</v>
      </c>
      <c r="AY143" s="3" t="s">
        <v>1678</v>
      </c>
      <c r="AZ143" s="3" t="s">
        <v>74</v>
      </c>
      <c r="BC143" s="3" t="s">
        <v>1679</v>
      </c>
      <c r="BD143" s="3" t="s">
        <v>1680</v>
      </c>
    </row>
    <row r="144" spans="1:56" ht="57" customHeight="1" x14ac:dyDescent="0.25">
      <c r="A144" s="7" t="s">
        <v>58</v>
      </c>
      <c r="B144" s="2" t="s">
        <v>1681</v>
      </c>
      <c r="C144" s="2" t="s">
        <v>1682</v>
      </c>
      <c r="D144" s="2" t="s">
        <v>1683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1684</v>
      </c>
      <c r="L144" s="2" t="s">
        <v>1685</v>
      </c>
      <c r="M144" s="3" t="s">
        <v>952</v>
      </c>
      <c r="O144" s="3" t="s">
        <v>64</v>
      </c>
      <c r="P144" s="3" t="s">
        <v>205</v>
      </c>
      <c r="R144" s="3" t="s">
        <v>66</v>
      </c>
      <c r="S144" s="4">
        <v>5</v>
      </c>
      <c r="T144" s="4">
        <v>5</v>
      </c>
      <c r="U144" s="5" t="s">
        <v>1686</v>
      </c>
      <c r="V144" s="5" t="s">
        <v>1686</v>
      </c>
      <c r="W144" s="5" t="s">
        <v>1635</v>
      </c>
      <c r="X144" s="5" t="s">
        <v>1635</v>
      </c>
      <c r="Y144" s="4">
        <v>1159</v>
      </c>
      <c r="Z144" s="4">
        <v>1004</v>
      </c>
      <c r="AA144" s="4">
        <v>1086</v>
      </c>
      <c r="AB144" s="4">
        <v>11</v>
      </c>
      <c r="AC144" s="4">
        <v>11</v>
      </c>
      <c r="AD144" s="4">
        <v>41</v>
      </c>
      <c r="AE144" s="4">
        <v>44</v>
      </c>
      <c r="AF144" s="4">
        <v>18</v>
      </c>
      <c r="AG144" s="4">
        <v>19</v>
      </c>
      <c r="AH144" s="4">
        <v>8</v>
      </c>
      <c r="AI144" s="4">
        <v>9</v>
      </c>
      <c r="AJ144" s="4">
        <v>18</v>
      </c>
      <c r="AK144" s="4">
        <v>20</v>
      </c>
      <c r="AL144" s="4">
        <v>7</v>
      </c>
      <c r="AM144" s="4">
        <v>7</v>
      </c>
      <c r="AN144" s="4">
        <v>0</v>
      </c>
      <c r="AO144" s="4">
        <v>0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HYPERLINK("https://creighton-primo.hosted.exlibrisgroup.com/primo-explore/search?tab=default_tab&amp;search_scope=EVERYTHING&amp;vid=01CRU&amp;lang=en_US&amp;offset=0&amp;query=any,contains,991004519149702656","Catalog Record")</f>
        <v>Catalog Record</v>
      </c>
      <c r="AT144" s="6" t="str">
        <f>HYPERLINK("http://www.worldcat.org/oclc/3804203","WorldCat Record")</f>
        <v>WorldCat Record</v>
      </c>
      <c r="AU144" s="3" t="s">
        <v>1687</v>
      </c>
      <c r="AV144" s="3" t="s">
        <v>1688</v>
      </c>
      <c r="AW144" s="3" t="s">
        <v>1689</v>
      </c>
      <c r="AX144" s="3" t="s">
        <v>1689</v>
      </c>
      <c r="AY144" s="3" t="s">
        <v>1690</v>
      </c>
      <c r="AZ144" s="3" t="s">
        <v>74</v>
      </c>
      <c r="BB144" s="3" t="s">
        <v>1691</v>
      </c>
      <c r="BC144" s="3" t="s">
        <v>1692</v>
      </c>
      <c r="BD144" s="3" t="s">
        <v>1693</v>
      </c>
    </row>
    <row r="145" spans="1:56" ht="57" customHeight="1" x14ac:dyDescent="0.25">
      <c r="A145" s="7" t="s">
        <v>58</v>
      </c>
      <c r="B145" s="2" t="s">
        <v>1694</v>
      </c>
      <c r="C145" s="2" t="s">
        <v>1695</v>
      </c>
      <c r="D145" s="2" t="s">
        <v>1696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1697</v>
      </c>
      <c r="L145" s="2" t="s">
        <v>1698</v>
      </c>
      <c r="M145" s="3" t="s">
        <v>82</v>
      </c>
      <c r="O145" s="3" t="s">
        <v>64</v>
      </c>
      <c r="P145" s="3" t="s">
        <v>868</v>
      </c>
      <c r="R145" s="3" t="s">
        <v>66</v>
      </c>
      <c r="S145" s="4">
        <v>2</v>
      </c>
      <c r="T145" s="4">
        <v>2</v>
      </c>
      <c r="U145" s="5" t="s">
        <v>1699</v>
      </c>
      <c r="V145" s="5" t="s">
        <v>1699</v>
      </c>
      <c r="W145" s="5" t="s">
        <v>1635</v>
      </c>
      <c r="X145" s="5" t="s">
        <v>1635</v>
      </c>
      <c r="Y145" s="4">
        <v>792</v>
      </c>
      <c r="Z145" s="4">
        <v>726</v>
      </c>
      <c r="AA145" s="4">
        <v>762</v>
      </c>
      <c r="AB145" s="4">
        <v>4</v>
      </c>
      <c r="AC145" s="4">
        <v>4</v>
      </c>
      <c r="AD145" s="4">
        <v>33</v>
      </c>
      <c r="AE145" s="4">
        <v>36</v>
      </c>
      <c r="AF145" s="4">
        <v>15</v>
      </c>
      <c r="AG145" s="4">
        <v>18</v>
      </c>
      <c r="AH145" s="4">
        <v>8</v>
      </c>
      <c r="AI145" s="4">
        <v>8</v>
      </c>
      <c r="AJ145" s="4">
        <v>17</v>
      </c>
      <c r="AK145" s="4">
        <v>17</v>
      </c>
      <c r="AL145" s="4">
        <v>3</v>
      </c>
      <c r="AM145" s="4">
        <v>3</v>
      </c>
      <c r="AN145" s="4">
        <v>0</v>
      </c>
      <c r="AO145" s="4">
        <v>0</v>
      </c>
      <c r="AP145" s="3" t="s">
        <v>58</v>
      </c>
      <c r="AQ145" s="3" t="s">
        <v>69</v>
      </c>
      <c r="AR145" s="6" t="str">
        <f>HYPERLINK("http://catalog.hathitrust.org/Record/001197305","HathiTrust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HYPERLINK("https://creighton-primo.hosted.exlibrisgroup.com/primo-explore/search?tab=default_tab&amp;search_scope=EVERYTHING&amp;vid=01CRU&amp;lang=en_US&amp;offset=0&amp;query=any,contains,991002235069702656","Catalog Record")</f>
        <v>Catalog Record</v>
      </c>
      <c r="AT145" s="6" t="str">
        <f>HYPERLINK("http://www.worldcat.org/oclc/295622","WorldCat Record")</f>
        <v>WorldCat Record</v>
      </c>
      <c r="AU145" s="3" t="s">
        <v>1700</v>
      </c>
      <c r="AV145" s="3" t="s">
        <v>1701</v>
      </c>
      <c r="AW145" s="3" t="s">
        <v>1702</v>
      </c>
      <c r="AX145" s="3" t="s">
        <v>1702</v>
      </c>
      <c r="AY145" s="3" t="s">
        <v>1703</v>
      </c>
      <c r="AZ145" s="3" t="s">
        <v>74</v>
      </c>
      <c r="BC145" s="3" t="s">
        <v>1704</v>
      </c>
      <c r="BD145" s="3" t="s">
        <v>1705</v>
      </c>
    </row>
    <row r="146" spans="1:56" ht="57" customHeight="1" x14ac:dyDescent="0.25">
      <c r="A146" s="7" t="s">
        <v>58</v>
      </c>
      <c r="B146" s="2" t="s">
        <v>1706</v>
      </c>
      <c r="C146" s="2" t="s">
        <v>1707</v>
      </c>
      <c r="D146" s="2" t="s">
        <v>1708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1709</v>
      </c>
      <c r="L146" s="2" t="s">
        <v>1710</v>
      </c>
      <c r="M146" s="3" t="s">
        <v>1711</v>
      </c>
      <c r="N146" s="2" t="s">
        <v>1233</v>
      </c>
      <c r="O146" s="3" t="s">
        <v>97</v>
      </c>
      <c r="P146" s="3" t="s">
        <v>114</v>
      </c>
      <c r="Q146" s="2" t="s">
        <v>1712</v>
      </c>
      <c r="R146" s="3" t="s">
        <v>66</v>
      </c>
      <c r="S146" s="4">
        <v>1</v>
      </c>
      <c r="T146" s="4">
        <v>1</v>
      </c>
      <c r="U146" s="5" t="s">
        <v>1713</v>
      </c>
      <c r="V146" s="5" t="s">
        <v>1713</v>
      </c>
      <c r="W146" s="5" t="s">
        <v>1714</v>
      </c>
      <c r="X146" s="5" t="s">
        <v>1714</v>
      </c>
      <c r="Y146" s="4">
        <v>178</v>
      </c>
      <c r="Z146" s="4">
        <v>95</v>
      </c>
      <c r="AA146" s="4">
        <v>101</v>
      </c>
      <c r="AB146" s="4">
        <v>1</v>
      </c>
      <c r="AC146" s="4">
        <v>1</v>
      </c>
      <c r="AD146" s="4">
        <v>4</v>
      </c>
      <c r="AE146" s="4">
        <v>4</v>
      </c>
      <c r="AF146" s="4">
        <v>0</v>
      </c>
      <c r="AG146" s="4">
        <v>0</v>
      </c>
      <c r="AH146" s="4">
        <v>3</v>
      </c>
      <c r="AI146" s="4">
        <v>3</v>
      </c>
      <c r="AJ146" s="4">
        <v>2</v>
      </c>
      <c r="AK146" s="4">
        <v>2</v>
      </c>
      <c r="AL146" s="4">
        <v>0</v>
      </c>
      <c r="AM146" s="4">
        <v>0</v>
      </c>
      <c r="AN146" s="4">
        <v>0</v>
      </c>
      <c r="AO146" s="4">
        <v>0</v>
      </c>
      <c r="AP146" s="3" t="s">
        <v>58</v>
      </c>
      <c r="AQ146" s="3" t="s">
        <v>69</v>
      </c>
      <c r="AR146" s="6" t="str">
        <f>HYPERLINK("http://catalog.hathitrust.org/Record/007109163","HathiTrust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HYPERLINK("https://creighton-primo.hosted.exlibrisgroup.com/primo-explore/search?tab=default_tab&amp;search_scope=EVERYTHING&amp;vid=01CRU&amp;lang=en_US&amp;offset=0&amp;query=any,contains,991001893679702656","Catalog Record")</f>
        <v>Catalog Record</v>
      </c>
      <c r="AT146" s="6" t="str">
        <f>HYPERLINK("http://www.worldcat.org/oclc/23933286","WorldCat Record")</f>
        <v>WorldCat Record</v>
      </c>
      <c r="AU146" s="3" t="s">
        <v>1715</v>
      </c>
      <c r="AV146" s="3" t="s">
        <v>1716</v>
      </c>
      <c r="AW146" s="3" t="s">
        <v>1717</v>
      </c>
      <c r="AX146" s="3" t="s">
        <v>1717</v>
      </c>
      <c r="AY146" s="3" t="s">
        <v>1718</v>
      </c>
      <c r="AZ146" s="3" t="s">
        <v>74</v>
      </c>
      <c r="BB146" s="3" t="s">
        <v>1719</v>
      </c>
      <c r="BC146" s="3" t="s">
        <v>1720</v>
      </c>
      <c r="BD146" s="3" t="s">
        <v>1721</v>
      </c>
    </row>
    <row r="147" spans="1:56" ht="57" customHeight="1" x14ac:dyDescent="0.25">
      <c r="A147" s="7" t="s">
        <v>58</v>
      </c>
      <c r="B147" s="2" t="s">
        <v>1722</v>
      </c>
      <c r="C147" s="2" t="s">
        <v>1723</v>
      </c>
      <c r="D147" s="2" t="s">
        <v>1724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1725</v>
      </c>
      <c r="L147" s="2" t="s">
        <v>1726</v>
      </c>
      <c r="M147" s="3" t="s">
        <v>719</v>
      </c>
      <c r="O147" s="3" t="s">
        <v>64</v>
      </c>
      <c r="P147" s="3" t="s">
        <v>1347</v>
      </c>
      <c r="Q147" s="2" t="s">
        <v>1727</v>
      </c>
      <c r="R147" s="3" t="s">
        <v>66</v>
      </c>
      <c r="S147" s="4">
        <v>5</v>
      </c>
      <c r="T147" s="4">
        <v>5</v>
      </c>
      <c r="U147" s="5" t="s">
        <v>1728</v>
      </c>
      <c r="V147" s="5" t="s">
        <v>1728</v>
      </c>
      <c r="W147" s="5" t="s">
        <v>1610</v>
      </c>
      <c r="X147" s="5" t="s">
        <v>1610</v>
      </c>
      <c r="Y147" s="4">
        <v>1506</v>
      </c>
      <c r="Z147" s="4">
        <v>1351</v>
      </c>
      <c r="AA147" s="4">
        <v>1357</v>
      </c>
      <c r="AB147" s="4">
        <v>13</v>
      </c>
      <c r="AC147" s="4">
        <v>13</v>
      </c>
      <c r="AD147" s="4">
        <v>53</v>
      </c>
      <c r="AE147" s="4">
        <v>53</v>
      </c>
      <c r="AF147" s="4">
        <v>22</v>
      </c>
      <c r="AG147" s="4">
        <v>22</v>
      </c>
      <c r="AH147" s="4">
        <v>9</v>
      </c>
      <c r="AI147" s="4">
        <v>9</v>
      </c>
      <c r="AJ147" s="4">
        <v>22</v>
      </c>
      <c r="AK147" s="4">
        <v>22</v>
      </c>
      <c r="AL147" s="4">
        <v>11</v>
      </c>
      <c r="AM147" s="4">
        <v>11</v>
      </c>
      <c r="AN147" s="4">
        <v>0</v>
      </c>
      <c r="AO147" s="4">
        <v>0</v>
      </c>
      <c r="AP147" s="3" t="s">
        <v>58</v>
      </c>
      <c r="AQ147" s="3" t="s">
        <v>58</v>
      </c>
      <c r="AS147" s="6" t="str">
        <f>HYPERLINK("https://creighton-primo.hosted.exlibrisgroup.com/primo-explore/search?tab=default_tab&amp;search_scope=EVERYTHING&amp;vid=01CRU&amp;lang=en_US&amp;offset=0&amp;query=any,contains,991005436049702656","Catalog Record")</f>
        <v>Catalog Record</v>
      </c>
      <c r="AT147" s="6" t="str">
        <f>HYPERLINK("http://www.worldcat.org/oclc/4097","WorldCat Record")</f>
        <v>WorldCat Record</v>
      </c>
      <c r="AU147" s="3" t="s">
        <v>1729</v>
      </c>
      <c r="AV147" s="3" t="s">
        <v>1730</v>
      </c>
      <c r="AW147" s="3" t="s">
        <v>1731</v>
      </c>
      <c r="AX147" s="3" t="s">
        <v>1731</v>
      </c>
      <c r="AY147" s="3" t="s">
        <v>1732</v>
      </c>
      <c r="AZ147" s="3" t="s">
        <v>74</v>
      </c>
      <c r="BC147" s="3" t="s">
        <v>1733</v>
      </c>
      <c r="BD147" s="3" t="s">
        <v>1734</v>
      </c>
    </row>
    <row r="148" spans="1:56" ht="57" customHeight="1" x14ac:dyDescent="0.25">
      <c r="A148" s="7" t="s">
        <v>58</v>
      </c>
      <c r="B148" s="2" t="s">
        <v>1735</v>
      </c>
      <c r="C148" s="2" t="s">
        <v>1736</v>
      </c>
      <c r="D148" s="2" t="s">
        <v>1737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L148" s="2" t="s">
        <v>1738</v>
      </c>
      <c r="M148" s="3" t="s">
        <v>769</v>
      </c>
      <c r="O148" s="3" t="s">
        <v>64</v>
      </c>
      <c r="P148" s="3" t="s">
        <v>65</v>
      </c>
      <c r="R148" s="3" t="s">
        <v>66</v>
      </c>
      <c r="S148" s="4">
        <v>12</v>
      </c>
      <c r="T148" s="4">
        <v>12</v>
      </c>
      <c r="U148" s="5" t="s">
        <v>1739</v>
      </c>
      <c r="V148" s="5" t="s">
        <v>1739</v>
      </c>
      <c r="W148" s="5" t="s">
        <v>1635</v>
      </c>
      <c r="X148" s="5" t="s">
        <v>1635</v>
      </c>
      <c r="Y148" s="4">
        <v>547</v>
      </c>
      <c r="Z148" s="4">
        <v>475</v>
      </c>
      <c r="AA148" s="4">
        <v>477</v>
      </c>
      <c r="AB148" s="4">
        <v>4</v>
      </c>
      <c r="AC148" s="4">
        <v>4</v>
      </c>
      <c r="AD148" s="4">
        <v>21</v>
      </c>
      <c r="AE148" s="4">
        <v>21</v>
      </c>
      <c r="AF148" s="4">
        <v>6</v>
      </c>
      <c r="AG148" s="4">
        <v>6</v>
      </c>
      <c r="AH148" s="4">
        <v>7</v>
      </c>
      <c r="AI148" s="4">
        <v>7</v>
      </c>
      <c r="AJ148" s="4">
        <v>11</v>
      </c>
      <c r="AK148" s="4">
        <v>11</v>
      </c>
      <c r="AL148" s="4">
        <v>3</v>
      </c>
      <c r="AM148" s="4">
        <v>3</v>
      </c>
      <c r="AN148" s="4">
        <v>0</v>
      </c>
      <c r="AO148" s="4">
        <v>0</v>
      </c>
      <c r="AP148" s="3" t="s">
        <v>58</v>
      </c>
      <c r="AQ148" s="3" t="s">
        <v>69</v>
      </c>
      <c r="AR148" s="6" t="str">
        <f>HYPERLINK("http://catalog.hathitrust.org/Record/000212407","HathiTrust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HYPERLINK("https://creighton-primo.hosted.exlibrisgroup.com/primo-explore/search?tab=default_tab&amp;search_scope=EVERYTHING&amp;vid=01CRU&amp;lang=en_US&amp;offset=0&amp;query=any,contains,991004286629702656","Catalog Record")</f>
        <v>Catalog Record</v>
      </c>
      <c r="AT148" s="6" t="str">
        <f>HYPERLINK("http://www.worldcat.org/oclc/2928683","WorldCat Record")</f>
        <v>WorldCat Record</v>
      </c>
      <c r="AU148" s="3" t="s">
        <v>1740</v>
      </c>
      <c r="AV148" s="3" t="s">
        <v>1741</v>
      </c>
      <c r="AW148" s="3" t="s">
        <v>1742</v>
      </c>
      <c r="AX148" s="3" t="s">
        <v>1742</v>
      </c>
      <c r="AY148" s="3" t="s">
        <v>1743</v>
      </c>
      <c r="AZ148" s="3" t="s">
        <v>74</v>
      </c>
      <c r="BB148" s="3" t="s">
        <v>1744</v>
      </c>
      <c r="BC148" s="3" t="s">
        <v>1745</v>
      </c>
      <c r="BD148" s="3" t="s">
        <v>1746</v>
      </c>
    </row>
    <row r="149" spans="1:56" ht="57" customHeight="1" x14ac:dyDescent="0.25">
      <c r="A149" s="7" t="s">
        <v>58</v>
      </c>
      <c r="B149" s="2" t="s">
        <v>1747</v>
      </c>
      <c r="C149" s="2" t="s">
        <v>1748</v>
      </c>
      <c r="D149" s="2" t="s">
        <v>1749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1750</v>
      </c>
      <c r="L149" s="2" t="s">
        <v>1751</v>
      </c>
      <c r="M149" s="3" t="s">
        <v>1752</v>
      </c>
      <c r="O149" s="3" t="s">
        <v>97</v>
      </c>
      <c r="P149" s="3" t="s">
        <v>114</v>
      </c>
      <c r="Q149" s="2" t="s">
        <v>1753</v>
      </c>
      <c r="R149" s="3" t="s">
        <v>66</v>
      </c>
      <c r="S149" s="4">
        <v>2</v>
      </c>
      <c r="T149" s="4">
        <v>2</v>
      </c>
      <c r="U149" s="5" t="s">
        <v>1754</v>
      </c>
      <c r="V149" s="5" t="s">
        <v>1754</v>
      </c>
      <c r="W149" s="5" t="s">
        <v>1755</v>
      </c>
      <c r="X149" s="5" t="s">
        <v>1755</v>
      </c>
      <c r="Y149" s="4">
        <v>21</v>
      </c>
      <c r="Z149" s="4">
        <v>20</v>
      </c>
      <c r="AA149" s="4">
        <v>807</v>
      </c>
      <c r="AB149" s="4">
        <v>1</v>
      </c>
      <c r="AC149" s="4">
        <v>8</v>
      </c>
      <c r="AD149" s="4">
        <v>1</v>
      </c>
      <c r="AE149" s="4">
        <v>38</v>
      </c>
      <c r="AF149" s="4">
        <v>1</v>
      </c>
      <c r="AG149" s="4">
        <v>15</v>
      </c>
      <c r="AH149" s="4">
        <v>0</v>
      </c>
      <c r="AI149" s="4">
        <v>9</v>
      </c>
      <c r="AJ149" s="4">
        <v>1</v>
      </c>
      <c r="AK149" s="4">
        <v>18</v>
      </c>
      <c r="AL149" s="4">
        <v>0</v>
      </c>
      <c r="AM149" s="4">
        <v>7</v>
      </c>
      <c r="AN149" s="4">
        <v>0</v>
      </c>
      <c r="AO149" s="4">
        <v>0</v>
      </c>
      <c r="AP149" s="3" t="s">
        <v>58</v>
      </c>
      <c r="AQ149" s="3" t="s">
        <v>69</v>
      </c>
      <c r="AR149" s="6" t="str">
        <f>HYPERLINK("http://catalog.hathitrust.org/Record/010088315","HathiTrust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HYPERLINK("https://creighton-primo.hosted.exlibrisgroup.com/primo-explore/search?tab=default_tab&amp;search_scope=EVERYTHING&amp;vid=01CRU&amp;lang=en_US&amp;offset=0&amp;query=any,contains,991005406789702656","Catalog Record")</f>
        <v>Catalog Record</v>
      </c>
      <c r="AT149" s="6" t="str">
        <f>HYPERLINK("http://www.worldcat.org/oclc/13824343","WorldCat Record")</f>
        <v>WorldCat Record</v>
      </c>
      <c r="AU149" s="3" t="s">
        <v>1756</v>
      </c>
      <c r="AV149" s="3" t="s">
        <v>1757</v>
      </c>
      <c r="AW149" s="3" t="s">
        <v>1758</v>
      </c>
      <c r="AX149" s="3" t="s">
        <v>1758</v>
      </c>
      <c r="AY149" s="3" t="s">
        <v>1759</v>
      </c>
      <c r="AZ149" s="3" t="s">
        <v>74</v>
      </c>
      <c r="BC149" s="3" t="s">
        <v>1760</v>
      </c>
      <c r="BD149" s="3" t="s">
        <v>1761</v>
      </c>
    </row>
    <row r="150" spans="1:56" ht="57" customHeight="1" x14ac:dyDescent="0.25">
      <c r="A150" s="7" t="s">
        <v>58</v>
      </c>
      <c r="B150" s="2" t="s">
        <v>1762</v>
      </c>
      <c r="C150" s="2" t="s">
        <v>1763</v>
      </c>
      <c r="D150" s="2" t="s">
        <v>1764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L150" s="2" t="s">
        <v>1765</v>
      </c>
      <c r="M150" s="3" t="s">
        <v>450</v>
      </c>
      <c r="O150" s="3" t="s">
        <v>64</v>
      </c>
      <c r="P150" s="3" t="s">
        <v>65</v>
      </c>
      <c r="R150" s="3" t="s">
        <v>66</v>
      </c>
      <c r="S150" s="4">
        <v>4</v>
      </c>
      <c r="T150" s="4">
        <v>4</v>
      </c>
      <c r="U150" s="5" t="s">
        <v>1766</v>
      </c>
      <c r="V150" s="5" t="s">
        <v>1766</v>
      </c>
      <c r="W150" s="5" t="s">
        <v>1610</v>
      </c>
      <c r="X150" s="5" t="s">
        <v>1610</v>
      </c>
      <c r="Y150" s="4">
        <v>463</v>
      </c>
      <c r="Z150" s="4">
        <v>444</v>
      </c>
      <c r="AA150" s="4">
        <v>508</v>
      </c>
      <c r="AB150" s="4">
        <v>3</v>
      </c>
      <c r="AC150" s="4">
        <v>5</v>
      </c>
      <c r="AD150" s="4">
        <v>21</v>
      </c>
      <c r="AE150" s="4">
        <v>26</v>
      </c>
      <c r="AF150" s="4">
        <v>7</v>
      </c>
      <c r="AG150" s="4">
        <v>7</v>
      </c>
      <c r="AH150" s="4">
        <v>6</v>
      </c>
      <c r="AI150" s="4">
        <v>6</v>
      </c>
      <c r="AJ150" s="4">
        <v>11</v>
      </c>
      <c r="AK150" s="4">
        <v>14</v>
      </c>
      <c r="AL150" s="4">
        <v>2</v>
      </c>
      <c r="AM150" s="4">
        <v>4</v>
      </c>
      <c r="AN150" s="4">
        <v>0</v>
      </c>
      <c r="AO150" s="4">
        <v>0</v>
      </c>
      <c r="AP150" s="3" t="s">
        <v>58</v>
      </c>
      <c r="AQ150" s="3" t="s">
        <v>69</v>
      </c>
      <c r="AR150" s="6" t="str">
        <f>HYPERLINK("http://catalog.hathitrust.org/Record/000726965","HathiTrust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HYPERLINK("https://creighton-primo.hosted.exlibrisgroup.com/primo-explore/search?tab=default_tab&amp;search_scope=EVERYTHING&amp;vid=01CRU&amp;lang=en_US&amp;offset=0&amp;query=any,contains,991004154069702656","Catalog Record")</f>
        <v>Catalog Record</v>
      </c>
      <c r="AT150" s="6" t="str">
        <f>HYPERLINK("http://www.worldcat.org/oclc/2534940","WorldCat Record")</f>
        <v>WorldCat Record</v>
      </c>
      <c r="AU150" s="3" t="s">
        <v>1767</v>
      </c>
      <c r="AV150" s="3" t="s">
        <v>1768</v>
      </c>
      <c r="AW150" s="3" t="s">
        <v>1769</v>
      </c>
      <c r="AX150" s="3" t="s">
        <v>1769</v>
      </c>
      <c r="AY150" s="3" t="s">
        <v>1770</v>
      </c>
      <c r="AZ150" s="3" t="s">
        <v>74</v>
      </c>
      <c r="BB150" s="3" t="s">
        <v>1771</v>
      </c>
      <c r="BC150" s="3" t="s">
        <v>1772</v>
      </c>
      <c r="BD150" s="3" t="s">
        <v>1773</v>
      </c>
    </row>
    <row r="151" spans="1:56" ht="57" customHeight="1" x14ac:dyDescent="0.25">
      <c r="A151" s="7" t="s">
        <v>58</v>
      </c>
      <c r="B151" s="2" t="s">
        <v>1774</v>
      </c>
      <c r="C151" s="2" t="s">
        <v>1775</v>
      </c>
      <c r="D151" s="2" t="s">
        <v>1776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1777</v>
      </c>
      <c r="L151" s="2" t="s">
        <v>1231</v>
      </c>
      <c r="M151" s="3" t="s">
        <v>1232</v>
      </c>
      <c r="N151" s="2" t="s">
        <v>1778</v>
      </c>
      <c r="O151" s="3" t="s">
        <v>1779</v>
      </c>
      <c r="P151" s="3" t="s">
        <v>1780</v>
      </c>
      <c r="Q151" s="2" t="s">
        <v>1781</v>
      </c>
      <c r="R151" s="3" t="s">
        <v>66</v>
      </c>
      <c r="S151" s="4">
        <v>5</v>
      </c>
      <c r="T151" s="4">
        <v>5</v>
      </c>
      <c r="U151" s="5" t="s">
        <v>1235</v>
      </c>
      <c r="V151" s="5" t="s">
        <v>1235</v>
      </c>
      <c r="W151" s="5" t="s">
        <v>1714</v>
      </c>
      <c r="X151" s="5" t="s">
        <v>1714</v>
      </c>
      <c r="Y151" s="4">
        <v>24</v>
      </c>
      <c r="Z151" s="4">
        <v>4</v>
      </c>
      <c r="AA151" s="4">
        <v>4</v>
      </c>
      <c r="AB151" s="4">
        <v>1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3" t="s">
        <v>58</v>
      </c>
      <c r="AQ151" s="3" t="s">
        <v>58</v>
      </c>
      <c r="AS151" s="6" t="str">
        <f>HYPERLINK("https://creighton-primo.hosted.exlibrisgroup.com/primo-explore/search?tab=default_tab&amp;search_scope=EVERYTHING&amp;vid=01CRU&amp;lang=en_US&amp;offset=0&amp;query=any,contains,991002316109702656","Catalog Record")</f>
        <v>Catalog Record</v>
      </c>
      <c r="AT151" s="6" t="str">
        <f>HYPERLINK("http://www.worldcat.org/oclc/30052386","WorldCat Record")</f>
        <v>WorldCat Record</v>
      </c>
      <c r="AU151" s="3" t="s">
        <v>1782</v>
      </c>
      <c r="AV151" s="3" t="s">
        <v>1783</v>
      </c>
      <c r="AW151" s="3" t="s">
        <v>1784</v>
      </c>
      <c r="AX151" s="3" t="s">
        <v>1784</v>
      </c>
      <c r="AY151" s="3" t="s">
        <v>1785</v>
      </c>
      <c r="AZ151" s="3" t="s">
        <v>74</v>
      </c>
      <c r="BB151" s="3" t="s">
        <v>1786</v>
      </c>
      <c r="BC151" s="3" t="s">
        <v>1787</v>
      </c>
      <c r="BD151" s="3" t="s">
        <v>1788</v>
      </c>
    </row>
    <row r="152" spans="1:56" ht="57" customHeight="1" x14ac:dyDescent="0.25">
      <c r="A152" s="7" t="s">
        <v>58</v>
      </c>
      <c r="B152" s="2" t="s">
        <v>1789</v>
      </c>
      <c r="C152" s="2" t="s">
        <v>1790</v>
      </c>
      <c r="D152" s="2" t="s">
        <v>1791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1792</v>
      </c>
      <c r="L152" s="2" t="s">
        <v>1793</v>
      </c>
      <c r="M152" s="3" t="s">
        <v>1491</v>
      </c>
      <c r="O152" s="3" t="s">
        <v>97</v>
      </c>
      <c r="P152" s="3" t="s">
        <v>114</v>
      </c>
      <c r="R152" s="3" t="s">
        <v>66</v>
      </c>
      <c r="S152" s="4">
        <v>6</v>
      </c>
      <c r="T152" s="4">
        <v>6</v>
      </c>
      <c r="U152" s="5" t="s">
        <v>1794</v>
      </c>
      <c r="V152" s="5" t="s">
        <v>1794</v>
      </c>
      <c r="W152" s="5" t="s">
        <v>1610</v>
      </c>
      <c r="X152" s="5" t="s">
        <v>1610</v>
      </c>
      <c r="Y152" s="4">
        <v>323</v>
      </c>
      <c r="Z152" s="4">
        <v>199</v>
      </c>
      <c r="AA152" s="4">
        <v>204</v>
      </c>
      <c r="AB152" s="4">
        <v>2</v>
      </c>
      <c r="AC152" s="4">
        <v>2</v>
      </c>
      <c r="AD152" s="4">
        <v>11</v>
      </c>
      <c r="AE152" s="4">
        <v>11</v>
      </c>
      <c r="AF152" s="4">
        <v>0</v>
      </c>
      <c r="AG152" s="4">
        <v>0</v>
      </c>
      <c r="AH152" s="4">
        <v>6</v>
      </c>
      <c r="AI152" s="4">
        <v>6</v>
      </c>
      <c r="AJ152" s="4">
        <v>8</v>
      </c>
      <c r="AK152" s="4">
        <v>8</v>
      </c>
      <c r="AL152" s="4">
        <v>1</v>
      </c>
      <c r="AM152" s="4">
        <v>1</v>
      </c>
      <c r="AN152" s="4">
        <v>0</v>
      </c>
      <c r="AO152" s="4">
        <v>0</v>
      </c>
      <c r="AP152" s="3" t="s">
        <v>58</v>
      </c>
      <c r="AQ152" s="3" t="s">
        <v>69</v>
      </c>
      <c r="AR152" s="6" t="str">
        <f>HYPERLINK("http://catalog.hathitrust.org/Record/000025787","HathiTrust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HYPERLINK("https://creighton-primo.hosted.exlibrisgroup.com/primo-explore/search?tab=default_tab&amp;search_scope=EVERYTHING&amp;vid=01CRU&amp;lang=en_US&amp;offset=0&amp;query=any,contains,991004328849702656","Catalog Record")</f>
        <v>Catalog Record</v>
      </c>
      <c r="AT152" s="6" t="str">
        <f>HYPERLINK("http://www.worldcat.org/oclc/3052561","WorldCat Record")</f>
        <v>WorldCat Record</v>
      </c>
      <c r="AU152" s="3" t="s">
        <v>1795</v>
      </c>
      <c r="AV152" s="3" t="s">
        <v>1796</v>
      </c>
      <c r="AW152" s="3" t="s">
        <v>1797</v>
      </c>
      <c r="AX152" s="3" t="s">
        <v>1797</v>
      </c>
      <c r="AY152" s="3" t="s">
        <v>1798</v>
      </c>
      <c r="AZ152" s="3" t="s">
        <v>74</v>
      </c>
      <c r="BB152" s="3" t="s">
        <v>1799</v>
      </c>
      <c r="BC152" s="3" t="s">
        <v>1800</v>
      </c>
      <c r="BD152" s="3" t="s">
        <v>1801</v>
      </c>
    </row>
    <row r="153" spans="1:56" ht="57" customHeight="1" x14ac:dyDescent="0.25">
      <c r="A153" s="7" t="s">
        <v>58</v>
      </c>
      <c r="B153" s="2" t="s">
        <v>1802</v>
      </c>
      <c r="C153" s="2" t="s">
        <v>1803</v>
      </c>
      <c r="D153" s="2" t="s">
        <v>1804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1805</v>
      </c>
      <c r="L153" s="2" t="s">
        <v>1806</v>
      </c>
      <c r="M153" s="3" t="s">
        <v>1193</v>
      </c>
      <c r="O153" s="3" t="s">
        <v>64</v>
      </c>
      <c r="P153" s="3" t="s">
        <v>1807</v>
      </c>
      <c r="R153" s="3" t="s">
        <v>66</v>
      </c>
      <c r="S153" s="4">
        <v>6</v>
      </c>
      <c r="T153" s="4">
        <v>6</v>
      </c>
      <c r="U153" s="5" t="s">
        <v>1808</v>
      </c>
      <c r="V153" s="5" t="s">
        <v>1808</v>
      </c>
      <c r="W153" s="5" t="s">
        <v>1809</v>
      </c>
      <c r="X153" s="5" t="s">
        <v>1809</v>
      </c>
      <c r="Y153" s="4">
        <v>914</v>
      </c>
      <c r="Z153" s="4">
        <v>839</v>
      </c>
      <c r="AA153" s="4">
        <v>849</v>
      </c>
      <c r="AB153" s="4">
        <v>11</v>
      </c>
      <c r="AC153" s="4">
        <v>11</v>
      </c>
      <c r="AD153" s="4">
        <v>42</v>
      </c>
      <c r="AE153" s="4">
        <v>42</v>
      </c>
      <c r="AF153" s="4">
        <v>15</v>
      </c>
      <c r="AG153" s="4">
        <v>15</v>
      </c>
      <c r="AH153" s="4">
        <v>9</v>
      </c>
      <c r="AI153" s="4">
        <v>9</v>
      </c>
      <c r="AJ153" s="4">
        <v>19</v>
      </c>
      <c r="AK153" s="4">
        <v>19</v>
      </c>
      <c r="AL153" s="4">
        <v>9</v>
      </c>
      <c r="AM153" s="4">
        <v>9</v>
      </c>
      <c r="AN153" s="4">
        <v>0</v>
      </c>
      <c r="AO153" s="4">
        <v>0</v>
      </c>
      <c r="AP153" s="3" t="s">
        <v>58</v>
      </c>
      <c r="AQ153" s="3" t="s">
        <v>69</v>
      </c>
      <c r="AR153" s="6" t="str">
        <f>HYPERLINK("http://catalog.hathitrust.org/Record/001197781","HathiTrust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HYPERLINK("https://creighton-primo.hosted.exlibrisgroup.com/primo-explore/search?tab=default_tab&amp;search_scope=EVERYTHING&amp;vid=01CRU&amp;lang=en_US&amp;offset=0&amp;query=any,contains,991001387889702656","Catalog Record")</f>
        <v>Catalog Record</v>
      </c>
      <c r="AT153" s="6" t="str">
        <f>HYPERLINK("http://www.worldcat.org/oclc/227664","WorldCat Record")</f>
        <v>WorldCat Record</v>
      </c>
      <c r="AU153" s="3" t="s">
        <v>1810</v>
      </c>
      <c r="AV153" s="3" t="s">
        <v>1811</v>
      </c>
      <c r="AW153" s="3" t="s">
        <v>1812</v>
      </c>
      <c r="AX153" s="3" t="s">
        <v>1812</v>
      </c>
      <c r="AY153" s="3" t="s">
        <v>1813</v>
      </c>
      <c r="AZ153" s="3" t="s">
        <v>74</v>
      </c>
      <c r="BC153" s="3" t="s">
        <v>1814</v>
      </c>
      <c r="BD153" s="3" t="s">
        <v>1815</v>
      </c>
    </row>
    <row r="154" spans="1:56" ht="57" customHeight="1" x14ac:dyDescent="0.25">
      <c r="A154" s="7" t="s">
        <v>58</v>
      </c>
      <c r="B154" s="2" t="s">
        <v>1816</v>
      </c>
      <c r="C154" s="2" t="s">
        <v>1817</v>
      </c>
      <c r="D154" s="2" t="s">
        <v>1818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1819</v>
      </c>
      <c r="L154" s="2" t="s">
        <v>1820</v>
      </c>
      <c r="M154" s="3" t="s">
        <v>1249</v>
      </c>
      <c r="O154" s="3" t="s">
        <v>64</v>
      </c>
      <c r="P154" s="3" t="s">
        <v>65</v>
      </c>
      <c r="R154" s="3" t="s">
        <v>66</v>
      </c>
      <c r="S154" s="4">
        <v>2</v>
      </c>
      <c r="T154" s="4">
        <v>2</v>
      </c>
      <c r="U154" s="5" t="s">
        <v>1821</v>
      </c>
      <c r="V154" s="5" t="s">
        <v>1821</v>
      </c>
      <c r="W154" s="5" t="s">
        <v>1821</v>
      </c>
      <c r="X154" s="5" t="s">
        <v>1821</v>
      </c>
      <c r="Y154" s="4">
        <v>455</v>
      </c>
      <c r="Z154" s="4">
        <v>417</v>
      </c>
      <c r="AA154" s="4">
        <v>718</v>
      </c>
      <c r="AB154" s="4">
        <v>5</v>
      </c>
      <c r="AC154" s="4">
        <v>6</v>
      </c>
      <c r="AD154" s="4">
        <v>20</v>
      </c>
      <c r="AE154" s="4">
        <v>31</v>
      </c>
      <c r="AF154" s="4">
        <v>6</v>
      </c>
      <c r="AG154" s="4">
        <v>13</v>
      </c>
      <c r="AH154" s="4">
        <v>6</v>
      </c>
      <c r="AI154" s="4">
        <v>9</v>
      </c>
      <c r="AJ154" s="4">
        <v>7</v>
      </c>
      <c r="AK154" s="4">
        <v>10</v>
      </c>
      <c r="AL154" s="4">
        <v>4</v>
      </c>
      <c r="AM154" s="4">
        <v>5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HYPERLINK("https://creighton-primo.hosted.exlibrisgroup.com/primo-explore/search?tab=default_tab&amp;search_scope=EVERYTHING&amp;vid=01CRU&amp;lang=en_US&amp;offset=0&amp;query=any,contains,991004077869702656","Catalog Record")</f>
        <v>Catalog Record</v>
      </c>
      <c r="AT154" s="6" t="str">
        <f>HYPERLINK("http://www.worldcat.org/oclc/51264713","WorldCat Record")</f>
        <v>WorldCat Record</v>
      </c>
      <c r="AU154" s="3" t="s">
        <v>1822</v>
      </c>
      <c r="AV154" s="3" t="s">
        <v>1823</v>
      </c>
      <c r="AW154" s="3" t="s">
        <v>1824</v>
      </c>
      <c r="AX154" s="3" t="s">
        <v>1824</v>
      </c>
      <c r="AY154" s="3" t="s">
        <v>1825</v>
      </c>
      <c r="AZ154" s="3" t="s">
        <v>74</v>
      </c>
      <c r="BB154" s="3" t="s">
        <v>1826</v>
      </c>
      <c r="BC154" s="3" t="s">
        <v>1827</v>
      </c>
      <c r="BD154" s="3" t="s">
        <v>1828</v>
      </c>
    </row>
    <row r="155" spans="1:56" ht="57" customHeight="1" x14ac:dyDescent="0.25">
      <c r="A155" s="7" t="s">
        <v>58</v>
      </c>
      <c r="B155" s="2" t="s">
        <v>1829</v>
      </c>
      <c r="C155" s="2" t="s">
        <v>1830</v>
      </c>
      <c r="D155" s="2" t="s">
        <v>1831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704</v>
      </c>
      <c r="L155" s="2" t="s">
        <v>1832</v>
      </c>
      <c r="M155" s="3" t="s">
        <v>1193</v>
      </c>
      <c r="O155" s="3" t="s">
        <v>64</v>
      </c>
      <c r="P155" s="3" t="s">
        <v>65</v>
      </c>
      <c r="R155" s="3" t="s">
        <v>66</v>
      </c>
      <c r="S155" s="4">
        <v>13</v>
      </c>
      <c r="T155" s="4">
        <v>13</v>
      </c>
      <c r="U155" s="5" t="s">
        <v>1833</v>
      </c>
      <c r="V155" s="5" t="s">
        <v>1833</v>
      </c>
      <c r="W155" s="5" t="s">
        <v>1834</v>
      </c>
      <c r="X155" s="5" t="s">
        <v>1834</v>
      </c>
      <c r="Y155" s="4">
        <v>1011</v>
      </c>
      <c r="Z155" s="4">
        <v>933</v>
      </c>
      <c r="AA155" s="4">
        <v>939</v>
      </c>
      <c r="AB155" s="4">
        <v>9</v>
      </c>
      <c r="AC155" s="4">
        <v>9</v>
      </c>
      <c r="AD155" s="4">
        <v>37</v>
      </c>
      <c r="AE155" s="4">
        <v>37</v>
      </c>
      <c r="AF155" s="4">
        <v>14</v>
      </c>
      <c r="AG155" s="4">
        <v>14</v>
      </c>
      <c r="AH155" s="4">
        <v>8</v>
      </c>
      <c r="AI155" s="4">
        <v>8</v>
      </c>
      <c r="AJ155" s="4">
        <v>16</v>
      </c>
      <c r="AK155" s="4">
        <v>16</v>
      </c>
      <c r="AL155" s="4">
        <v>6</v>
      </c>
      <c r="AM155" s="4">
        <v>6</v>
      </c>
      <c r="AN155" s="4">
        <v>0</v>
      </c>
      <c r="AO155" s="4">
        <v>0</v>
      </c>
      <c r="AP155" s="3" t="s">
        <v>58</v>
      </c>
      <c r="AQ155" s="3" t="s">
        <v>69</v>
      </c>
      <c r="AR155" s="6" t="str">
        <f>HYPERLINK("http://catalog.hathitrust.org/Record/001030587","HathiTrust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HYPERLINK("https://creighton-primo.hosted.exlibrisgroup.com/primo-explore/search?tab=default_tab&amp;search_scope=EVERYTHING&amp;vid=01CRU&amp;lang=en_US&amp;offset=0&amp;query=any,contains,991002771229702656","Catalog Record")</f>
        <v>Catalog Record</v>
      </c>
      <c r="AT155" s="6" t="str">
        <f>HYPERLINK("http://www.worldcat.org/oclc/437063","WorldCat Record")</f>
        <v>WorldCat Record</v>
      </c>
      <c r="AU155" s="3" t="s">
        <v>1835</v>
      </c>
      <c r="AV155" s="3" t="s">
        <v>1836</v>
      </c>
      <c r="AW155" s="3" t="s">
        <v>1837</v>
      </c>
      <c r="AX155" s="3" t="s">
        <v>1837</v>
      </c>
      <c r="AY155" s="3" t="s">
        <v>1838</v>
      </c>
      <c r="AZ155" s="3" t="s">
        <v>74</v>
      </c>
      <c r="BC155" s="3" t="s">
        <v>1839</v>
      </c>
      <c r="BD155" s="3" t="s">
        <v>1840</v>
      </c>
    </row>
    <row r="156" spans="1:56" ht="57" customHeight="1" x14ac:dyDescent="0.25">
      <c r="A156" s="7" t="s">
        <v>58</v>
      </c>
      <c r="B156" s="2" t="s">
        <v>1841</v>
      </c>
      <c r="C156" s="2" t="s">
        <v>1842</v>
      </c>
      <c r="D156" s="2" t="s">
        <v>1843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L156" s="2" t="s">
        <v>1844</v>
      </c>
      <c r="M156" s="3" t="s">
        <v>305</v>
      </c>
      <c r="O156" s="3" t="s">
        <v>64</v>
      </c>
      <c r="P156" s="3" t="s">
        <v>770</v>
      </c>
      <c r="R156" s="3" t="s">
        <v>66</v>
      </c>
      <c r="S156" s="4">
        <v>13</v>
      </c>
      <c r="T156" s="4">
        <v>13</v>
      </c>
      <c r="U156" s="5" t="s">
        <v>1833</v>
      </c>
      <c r="V156" s="5" t="s">
        <v>1833</v>
      </c>
      <c r="W156" s="5" t="s">
        <v>1845</v>
      </c>
      <c r="X156" s="5" t="s">
        <v>1845</v>
      </c>
      <c r="Y156" s="4">
        <v>533</v>
      </c>
      <c r="Z156" s="4">
        <v>452</v>
      </c>
      <c r="AA156" s="4">
        <v>458</v>
      </c>
      <c r="AB156" s="4">
        <v>4</v>
      </c>
      <c r="AC156" s="4">
        <v>4</v>
      </c>
      <c r="AD156" s="4">
        <v>24</v>
      </c>
      <c r="AE156" s="4">
        <v>24</v>
      </c>
      <c r="AF156" s="4">
        <v>10</v>
      </c>
      <c r="AG156" s="4">
        <v>10</v>
      </c>
      <c r="AH156" s="4">
        <v>7</v>
      </c>
      <c r="AI156" s="4">
        <v>7</v>
      </c>
      <c r="AJ156" s="4">
        <v>10</v>
      </c>
      <c r="AK156" s="4">
        <v>10</v>
      </c>
      <c r="AL156" s="4">
        <v>3</v>
      </c>
      <c r="AM156" s="4">
        <v>3</v>
      </c>
      <c r="AN156" s="4">
        <v>0</v>
      </c>
      <c r="AO156" s="4">
        <v>0</v>
      </c>
      <c r="AP156" s="3" t="s">
        <v>58</v>
      </c>
      <c r="AQ156" s="3" t="s">
        <v>69</v>
      </c>
      <c r="AR156" s="6" t="str">
        <f>HYPERLINK("http://catalog.hathitrust.org/Record/000185234","HathiTrust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HYPERLINK("https://creighton-primo.hosted.exlibrisgroup.com/primo-explore/search?tab=default_tab&amp;search_scope=EVERYTHING&amp;vid=01CRU&amp;lang=en_US&amp;offset=0&amp;query=any,contains,991005389379702656","Catalog Record")</f>
        <v>Catalog Record</v>
      </c>
      <c r="AT156" s="6" t="str">
        <f>HYPERLINK("http://www.worldcat.org/oclc/7875133","WorldCat Record")</f>
        <v>WorldCat Record</v>
      </c>
      <c r="AU156" s="3" t="s">
        <v>1846</v>
      </c>
      <c r="AV156" s="3" t="s">
        <v>1847</v>
      </c>
      <c r="AW156" s="3" t="s">
        <v>1848</v>
      </c>
      <c r="AX156" s="3" t="s">
        <v>1848</v>
      </c>
      <c r="AY156" s="3" t="s">
        <v>1849</v>
      </c>
      <c r="AZ156" s="3" t="s">
        <v>74</v>
      </c>
      <c r="BB156" s="3" t="s">
        <v>1850</v>
      </c>
      <c r="BC156" s="3" t="s">
        <v>1851</v>
      </c>
      <c r="BD156" s="3" t="s">
        <v>1852</v>
      </c>
    </row>
    <row r="157" spans="1:56" ht="57" customHeight="1" x14ac:dyDescent="0.25">
      <c r="A157" s="7" t="s">
        <v>58</v>
      </c>
      <c r="B157" s="2" t="s">
        <v>1853</v>
      </c>
      <c r="C157" s="2" t="s">
        <v>1854</v>
      </c>
      <c r="D157" s="2" t="s">
        <v>1855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1856</v>
      </c>
      <c r="L157" s="2" t="s">
        <v>1857</v>
      </c>
      <c r="M157" s="3" t="s">
        <v>450</v>
      </c>
      <c r="O157" s="3" t="s">
        <v>64</v>
      </c>
      <c r="P157" s="3" t="s">
        <v>65</v>
      </c>
      <c r="R157" s="3" t="s">
        <v>66</v>
      </c>
      <c r="S157" s="4">
        <v>12</v>
      </c>
      <c r="T157" s="4">
        <v>12</v>
      </c>
      <c r="U157" s="5" t="s">
        <v>1858</v>
      </c>
      <c r="V157" s="5" t="s">
        <v>1858</v>
      </c>
      <c r="W157" s="5" t="s">
        <v>1610</v>
      </c>
      <c r="X157" s="5" t="s">
        <v>1610</v>
      </c>
      <c r="Y157" s="4">
        <v>436</v>
      </c>
      <c r="Z157" s="4">
        <v>351</v>
      </c>
      <c r="AA157" s="4">
        <v>357</v>
      </c>
      <c r="AB157" s="4">
        <v>4</v>
      </c>
      <c r="AC157" s="4">
        <v>4</v>
      </c>
      <c r="AD157" s="4">
        <v>16</v>
      </c>
      <c r="AE157" s="4">
        <v>16</v>
      </c>
      <c r="AF157" s="4">
        <v>5</v>
      </c>
      <c r="AG157" s="4">
        <v>5</v>
      </c>
      <c r="AH157" s="4">
        <v>5</v>
      </c>
      <c r="AI157" s="4">
        <v>5</v>
      </c>
      <c r="AJ157" s="4">
        <v>6</v>
      </c>
      <c r="AK157" s="4">
        <v>6</v>
      </c>
      <c r="AL157" s="4">
        <v>3</v>
      </c>
      <c r="AM157" s="4">
        <v>3</v>
      </c>
      <c r="AN157" s="4">
        <v>0</v>
      </c>
      <c r="AO157" s="4">
        <v>0</v>
      </c>
      <c r="AP157" s="3" t="s">
        <v>58</v>
      </c>
      <c r="AQ157" s="3" t="s">
        <v>69</v>
      </c>
      <c r="AR157" s="6" t="str">
        <f>HYPERLINK("http://catalog.hathitrust.org/Record/000741181","HathiTrust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HYPERLINK("https://creighton-primo.hosted.exlibrisgroup.com/primo-explore/search?tab=default_tab&amp;search_scope=EVERYTHING&amp;vid=01CRU&amp;lang=en_US&amp;offset=0&amp;query=any,contains,991004085619702656","Catalog Record")</f>
        <v>Catalog Record</v>
      </c>
      <c r="AT157" s="6" t="str">
        <f>HYPERLINK("http://www.worldcat.org/oclc/2332027","WorldCat Record")</f>
        <v>WorldCat Record</v>
      </c>
      <c r="AU157" s="3" t="s">
        <v>1859</v>
      </c>
      <c r="AV157" s="3" t="s">
        <v>1860</v>
      </c>
      <c r="AW157" s="3" t="s">
        <v>1861</v>
      </c>
      <c r="AX157" s="3" t="s">
        <v>1861</v>
      </c>
      <c r="AY157" s="3" t="s">
        <v>1862</v>
      </c>
      <c r="AZ157" s="3" t="s">
        <v>74</v>
      </c>
      <c r="BB157" s="3" t="s">
        <v>1863</v>
      </c>
      <c r="BC157" s="3" t="s">
        <v>1864</v>
      </c>
      <c r="BD157" s="3" t="s">
        <v>1865</v>
      </c>
    </row>
    <row r="158" spans="1:56" ht="57" customHeight="1" x14ac:dyDescent="0.25">
      <c r="A158" s="7" t="s">
        <v>58</v>
      </c>
      <c r="B158" s="2" t="s">
        <v>1866</v>
      </c>
      <c r="C158" s="2" t="s">
        <v>1867</v>
      </c>
      <c r="D158" s="2" t="s">
        <v>1868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1869</v>
      </c>
      <c r="L158" s="2" t="s">
        <v>1870</v>
      </c>
      <c r="M158" s="3" t="s">
        <v>732</v>
      </c>
      <c r="N158" s="2" t="s">
        <v>1871</v>
      </c>
      <c r="O158" s="3" t="s">
        <v>64</v>
      </c>
      <c r="P158" s="3" t="s">
        <v>65</v>
      </c>
      <c r="R158" s="3" t="s">
        <v>66</v>
      </c>
      <c r="S158" s="4">
        <v>10</v>
      </c>
      <c r="T158" s="4">
        <v>10</v>
      </c>
      <c r="U158" s="5" t="s">
        <v>1872</v>
      </c>
      <c r="V158" s="5" t="s">
        <v>1872</v>
      </c>
      <c r="W158" s="5" t="s">
        <v>1845</v>
      </c>
      <c r="X158" s="5" t="s">
        <v>1845</v>
      </c>
      <c r="Y158" s="4">
        <v>207</v>
      </c>
      <c r="Z158" s="4">
        <v>187</v>
      </c>
      <c r="AA158" s="4">
        <v>232</v>
      </c>
      <c r="AB158" s="4">
        <v>3</v>
      </c>
      <c r="AC158" s="4">
        <v>3</v>
      </c>
      <c r="AD158" s="4">
        <v>9</v>
      </c>
      <c r="AE158" s="4">
        <v>9</v>
      </c>
      <c r="AF158" s="4">
        <v>1</v>
      </c>
      <c r="AG158" s="4">
        <v>1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2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HYPERLINK("https://creighton-primo.hosted.exlibrisgroup.com/primo-explore/search?tab=default_tab&amp;search_scope=EVERYTHING&amp;vid=01CRU&amp;lang=en_US&amp;offset=0&amp;query=any,contains,991000214679702656","Catalog Record")</f>
        <v>Catalog Record</v>
      </c>
      <c r="AT158" s="6" t="str">
        <f>HYPERLINK("http://www.worldcat.org/oclc/9557364","WorldCat Record")</f>
        <v>WorldCat Record</v>
      </c>
      <c r="AU158" s="3" t="s">
        <v>1873</v>
      </c>
      <c r="AV158" s="3" t="s">
        <v>1874</v>
      </c>
      <c r="AW158" s="3" t="s">
        <v>1875</v>
      </c>
      <c r="AX158" s="3" t="s">
        <v>1875</v>
      </c>
      <c r="AY158" s="3" t="s">
        <v>1876</v>
      </c>
      <c r="AZ158" s="3" t="s">
        <v>74</v>
      </c>
      <c r="BB158" s="3" t="s">
        <v>1877</v>
      </c>
      <c r="BC158" s="3" t="s">
        <v>1878</v>
      </c>
      <c r="BD158" s="3" t="s">
        <v>1879</v>
      </c>
    </row>
    <row r="159" spans="1:56" ht="57" customHeight="1" x14ac:dyDescent="0.25">
      <c r="A159" s="7" t="s">
        <v>58</v>
      </c>
      <c r="B159" s="2" t="s">
        <v>1880</v>
      </c>
      <c r="C159" s="2" t="s">
        <v>1881</v>
      </c>
      <c r="D159" s="2" t="s">
        <v>1882</v>
      </c>
      <c r="F159" s="3" t="s">
        <v>58</v>
      </c>
      <c r="G159" s="3" t="s">
        <v>59</v>
      </c>
      <c r="H159" s="3" t="s">
        <v>58</v>
      </c>
      <c r="I159" s="3" t="s">
        <v>69</v>
      </c>
      <c r="J159" s="3" t="s">
        <v>60</v>
      </c>
      <c r="K159" s="2" t="s">
        <v>1883</v>
      </c>
      <c r="L159" s="2" t="s">
        <v>1884</v>
      </c>
      <c r="M159" s="3" t="s">
        <v>1491</v>
      </c>
      <c r="O159" s="3" t="s">
        <v>64</v>
      </c>
      <c r="P159" s="3" t="s">
        <v>65</v>
      </c>
      <c r="Q159" s="2" t="s">
        <v>1885</v>
      </c>
      <c r="R159" s="3" t="s">
        <v>66</v>
      </c>
      <c r="S159" s="4">
        <v>3</v>
      </c>
      <c r="T159" s="4">
        <v>3</v>
      </c>
      <c r="U159" s="5" t="s">
        <v>1886</v>
      </c>
      <c r="V159" s="5" t="s">
        <v>1886</v>
      </c>
      <c r="W159" s="5" t="s">
        <v>1887</v>
      </c>
      <c r="X159" s="5" t="s">
        <v>1887</v>
      </c>
      <c r="Y159" s="4">
        <v>679</v>
      </c>
      <c r="Z159" s="4">
        <v>651</v>
      </c>
      <c r="AA159" s="4">
        <v>822</v>
      </c>
      <c r="AB159" s="4">
        <v>3</v>
      </c>
      <c r="AC159" s="4">
        <v>3</v>
      </c>
      <c r="AD159" s="4">
        <v>20</v>
      </c>
      <c r="AE159" s="4">
        <v>28</v>
      </c>
      <c r="AF159" s="4">
        <v>11</v>
      </c>
      <c r="AG159" s="4">
        <v>14</v>
      </c>
      <c r="AH159" s="4">
        <v>4</v>
      </c>
      <c r="AI159" s="4">
        <v>6</v>
      </c>
      <c r="AJ159" s="4">
        <v>8</v>
      </c>
      <c r="AK159" s="4">
        <v>14</v>
      </c>
      <c r="AL159" s="4">
        <v>2</v>
      </c>
      <c r="AM159" s="4">
        <v>2</v>
      </c>
      <c r="AN159" s="4">
        <v>0</v>
      </c>
      <c r="AO159" s="4">
        <v>0</v>
      </c>
      <c r="AP159" s="3" t="s">
        <v>58</v>
      </c>
      <c r="AQ159" s="3" t="s">
        <v>69</v>
      </c>
      <c r="AR159" s="6" t="str">
        <f>HYPERLINK("http://catalog.hathitrust.org/Record/000691089","HathiTrust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HYPERLINK("https://creighton-primo.hosted.exlibrisgroup.com/primo-explore/search?tab=default_tab&amp;search_scope=EVERYTHING&amp;vid=01CRU&amp;lang=en_US&amp;offset=0&amp;query=any,contains,991003723209702656","Catalog Record")</f>
        <v>Catalog Record</v>
      </c>
      <c r="AT159" s="6" t="str">
        <f>HYPERLINK("http://www.worldcat.org/oclc/1367803","WorldCat Record")</f>
        <v>WorldCat Record</v>
      </c>
      <c r="AU159" s="3" t="s">
        <v>1888</v>
      </c>
      <c r="AV159" s="3" t="s">
        <v>1889</v>
      </c>
      <c r="AW159" s="3" t="s">
        <v>1890</v>
      </c>
      <c r="AX159" s="3" t="s">
        <v>1890</v>
      </c>
      <c r="AY159" s="3" t="s">
        <v>1891</v>
      </c>
      <c r="AZ159" s="3" t="s">
        <v>74</v>
      </c>
      <c r="BB159" s="3" t="s">
        <v>1892</v>
      </c>
      <c r="BC159" s="3" t="s">
        <v>1893</v>
      </c>
      <c r="BD159" s="3" t="s">
        <v>1894</v>
      </c>
    </row>
    <row r="160" spans="1:56" ht="57" customHeight="1" x14ac:dyDescent="0.25">
      <c r="A160" s="7" t="s">
        <v>58</v>
      </c>
      <c r="B160" s="2" t="s">
        <v>1895</v>
      </c>
      <c r="C160" s="2" t="s">
        <v>1896</v>
      </c>
      <c r="D160" s="2" t="s">
        <v>1897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L160" s="2" t="s">
        <v>1898</v>
      </c>
      <c r="M160" s="3" t="s">
        <v>769</v>
      </c>
      <c r="N160" s="2" t="s">
        <v>1899</v>
      </c>
      <c r="O160" s="3" t="s">
        <v>64</v>
      </c>
      <c r="P160" s="3" t="s">
        <v>65</v>
      </c>
      <c r="R160" s="3" t="s">
        <v>66</v>
      </c>
      <c r="S160" s="4">
        <v>23</v>
      </c>
      <c r="T160" s="4">
        <v>23</v>
      </c>
      <c r="U160" s="5" t="s">
        <v>1833</v>
      </c>
      <c r="V160" s="5" t="s">
        <v>1833</v>
      </c>
      <c r="W160" s="5" t="s">
        <v>1845</v>
      </c>
      <c r="X160" s="5" t="s">
        <v>1845</v>
      </c>
      <c r="Y160" s="4">
        <v>784</v>
      </c>
      <c r="Z160" s="4">
        <v>671</v>
      </c>
      <c r="AA160" s="4">
        <v>678</v>
      </c>
      <c r="AB160" s="4">
        <v>4</v>
      </c>
      <c r="AC160" s="4">
        <v>4</v>
      </c>
      <c r="AD160" s="4">
        <v>28</v>
      </c>
      <c r="AE160" s="4">
        <v>28</v>
      </c>
      <c r="AF160" s="4">
        <v>13</v>
      </c>
      <c r="AG160" s="4">
        <v>13</v>
      </c>
      <c r="AH160" s="4">
        <v>6</v>
      </c>
      <c r="AI160" s="4">
        <v>6</v>
      </c>
      <c r="AJ160" s="4">
        <v>14</v>
      </c>
      <c r="AK160" s="4">
        <v>14</v>
      </c>
      <c r="AL160" s="4">
        <v>3</v>
      </c>
      <c r="AM160" s="4">
        <v>3</v>
      </c>
      <c r="AN160" s="4">
        <v>0</v>
      </c>
      <c r="AO160" s="4">
        <v>0</v>
      </c>
      <c r="AP160" s="3" t="s">
        <v>58</v>
      </c>
      <c r="AQ160" s="3" t="s">
        <v>69</v>
      </c>
      <c r="AR160" s="6" t="str">
        <f>HYPERLINK("http://catalog.hathitrust.org/Record/000253613","HathiTrust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HYPERLINK("https://creighton-primo.hosted.exlibrisgroup.com/primo-explore/search?tab=default_tab&amp;search_scope=EVERYTHING&amp;vid=01CRU&amp;lang=en_US&amp;offset=0&amp;query=any,contains,991004335779702656","Catalog Record")</f>
        <v>Catalog Record</v>
      </c>
      <c r="AT160" s="6" t="str">
        <f>HYPERLINK("http://www.worldcat.org/oclc/3072748","WorldCat Record")</f>
        <v>WorldCat Record</v>
      </c>
      <c r="AU160" s="3" t="s">
        <v>1900</v>
      </c>
      <c r="AV160" s="3" t="s">
        <v>1901</v>
      </c>
      <c r="AW160" s="3" t="s">
        <v>1902</v>
      </c>
      <c r="AX160" s="3" t="s">
        <v>1902</v>
      </c>
      <c r="AY160" s="3" t="s">
        <v>1903</v>
      </c>
      <c r="AZ160" s="3" t="s">
        <v>74</v>
      </c>
      <c r="BB160" s="3" t="s">
        <v>1904</v>
      </c>
      <c r="BC160" s="3" t="s">
        <v>1905</v>
      </c>
      <c r="BD160" s="3" t="s">
        <v>1906</v>
      </c>
    </row>
    <row r="161" spans="1:56" ht="57" customHeight="1" x14ac:dyDescent="0.25">
      <c r="A161" s="7" t="s">
        <v>58</v>
      </c>
      <c r="B161" s="2" t="s">
        <v>1907</v>
      </c>
      <c r="C161" s="2" t="s">
        <v>1908</v>
      </c>
      <c r="D161" s="2" t="s">
        <v>1909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1910</v>
      </c>
      <c r="L161" s="2" t="s">
        <v>1911</v>
      </c>
      <c r="M161" s="3" t="s">
        <v>1346</v>
      </c>
      <c r="O161" s="3" t="s">
        <v>64</v>
      </c>
      <c r="P161" s="3" t="s">
        <v>192</v>
      </c>
      <c r="R161" s="3" t="s">
        <v>66</v>
      </c>
      <c r="S161" s="4">
        <v>2</v>
      </c>
      <c r="T161" s="4">
        <v>2</v>
      </c>
      <c r="U161" s="5" t="s">
        <v>1912</v>
      </c>
      <c r="V161" s="5" t="s">
        <v>1912</v>
      </c>
      <c r="W161" s="5" t="s">
        <v>1610</v>
      </c>
      <c r="X161" s="5" t="s">
        <v>1610</v>
      </c>
      <c r="Y161" s="4">
        <v>309</v>
      </c>
      <c r="Z161" s="4">
        <v>287</v>
      </c>
      <c r="AA161" s="4">
        <v>533</v>
      </c>
      <c r="AB161" s="4">
        <v>3</v>
      </c>
      <c r="AC161" s="4">
        <v>5</v>
      </c>
      <c r="AD161" s="4">
        <v>16</v>
      </c>
      <c r="AE161" s="4">
        <v>26</v>
      </c>
      <c r="AF161" s="4">
        <v>7</v>
      </c>
      <c r="AG161" s="4">
        <v>9</v>
      </c>
      <c r="AH161" s="4">
        <v>1</v>
      </c>
      <c r="AI161" s="4">
        <v>4</v>
      </c>
      <c r="AJ161" s="4">
        <v>9</v>
      </c>
      <c r="AK161" s="4">
        <v>15</v>
      </c>
      <c r="AL161" s="4">
        <v>2</v>
      </c>
      <c r="AM161" s="4">
        <v>4</v>
      </c>
      <c r="AN161" s="4">
        <v>0</v>
      </c>
      <c r="AO161" s="4">
        <v>0</v>
      </c>
      <c r="AP161" s="3" t="s">
        <v>58</v>
      </c>
      <c r="AQ161" s="3" t="s">
        <v>69</v>
      </c>
      <c r="AR161" s="6" t="str">
        <f>HYPERLINK("http://catalog.hathitrust.org/Record/001197802","HathiTrust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HYPERLINK("https://creighton-primo.hosted.exlibrisgroup.com/primo-explore/search?tab=default_tab&amp;search_scope=EVERYTHING&amp;vid=01CRU&amp;lang=en_US&amp;offset=0&amp;query=any,contains,991003838039702656","Catalog Record")</f>
        <v>Catalog Record</v>
      </c>
      <c r="AT161" s="6" t="str">
        <f>HYPERLINK("http://www.worldcat.org/oclc/1609583","WorldCat Record")</f>
        <v>WorldCat Record</v>
      </c>
      <c r="AU161" s="3" t="s">
        <v>1913</v>
      </c>
      <c r="AV161" s="3" t="s">
        <v>1914</v>
      </c>
      <c r="AW161" s="3" t="s">
        <v>1915</v>
      </c>
      <c r="AX161" s="3" t="s">
        <v>1915</v>
      </c>
      <c r="AY161" s="3" t="s">
        <v>1916</v>
      </c>
      <c r="AZ161" s="3" t="s">
        <v>74</v>
      </c>
      <c r="BC161" s="3" t="s">
        <v>1917</v>
      </c>
      <c r="BD161" s="3" t="s">
        <v>1918</v>
      </c>
    </row>
    <row r="162" spans="1:56" ht="57" customHeight="1" x14ac:dyDescent="0.25">
      <c r="A162" s="7" t="s">
        <v>58</v>
      </c>
      <c r="B162" s="2" t="s">
        <v>1919</v>
      </c>
      <c r="C162" s="2" t="s">
        <v>1920</v>
      </c>
      <c r="D162" s="2" t="s">
        <v>1921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1922</v>
      </c>
      <c r="L162" s="2" t="s">
        <v>1923</v>
      </c>
      <c r="M162" s="3" t="s">
        <v>568</v>
      </c>
      <c r="O162" s="3" t="s">
        <v>64</v>
      </c>
      <c r="P162" s="3" t="s">
        <v>161</v>
      </c>
      <c r="Q162" s="2" t="s">
        <v>1924</v>
      </c>
      <c r="R162" s="3" t="s">
        <v>66</v>
      </c>
      <c r="S162" s="4">
        <v>12</v>
      </c>
      <c r="T162" s="4">
        <v>12</v>
      </c>
      <c r="U162" s="5" t="s">
        <v>1925</v>
      </c>
      <c r="V162" s="5" t="s">
        <v>1925</v>
      </c>
      <c r="W162" s="5" t="s">
        <v>1845</v>
      </c>
      <c r="X162" s="5" t="s">
        <v>1845</v>
      </c>
      <c r="Y162" s="4">
        <v>612</v>
      </c>
      <c r="Z162" s="4">
        <v>460</v>
      </c>
      <c r="AA162" s="4">
        <v>460</v>
      </c>
      <c r="AB162" s="4">
        <v>3</v>
      </c>
      <c r="AC162" s="4">
        <v>3</v>
      </c>
      <c r="AD162" s="4">
        <v>16</v>
      </c>
      <c r="AE162" s="4">
        <v>16</v>
      </c>
      <c r="AF162" s="4">
        <v>7</v>
      </c>
      <c r="AG162" s="4">
        <v>7</v>
      </c>
      <c r="AH162" s="4">
        <v>5</v>
      </c>
      <c r="AI162" s="4">
        <v>5</v>
      </c>
      <c r="AJ162" s="4">
        <v>6</v>
      </c>
      <c r="AK162" s="4">
        <v>6</v>
      </c>
      <c r="AL162" s="4">
        <v>2</v>
      </c>
      <c r="AM162" s="4">
        <v>2</v>
      </c>
      <c r="AN162" s="4">
        <v>0</v>
      </c>
      <c r="AO162" s="4">
        <v>0</v>
      </c>
      <c r="AP162" s="3" t="s">
        <v>58</v>
      </c>
      <c r="AQ162" s="3" t="s">
        <v>58</v>
      </c>
      <c r="AS162" s="6" t="str">
        <f>HYPERLINK("https://creighton-primo.hosted.exlibrisgroup.com/primo-explore/search?tab=default_tab&amp;search_scope=EVERYTHING&amp;vid=01CRU&amp;lang=en_US&amp;offset=0&amp;query=any,contains,991005150979702656","Catalog Record")</f>
        <v>Catalog Record</v>
      </c>
      <c r="AT162" s="6" t="str">
        <f>HYPERLINK("http://www.worldcat.org/oclc/7732381","WorldCat Record")</f>
        <v>WorldCat Record</v>
      </c>
      <c r="AU162" s="3" t="s">
        <v>1926</v>
      </c>
      <c r="AV162" s="3" t="s">
        <v>1927</v>
      </c>
      <c r="AW162" s="3" t="s">
        <v>1928</v>
      </c>
      <c r="AX162" s="3" t="s">
        <v>1928</v>
      </c>
      <c r="AY162" s="3" t="s">
        <v>1929</v>
      </c>
      <c r="AZ162" s="3" t="s">
        <v>74</v>
      </c>
      <c r="BB162" s="3" t="s">
        <v>1930</v>
      </c>
      <c r="BC162" s="3" t="s">
        <v>1931</v>
      </c>
      <c r="BD162" s="3" t="s">
        <v>1932</v>
      </c>
    </row>
    <row r="163" spans="1:56" ht="57" customHeight="1" x14ac:dyDescent="0.25">
      <c r="A163" s="7" t="s">
        <v>58</v>
      </c>
      <c r="B163" s="2" t="s">
        <v>1933</v>
      </c>
      <c r="C163" s="2" t="s">
        <v>1934</v>
      </c>
      <c r="D163" s="2" t="s">
        <v>1935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1936</v>
      </c>
      <c r="L163" s="2" t="s">
        <v>1937</v>
      </c>
      <c r="M163" s="3" t="s">
        <v>191</v>
      </c>
      <c r="N163" s="2" t="s">
        <v>1938</v>
      </c>
      <c r="O163" s="3" t="s">
        <v>64</v>
      </c>
      <c r="P163" s="3" t="s">
        <v>65</v>
      </c>
      <c r="R163" s="3" t="s">
        <v>66</v>
      </c>
      <c r="S163" s="4">
        <v>16</v>
      </c>
      <c r="T163" s="4">
        <v>16</v>
      </c>
      <c r="U163" s="5" t="s">
        <v>1939</v>
      </c>
      <c r="V163" s="5" t="s">
        <v>1939</v>
      </c>
      <c r="W163" s="5" t="s">
        <v>885</v>
      </c>
      <c r="X163" s="5" t="s">
        <v>885</v>
      </c>
      <c r="Y163" s="4">
        <v>295</v>
      </c>
      <c r="Z163" s="4">
        <v>269</v>
      </c>
      <c r="AA163" s="4">
        <v>1251</v>
      </c>
      <c r="AB163" s="4">
        <v>1</v>
      </c>
      <c r="AC163" s="4">
        <v>7</v>
      </c>
      <c r="AD163" s="4">
        <v>12</v>
      </c>
      <c r="AE163" s="4">
        <v>48</v>
      </c>
      <c r="AF163" s="4">
        <v>7</v>
      </c>
      <c r="AG163" s="4">
        <v>19</v>
      </c>
      <c r="AH163" s="4">
        <v>3</v>
      </c>
      <c r="AI163" s="4">
        <v>11</v>
      </c>
      <c r="AJ163" s="4">
        <v>6</v>
      </c>
      <c r="AK163" s="4">
        <v>25</v>
      </c>
      <c r="AL163" s="4">
        <v>0</v>
      </c>
      <c r="AM163" s="4">
        <v>6</v>
      </c>
      <c r="AN163" s="4">
        <v>0</v>
      </c>
      <c r="AO163" s="4">
        <v>0</v>
      </c>
      <c r="AP163" s="3" t="s">
        <v>58</v>
      </c>
      <c r="AQ163" s="3" t="s">
        <v>69</v>
      </c>
      <c r="AR163" s="6" t="str">
        <f>HYPERLINK("http://catalog.hathitrust.org/Record/007135974","HathiTrust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HYPERLINK("https://creighton-primo.hosted.exlibrisgroup.com/primo-explore/search?tab=default_tab&amp;search_scope=EVERYTHING&amp;vid=01CRU&amp;lang=en_US&amp;offset=0&amp;query=any,contains,991004479019702656","Catalog Record")</f>
        <v>Catalog Record</v>
      </c>
      <c r="AT163" s="6" t="str">
        <f>HYPERLINK("http://www.worldcat.org/oclc/3621275","WorldCat Record")</f>
        <v>WorldCat Record</v>
      </c>
      <c r="AU163" s="3" t="s">
        <v>1940</v>
      </c>
      <c r="AV163" s="3" t="s">
        <v>1941</v>
      </c>
      <c r="AW163" s="3" t="s">
        <v>1942</v>
      </c>
      <c r="AX163" s="3" t="s">
        <v>1942</v>
      </c>
      <c r="AY163" s="3" t="s">
        <v>1943</v>
      </c>
      <c r="AZ163" s="3" t="s">
        <v>74</v>
      </c>
      <c r="BB163" s="3" t="s">
        <v>1944</v>
      </c>
      <c r="BC163" s="3" t="s">
        <v>1945</v>
      </c>
      <c r="BD163" s="3" t="s">
        <v>1946</v>
      </c>
    </row>
    <row r="164" spans="1:56" ht="57" customHeight="1" x14ac:dyDescent="0.25">
      <c r="A164" s="7" t="s">
        <v>58</v>
      </c>
      <c r="B164" s="2" t="s">
        <v>1947</v>
      </c>
      <c r="C164" s="2" t="s">
        <v>1948</v>
      </c>
      <c r="D164" s="2" t="s">
        <v>1949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1950</v>
      </c>
      <c r="L164" s="2" t="s">
        <v>1951</v>
      </c>
      <c r="M164" s="3" t="s">
        <v>450</v>
      </c>
      <c r="O164" s="3" t="s">
        <v>64</v>
      </c>
      <c r="P164" s="3" t="s">
        <v>654</v>
      </c>
      <c r="Q164" s="2" t="s">
        <v>1952</v>
      </c>
      <c r="R164" s="3" t="s">
        <v>66</v>
      </c>
      <c r="S164" s="4">
        <v>10</v>
      </c>
      <c r="T164" s="4">
        <v>10</v>
      </c>
      <c r="U164" s="5" t="s">
        <v>1953</v>
      </c>
      <c r="V164" s="5" t="s">
        <v>1953</v>
      </c>
      <c r="W164" s="5" t="s">
        <v>1954</v>
      </c>
      <c r="X164" s="5" t="s">
        <v>1954</v>
      </c>
      <c r="Y164" s="4">
        <v>1168</v>
      </c>
      <c r="Z164" s="4">
        <v>1074</v>
      </c>
      <c r="AA164" s="4">
        <v>1199</v>
      </c>
      <c r="AB164" s="4">
        <v>4</v>
      </c>
      <c r="AC164" s="4">
        <v>4</v>
      </c>
      <c r="AD164" s="4">
        <v>32</v>
      </c>
      <c r="AE164" s="4">
        <v>34</v>
      </c>
      <c r="AF164" s="4">
        <v>16</v>
      </c>
      <c r="AG164" s="4">
        <v>17</v>
      </c>
      <c r="AH164" s="4">
        <v>6</v>
      </c>
      <c r="AI164" s="4">
        <v>6</v>
      </c>
      <c r="AJ164" s="4">
        <v>17</v>
      </c>
      <c r="AK164" s="4">
        <v>18</v>
      </c>
      <c r="AL164" s="4">
        <v>2</v>
      </c>
      <c r="AM164" s="4">
        <v>2</v>
      </c>
      <c r="AN164" s="4">
        <v>0</v>
      </c>
      <c r="AO164" s="4">
        <v>0</v>
      </c>
      <c r="AP164" s="3" t="s">
        <v>58</v>
      </c>
      <c r="AQ164" s="3" t="s">
        <v>69</v>
      </c>
      <c r="AR164" s="6" t="str">
        <f>HYPERLINK("http://catalog.hathitrust.org/Record/000035274","HathiTrust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HYPERLINK("https://creighton-primo.hosted.exlibrisgroup.com/primo-explore/search?tab=default_tab&amp;search_scope=EVERYTHING&amp;vid=01CRU&amp;lang=en_US&amp;offset=0&amp;query=any,contains,991003830469702656","Catalog Record")</f>
        <v>Catalog Record</v>
      </c>
      <c r="AT164" s="6" t="str">
        <f>HYPERLINK("http://www.worldcat.org/oclc/1584075","WorldCat Record")</f>
        <v>WorldCat Record</v>
      </c>
      <c r="AU164" s="3" t="s">
        <v>1955</v>
      </c>
      <c r="AV164" s="3" t="s">
        <v>1956</v>
      </c>
      <c r="AW164" s="3" t="s">
        <v>1957</v>
      </c>
      <c r="AX164" s="3" t="s">
        <v>1957</v>
      </c>
      <c r="AY164" s="3" t="s">
        <v>1958</v>
      </c>
      <c r="AZ164" s="3" t="s">
        <v>74</v>
      </c>
      <c r="BB164" s="3" t="s">
        <v>1959</v>
      </c>
      <c r="BC164" s="3" t="s">
        <v>1960</v>
      </c>
      <c r="BD164" s="3" t="s">
        <v>1961</v>
      </c>
    </row>
    <row r="165" spans="1:56" ht="57" customHeight="1" x14ac:dyDescent="0.25">
      <c r="A165" s="7" t="s">
        <v>58</v>
      </c>
      <c r="B165" s="2" t="s">
        <v>1962</v>
      </c>
      <c r="C165" s="2" t="s">
        <v>1963</v>
      </c>
      <c r="D165" s="2" t="s">
        <v>1964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1965</v>
      </c>
      <c r="L165" s="2" t="s">
        <v>1966</v>
      </c>
      <c r="M165" s="3" t="s">
        <v>1967</v>
      </c>
      <c r="O165" s="3" t="s">
        <v>64</v>
      </c>
      <c r="P165" s="3" t="s">
        <v>770</v>
      </c>
      <c r="R165" s="3" t="s">
        <v>66</v>
      </c>
      <c r="S165" s="4">
        <v>1</v>
      </c>
      <c r="T165" s="4">
        <v>1</v>
      </c>
      <c r="U165" s="5" t="s">
        <v>1968</v>
      </c>
      <c r="V165" s="5" t="s">
        <v>1968</v>
      </c>
      <c r="W165" s="5" t="s">
        <v>1968</v>
      </c>
      <c r="X165" s="5" t="s">
        <v>1968</v>
      </c>
      <c r="Y165" s="4">
        <v>560</v>
      </c>
      <c r="Z165" s="4">
        <v>422</v>
      </c>
      <c r="AA165" s="4">
        <v>427</v>
      </c>
      <c r="AB165" s="4">
        <v>2</v>
      </c>
      <c r="AC165" s="4">
        <v>2</v>
      </c>
      <c r="AD165" s="4">
        <v>18</v>
      </c>
      <c r="AE165" s="4">
        <v>18</v>
      </c>
      <c r="AF165" s="4">
        <v>4</v>
      </c>
      <c r="AG165" s="4">
        <v>4</v>
      </c>
      <c r="AH165" s="4">
        <v>6</v>
      </c>
      <c r="AI165" s="4">
        <v>6</v>
      </c>
      <c r="AJ165" s="4">
        <v>13</v>
      </c>
      <c r="AK165" s="4">
        <v>13</v>
      </c>
      <c r="AL165" s="4">
        <v>1</v>
      </c>
      <c r="AM165" s="4">
        <v>1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HYPERLINK("https://creighton-primo.hosted.exlibrisgroup.com/primo-explore/search?tab=default_tab&amp;search_scope=EVERYTHING&amp;vid=01CRU&amp;lang=en_US&amp;offset=0&amp;query=any,contains,991005109769702656","Catalog Record")</f>
        <v>Catalog Record</v>
      </c>
      <c r="AT165" s="6" t="str">
        <f>HYPERLINK("http://www.worldcat.org/oclc/13157890","WorldCat Record")</f>
        <v>WorldCat Record</v>
      </c>
      <c r="AU165" s="3" t="s">
        <v>1969</v>
      </c>
      <c r="AV165" s="3" t="s">
        <v>1970</v>
      </c>
      <c r="AW165" s="3" t="s">
        <v>1971</v>
      </c>
      <c r="AX165" s="3" t="s">
        <v>1971</v>
      </c>
      <c r="AY165" s="3" t="s">
        <v>1972</v>
      </c>
      <c r="AZ165" s="3" t="s">
        <v>74</v>
      </c>
      <c r="BB165" s="3" t="s">
        <v>1973</v>
      </c>
      <c r="BC165" s="3" t="s">
        <v>1974</v>
      </c>
      <c r="BD165" s="3" t="s">
        <v>1975</v>
      </c>
    </row>
    <row r="166" spans="1:56" ht="57" customHeight="1" x14ac:dyDescent="0.25">
      <c r="A166" s="7" t="s">
        <v>58</v>
      </c>
      <c r="B166" s="2" t="s">
        <v>1976</v>
      </c>
      <c r="C166" s="2" t="s">
        <v>1977</v>
      </c>
      <c r="D166" s="2" t="s">
        <v>1978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1979</v>
      </c>
      <c r="L166" s="2" t="s">
        <v>1980</v>
      </c>
      <c r="M166" s="3" t="s">
        <v>1981</v>
      </c>
      <c r="O166" s="3" t="s">
        <v>64</v>
      </c>
      <c r="P166" s="3" t="s">
        <v>65</v>
      </c>
      <c r="R166" s="3" t="s">
        <v>66</v>
      </c>
      <c r="S166" s="4">
        <v>3</v>
      </c>
      <c r="T166" s="4">
        <v>3</v>
      </c>
      <c r="U166" s="5" t="s">
        <v>1982</v>
      </c>
      <c r="V166" s="5" t="s">
        <v>1982</v>
      </c>
      <c r="W166" s="5" t="s">
        <v>1983</v>
      </c>
      <c r="X166" s="5" t="s">
        <v>1983</v>
      </c>
      <c r="Y166" s="4">
        <v>443</v>
      </c>
      <c r="Z166" s="4">
        <v>419</v>
      </c>
      <c r="AA166" s="4">
        <v>490</v>
      </c>
      <c r="AB166" s="4">
        <v>5</v>
      </c>
      <c r="AC166" s="4">
        <v>6</v>
      </c>
      <c r="AD166" s="4">
        <v>22</v>
      </c>
      <c r="AE166" s="4">
        <v>25</v>
      </c>
      <c r="AF166" s="4">
        <v>10</v>
      </c>
      <c r="AG166" s="4">
        <v>10</v>
      </c>
      <c r="AH166" s="4">
        <v>4</v>
      </c>
      <c r="AI166" s="4">
        <v>5</v>
      </c>
      <c r="AJ166" s="4">
        <v>9</v>
      </c>
      <c r="AK166" s="4">
        <v>11</v>
      </c>
      <c r="AL166" s="4">
        <v>4</v>
      </c>
      <c r="AM166" s="4">
        <v>5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HYPERLINK("https://creighton-primo.hosted.exlibrisgroup.com/primo-explore/search?tab=default_tab&amp;search_scope=EVERYTHING&amp;vid=01CRU&amp;lang=en_US&amp;offset=0&amp;query=any,contains,991004743249702656","Catalog Record")</f>
        <v>Catalog Record</v>
      </c>
      <c r="AT166" s="6" t="str">
        <f>HYPERLINK("http://www.worldcat.org/oclc/4892327","WorldCat Record")</f>
        <v>WorldCat Record</v>
      </c>
      <c r="AU166" s="3" t="s">
        <v>1984</v>
      </c>
      <c r="AV166" s="3" t="s">
        <v>1985</v>
      </c>
      <c r="AW166" s="3" t="s">
        <v>1986</v>
      </c>
      <c r="AX166" s="3" t="s">
        <v>1986</v>
      </c>
      <c r="AY166" s="3" t="s">
        <v>1987</v>
      </c>
      <c r="AZ166" s="3" t="s">
        <v>74</v>
      </c>
      <c r="BB166" s="3" t="s">
        <v>1988</v>
      </c>
      <c r="BC166" s="3" t="s">
        <v>1989</v>
      </c>
      <c r="BD166" s="3" t="s">
        <v>1990</v>
      </c>
    </row>
    <row r="167" spans="1:56" ht="57" customHeight="1" x14ac:dyDescent="0.25">
      <c r="A167" s="7" t="s">
        <v>58</v>
      </c>
      <c r="B167" s="2" t="s">
        <v>1991</v>
      </c>
      <c r="C167" s="2" t="s">
        <v>1992</v>
      </c>
      <c r="D167" s="2" t="s">
        <v>1993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1994</v>
      </c>
      <c r="L167" s="2" t="s">
        <v>1995</v>
      </c>
      <c r="M167" s="3" t="s">
        <v>495</v>
      </c>
      <c r="O167" s="3" t="s">
        <v>64</v>
      </c>
      <c r="P167" s="3" t="s">
        <v>65</v>
      </c>
      <c r="Q167" s="2" t="s">
        <v>1478</v>
      </c>
      <c r="R167" s="3" t="s">
        <v>66</v>
      </c>
      <c r="S167" s="4">
        <v>1</v>
      </c>
      <c r="T167" s="4">
        <v>1</v>
      </c>
      <c r="U167" s="5" t="s">
        <v>1996</v>
      </c>
      <c r="V167" s="5" t="s">
        <v>1996</v>
      </c>
      <c r="W167" s="5" t="s">
        <v>1997</v>
      </c>
      <c r="X167" s="5" t="s">
        <v>1997</v>
      </c>
      <c r="Y167" s="4">
        <v>966</v>
      </c>
      <c r="Z167" s="4">
        <v>891</v>
      </c>
      <c r="AA167" s="4">
        <v>898</v>
      </c>
      <c r="AB167" s="4">
        <v>5</v>
      </c>
      <c r="AC167" s="4">
        <v>5</v>
      </c>
      <c r="AD167" s="4">
        <v>27</v>
      </c>
      <c r="AE167" s="4">
        <v>27</v>
      </c>
      <c r="AF167" s="4">
        <v>8</v>
      </c>
      <c r="AG167" s="4">
        <v>8</v>
      </c>
      <c r="AH167" s="4">
        <v>7</v>
      </c>
      <c r="AI167" s="4">
        <v>7</v>
      </c>
      <c r="AJ167" s="4">
        <v>14</v>
      </c>
      <c r="AK167" s="4">
        <v>14</v>
      </c>
      <c r="AL167" s="4">
        <v>4</v>
      </c>
      <c r="AM167" s="4">
        <v>4</v>
      </c>
      <c r="AN167" s="4">
        <v>0</v>
      </c>
      <c r="AO167" s="4">
        <v>0</v>
      </c>
      <c r="AP167" s="3" t="s">
        <v>58</v>
      </c>
      <c r="AQ167" s="3" t="s">
        <v>69</v>
      </c>
      <c r="AR167" s="6" t="str">
        <f>HYPERLINK("http://catalog.hathitrust.org/Record/001030639","HathiTrust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HYPERLINK("https://creighton-primo.hosted.exlibrisgroup.com/primo-explore/search?tab=default_tab&amp;search_scope=EVERYTHING&amp;vid=01CRU&amp;lang=en_US&amp;offset=0&amp;query=any,contains,991003590539702656","Catalog Record")</f>
        <v>Catalog Record</v>
      </c>
      <c r="AT167" s="6" t="str">
        <f>HYPERLINK("http://www.worldcat.org/oclc/147096","WorldCat Record")</f>
        <v>WorldCat Record</v>
      </c>
      <c r="AU167" s="3" t="s">
        <v>1998</v>
      </c>
      <c r="AV167" s="3" t="s">
        <v>1999</v>
      </c>
      <c r="AW167" s="3" t="s">
        <v>2000</v>
      </c>
      <c r="AX167" s="3" t="s">
        <v>2000</v>
      </c>
      <c r="AY167" s="3" t="s">
        <v>2001</v>
      </c>
      <c r="AZ167" s="3" t="s">
        <v>74</v>
      </c>
      <c r="BB167" s="3" t="s">
        <v>2002</v>
      </c>
      <c r="BC167" s="3" t="s">
        <v>2003</v>
      </c>
      <c r="BD167" s="3" t="s">
        <v>2004</v>
      </c>
    </row>
    <row r="168" spans="1:56" ht="57" customHeight="1" x14ac:dyDescent="0.25">
      <c r="A168" s="7" t="s">
        <v>58</v>
      </c>
      <c r="B168" s="2" t="s">
        <v>2005</v>
      </c>
      <c r="C168" s="2" t="s">
        <v>2006</v>
      </c>
      <c r="D168" s="2" t="s">
        <v>2007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L168" s="2" t="s">
        <v>2008</v>
      </c>
      <c r="M168" s="3" t="s">
        <v>1110</v>
      </c>
      <c r="O168" s="3" t="s">
        <v>64</v>
      </c>
      <c r="P168" s="3" t="s">
        <v>654</v>
      </c>
      <c r="Q168" s="2" t="s">
        <v>2009</v>
      </c>
      <c r="R168" s="3" t="s">
        <v>66</v>
      </c>
      <c r="S168" s="4">
        <v>10</v>
      </c>
      <c r="T168" s="4">
        <v>10</v>
      </c>
      <c r="U168" s="5" t="s">
        <v>2010</v>
      </c>
      <c r="V168" s="5" t="s">
        <v>2010</v>
      </c>
      <c r="W168" s="5" t="s">
        <v>1845</v>
      </c>
      <c r="X168" s="5" t="s">
        <v>1845</v>
      </c>
      <c r="Y168" s="4">
        <v>530</v>
      </c>
      <c r="Z168" s="4">
        <v>451</v>
      </c>
      <c r="AA168" s="4">
        <v>457</v>
      </c>
      <c r="AB168" s="4">
        <v>3</v>
      </c>
      <c r="AC168" s="4">
        <v>3</v>
      </c>
      <c r="AD168" s="4">
        <v>22</v>
      </c>
      <c r="AE168" s="4">
        <v>22</v>
      </c>
      <c r="AF168" s="4">
        <v>9</v>
      </c>
      <c r="AG168" s="4">
        <v>9</v>
      </c>
      <c r="AH168" s="4">
        <v>6</v>
      </c>
      <c r="AI168" s="4">
        <v>6</v>
      </c>
      <c r="AJ168" s="4">
        <v>10</v>
      </c>
      <c r="AK168" s="4">
        <v>10</v>
      </c>
      <c r="AL168" s="4">
        <v>2</v>
      </c>
      <c r="AM168" s="4">
        <v>2</v>
      </c>
      <c r="AN168" s="4">
        <v>0</v>
      </c>
      <c r="AO168" s="4">
        <v>0</v>
      </c>
      <c r="AP168" s="3" t="s">
        <v>58</v>
      </c>
      <c r="AQ168" s="3" t="s">
        <v>69</v>
      </c>
      <c r="AR168" s="6" t="str">
        <f>HYPERLINK("http://catalog.hathitrust.org/Record/001534207","HathiTrust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HYPERLINK("https://creighton-primo.hosted.exlibrisgroup.com/primo-explore/search?tab=default_tab&amp;search_scope=EVERYTHING&amp;vid=01CRU&amp;lang=en_US&amp;offset=0&amp;query=any,contains,991001131629702656","Catalog Record")</f>
        <v>Catalog Record</v>
      </c>
      <c r="AT168" s="6" t="str">
        <f>HYPERLINK("http://www.worldcat.org/oclc/16683524","WorldCat Record")</f>
        <v>WorldCat Record</v>
      </c>
      <c r="AU168" s="3" t="s">
        <v>2011</v>
      </c>
      <c r="AV168" s="3" t="s">
        <v>2012</v>
      </c>
      <c r="AW168" s="3" t="s">
        <v>2013</v>
      </c>
      <c r="AX168" s="3" t="s">
        <v>2013</v>
      </c>
      <c r="AY168" s="3" t="s">
        <v>2014</v>
      </c>
      <c r="AZ168" s="3" t="s">
        <v>74</v>
      </c>
      <c r="BB168" s="3" t="s">
        <v>2015</v>
      </c>
      <c r="BC168" s="3" t="s">
        <v>2016</v>
      </c>
      <c r="BD168" s="3" t="s">
        <v>2017</v>
      </c>
    </row>
    <row r="169" spans="1:56" ht="57" customHeight="1" x14ac:dyDescent="0.25">
      <c r="A169" s="7" t="s">
        <v>58</v>
      </c>
      <c r="B169" s="2" t="s">
        <v>2018</v>
      </c>
      <c r="C169" s="2" t="s">
        <v>2019</v>
      </c>
      <c r="D169" s="2" t="s">
        <v>2020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1631</v>
      </c>
      <c r="L169" s="2" t="s">
        <v>2021</v>
      </c>
      <c r="M169" s="3" t="s">
        <v>420</v>
      </c>
      <c r="O169" s="3" t="s">
        <v>64</v>
      </c>
      <c r="P169" s="3" t="s">
        <v>65</v>
      </c>
      <c r="R169" s="3" t="s">
        <v>66</v>
      </c>
      <c r="S169" s="4">
        <v>6</v>
      </c>
      <c r="T169" s="4">
        <v>6</v>
      </c>
      <c r="U169" s="5" t="s">
        <v>2022</v>
      </c>
      <c r="V169" s="5" t="s">
        <v>2022</v>
      </c>
      <c r="W169" s="5" t="s">
        <v>2023</v>
      </c>
      <c r="X169" s="5" t="s">
        <v>2023</v>
      </c>
      <c r="Y169" s="4">
        <v>1030</v>
      </c>
      <c r="Z169" s="4">
        <v>921</v>
      </c>
      <c r="AA169" s="4">
        <v>958</v>
      </c>
      <c r="AB169" s="4">
        <v>8</v>
      </c>
      <c r="AC169" s="4">
        <v>10</v>
      </c>
      <c r="AD169" s="4">
        <v>37</v>
      </c>
      <c r="AE169" s="4">
        <v>40</v>
      </c>
      <c r="AF169" s="4">
        <v>14</v>
      </c>
      <c r="AG169" s="4">
        <v>15</v>
      </c>
      <c r="AH169" s="4">
        <v>8</v>
      </c>
      <c r="AI169" s="4">
        <v>8</v>
      </c>
      <c r="AJ169" s="4">
        <v>17</v>
      </c>
      <c r="AK169" s="4">
        <v>18</v>
      </c>
      <c r="AL169" s="4">
        <v>6</v>
      </c>
      <c r="AM169" s="4">
        <v>8</v>
      </c>
      <c r="AN169" s="4">
        <v>0</v>
      </c>
      <c r="AO169" s="4">
        <v>0</v>
      </c>
      <c r="AP169" s="3" t="s">
        <v>58</v>
      </c>
      <c r="AQ169" s="3" t="s">
        <v>69</v>
      </c>
      <c r="AR169" s="6" t="str">
        <f>HYPERLINK("http://catalog.hathitrust.org/Record/002978827","HathiTrust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HYPERLINK("https://creighton-primo.hosted.exlibrisgroup.com/primo-explore/search?tab=default_tab&amp;search_scope=EVERYTHING&amp;vid=01CRU&amp;lang=en_US&amp;offset=0&amp;query=any,contains,991002392179702656","Catalog Record")</f>
        <v>Catalog Record</v>
      </c>
      <c r="AT169" s="6" t="str">
        <f>HYPERLINK("http://www.worldcat.org/oclc/31075060","WorldCat Record")</f>
        <v>WorldCat Record</v>
      </c>
      <c r="AU169" s="3" t="s">
        <v>2024</v>
      </c>
      <c r="AV169" s="3" t="s">
        <v>2025</v>
      </c>
      <c r="AW169" s="3" t="s">
        <v>2026</v>
      </c>
      <c r="AX169" s="3" t="s">
        <v>2026</v>
      </c>
      <c r="AY169" s="3" t="s">
        <v>2027</v>
      </c>
      <c r="AZ169" s="3" t="s">
        <v>74</v>
      </c>
      <c r="BB169" s="3" t="s">
        <v>2028</v>
      </c>
      <c r="BC169" s="3" t="s">
        <v>2029</v>
      </c>
      <c r="BD169" s="3" t="s">
        <v>2030</v>
      </c>
    </row>
    <row r="170" spans="1:56" ht="57" customHeight="1" x14ac:dyDescent="0.25">
      <c r="A170" s="7" t="s">
        <v>58</v>
      </c>
      <c r="B170" s="2" t="s">
        <v>2031</v>
      </c>
      <c r="C170" s="2" t="s">
        <v>2032</v>
      </c>
      <c r="D170" s="2" t="s">
        <v>2033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2034</v>
      </c>
      <c r="L170" s="2" t="s">
        <v>2035</v>
      </c>
      <c r="M170" s="3" t="s">
        <v>495</v>
      </c>
      <c r="O170" s="3" t="s">
        <v>64</v>
      </c>
      <c r="P170" s="3" t="s">
        <v>161</v>
      </c>
      <c r="R170" s="3" t="s">
        <v>66</v>
      </c>
      <c r="S170" s="4">
        <v>6</v>
      </c>
      <c r="T170" s="4">
        <v>6</v>
      </c>
      <c r="U170" s="5" t="s">
        <v>2010</v>
      </c>
      <c r="V170" s="5" t="s">
        <v>2010</v>
      </c>
      <c r="W170" s="5" t="s">
        <v>2036</v>
      </c>
      <c r="X170" s="5" t="s">
        <v>2036</v>
      </c>
      <c r="Y170" s="4">
        <v>315</v>
      </c>
      <c r="Z170" s="4">
        <v>195</v>
      </c>
      <c r="AA170" s="4">
        <v>687</v>
      </c>
      <c r="AB170" s="4">
        <v>2</v>
      </c>
      <c r="AC170" s="4">
        <v>4</v>
      </c>
      <c r="AD170" s="4">
        <v>4</v>
      </c>
      <c r="AE170" s="4">
        <v>23</v>
      </c>
      <c r="AF170" s="4">
        <v>0</v>
      </c>
      <c r="AG170" s="4">
        <v>8</v>
      </c>
      <c r="AH170" s="4">
        <v>2</v>
      </c>
      <c r="AI170" s="4">
        <v>5</v>
      </c>
      <c r="AJ170" s="4">
        <v>3</v>
      </c>
      <c r="AK170" s="4">
        <v>14</v>
      </c>
      <c r="AL170" s="4">
        <v>0</v>
      </c>
      <c r="AM170" s="4">
        <v>2</v>
      </c>
      <c r="AN170" s="4">
        <v>0</v>
      </c>
      <c r="AO170" s="4">
        <v>0</v>
      </c>
      <c r="AP170" s="3" t="s">
        <v>58</v>
      </c>
      <c r="AQ170" s="3" t="s">
        <v>69</v>
      </c>
      <c r="AR170" s="6" t="str">
        <f>HYPERLINK("http://catalog.hathitrust.org/Record/001442569","HathiTrust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HYPERLINK("https://creighton-primo.hosted.exlibrisgroup.com/primo-explore/search?tab=default_tab&amp;search_scope=EVERYTHING&amp;vid=01CRU&amp;lang=en_US&amp;offset=0&amp;query=any,contains,991001241679702656","Catalog Record")</f>
        <v>Catalog Record</v>
      </c>
      <c r="AT170" s="6" t="str">
        <f>HYPERLINK("http://www.worldcat.org/oclc/207961","WorldCat Record")</f>
        <v>WorldCat Record</v>
      </c>
      <c r="AU170" s="3" t="s">
        <v>2037</v>
      </c>
      <c r="AV170" s="3" t="s">
        <v>2038</v>
      </c>
      <c r="AW170" s="3" t="s">
        <v>2039</v>
      </c>
      <c r="AX170" s="3" t="s">
        <v>2039</v>
      </c>
      <c r="AY170" s="3" t="s">
        <v>2040</v>
      </c>
      <c r="AZ170" s="3" t="s">
        <v>74</v>
      </c>
      <c r="BB170" s="3" t="s">
        <v>2041</v>
      </c>
      <c r="BC170" s="3" t="s">
        <v>2042</v>
      </c>
      <c r="BD170" s="3" t="s">
        <v>2043</v>
      </c>
    </row>
    <row r="171" spans="1:56" ht="57" customHeight="1" x14ac:dyDescent="0.25">
      <c r="A171" s="7" t="s">
        <v>58</v>
      </c>
      <c r="B171" s="2" t="s">
        <v>2044</v>
      </c>
      <c r="C171" s="2" t="s">
        <v>2045</v>
      </c>
      <c r="D171" s="2" t="s">
        <v>2046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2047</v>
      </c>
      <c r="L171" s="2" t="s">
        <v>2048</v>
      </c>
      <c r="M171" s="3" t="s">
        <v>719</v>
      </c>
      <c r="O171" s="3" t="s">
        <v>64</v>
      </c>
      <c r="P171" s="3" t="s">
        <v>868</v>
      </c>
      <c r="R171" s="3" t="s">
        <v>66</v>
      </c>
      <c r="S171" s="4">
        <v>1</v>
      </c>
      <c r="T171" s="4">
        <v>1</v>
      </c>
      <c r="U171" s="5" t="s">
        <v>1982</v>
      </c>
      <c r="V171" s="5" t="s">
        <v>1982</v>
      </c>
      <c r="W171" s="5" t="s">
        <v>2049</v>
      </c>
      <c r="X171" s="5" t="s">
        <v>2049</v>
      </c>
      <c r="Y171" s="4">
        <v>137</v>
      </c>
      <c r="Z171" s="4">
        <v>109</v>
      </c>
      <c r="AA171" s="4">
        <v>615</v>
      </c>
      <c r="AB171" s="4">
        <v>2</v>
      </c>
      <c r="AC171" s="4">
        <v>4</v>
      </c>
      <c r="AD171" s="4">
        <v>6</v>
      </c>
      <c r="AE171" s="4">
        <v>33</v>
      </c>
      <c r="AF171" s="4">
        <v>4</v>
      </c>
      <c r="AG171" s="4">
        <v>16</v>
      </c>
      <c r="AH171" s="4">
        <v>0</v>
      </c>
      <c r="AI171" s="4">
        <v>7</v>
      </c>
      <c r="AJ171" s="4">
        <v>2</v>
      </c>
      <c r="AK171" s="4">
        <v>16</v>
      </c>
      <c r="AL171" s="4">
        <v>1</v>
      </c>
      <c r="AM171" s="4">
        <v>3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HYPERLINK("https://creighton-primo.hosted.exlibrisgroup.com/primo-explore/search?tab=default_tab&amp;search_scope=EVERYTHING&amp;vid=01CRU&amp;lang=en_US&amp;offset=0&amp;query=any,contains,991003212279702656","Catalog Record")</f>
        <v>Catalog Record</v>
      </c>
      <c r="AT171" s="6" t="str">
        <f>HYPERLINK("http://www.worldcat.org/oclc/738697","WorldCat Record")</f>
        <v>WorldCat Record</v>
      </c>
      <c r="AU171" s="3" t="s">
        <v>2050</v>
      </c>
      <c r="AV171" s="3" t="s">
        <v>2051</v>
      </c>
      <c r="AW171" s="3" t="s">
        <v>2052</v>
      </c>
      <c r="AX171" s="3" t="s">
        <v>2052</v>
      </c>
      <c r="AY171" s="3" t="s">
        <v>2053</v>
      </c>
      <c r="AZ171" s="3" t="s">
        <v>74</v>
      </c>
      <c r="BC171" s="3" t="s">
        <v>2054</v>
      </c>
      <c r="BD171" s="3" t="s">
        <v>2055</v>
      </c>
    </row>
    <row r="172" spans="1:56" ht="57" customHeight="1" x14ac:dyDescent="0.25">
      <c r="A172" s="7" t="s">
        <v>58</v>
      </c>
      <c r="B172" s="2" t="s">
        <v>2056</v>
      </c>
      <c r="C172" s="2" t="s">
        <v>2057</v>
      </c>
      <c r="D172" s="2" t="s">
        <v>2058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2059</v>
      </c>
      <c r="L172" s="2" t="s">
        <v>2060</v>
      </c>
      <c r="M172" s="3" t="s">
        <v>923</v>
      </c>
      <c r="O172" s="3" t="s">
        <v>64</v>
      </c>
      <c r="P172" s="3" t="s">
        <v>1347</v>
      </c>
      <c r="R172" s="3" t="s">
        <v>66</v>
      </c>
      <c r="S172" s="4">
        <v>2</v>
      </c>
      <c r="T172" s="4">
        <v>2</v>
      </c>
      <c r="U172" s="5" t="s">
        <v>2061</v>
      </c>
      <c r="V172" s="5" t="s">
        <v>2061</v>
      </c>
      <c r="W172" s="5" t="s">
        <v>2062</v>
      </c>
      <c r="X172" s="5" t="s">
        <v>2062</v>
      </c>
      <c r="Y172" s="4">
        <v>808</v>
      </c>
      <c r="Z172" s="4">
        <v>727</v>
      </c>
      <c r="AA172" s="4">
        <v>734</v>
      </c>
      <c r="AB172" s="4">
        <v>8</v>
      </c>
      <c r="AC172" s="4">
        <v>8</v>
      </c>
      <c r="AD172" s="4">
        <v>40</v>
      </c>
      <c r="AE172" s="4">
        <v>40</v>
      </c>
      <c r="AF172" s="4">
        <v>20</v>
      </c>
      <c r="AG172" s="4">
        <v>20</v>
      </c>
      <c r="AH172" s="4">
        <v>9</v>
      </c>
      <c r="AI172" s="4">
        <v>9</v>
      </c>
      <c r="AJ172" s="4">
        <v>15</v>
      </c>
      <c r="AK172" s="4">
        <v>15</v>
      </c>
      <c r="AL172" s="4">
        <v>7</v>
      </c>
      <c r="AM172" s="4">
        <v>7</v>
      </c>
      <c r="AN172" s="4">
        <v>0</v>
      </c>
      <c r="AO172" s="4">
        <v>0</v>
      </c>
      <c r="AP172" s="3" t="s">
        <v>58</v>
      </c>
      <c r="AQ172" s="3" t="s">
        <v>69</v>
      </c>
      <c r="AR172" s="6" t="str">
        <f>HYPERLINK("http://catalog.hathitrust.org/Record/004279298","HathiTrust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HYPERLINK("https://creighton-primo.hosted.exlibrisgroup.com/primo-explore/search?tab=default_tab&amp;search_scope=EVERYTHING&amp;vid=01CRU&amp;lang=en_US&amp;offset=0&amp;query=any,contains,991003909729702656","Catalog Record")</f>
        <v>Catalog Record</v>
      </c>
      <c r="AT172" s="6" t="str">
        <f>HYPERLINK("http://www.worldcat.org/oclc/49226207","WorldCat Record")</f>
        <v>WorldCat Record</v>
      </c>
      <c r="AU172" s="3" t="s">
        <v>2063</v>
      </c>
      <c r="AV172" s="3" t="s">
        <v>2064</v>
      </c>
      <c r="AW172" s="3" t="s">
        <v>2065</v>
      </c>
      <c r="AX172" s="3" t="s">
        <v>2065</v>
      </c>
      <c r="AY172" s="3" t="s">
        <v>2066</v>
      </c>
      <c r="AZ172" s="3" t="s">
        <v>74</v>
      </c>
      <c r="BB172" s="3" t="s">
        <v>2067</v>
      </c>
      <c r="BC172" s="3" t="s">
        <v>2068</v>
      </c>
      <c r="BD172" s="3" t="s">
        <v>2069</v>
      </c>
    </row>
    <row r="173" spans="1:56" ht="57" customHeight="1" x14ac:dyDescent="0.25">
      <c r="A173" s="7" t="s">
        <v>58</v>
      </c>
      <c r="B173" s="2" t="s">
        <v>2070</v>
      </c>
      <c r="C173" s="2" t="s">
        <v>2071</v>
      </c>
      <c r="D173" s="2" t="s">
        <v>2072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2073</v>
      </c>
      <c r="L173" s="2" t="s">
        <v>2074</v>
      </c>
      <c r="M173" s="3" t="s">
        <v>82</v>
      </c>
      <c r="N173" s="2" t="s">
        <v>1648</v>
      </c>
      <c r="O173" s="3" t="s">
        <v>64</v>
      </c>
      <c r="P173" s="3" t="s">
        <v>65</v>
      </c>
      <c r="R173" s="3" t="s">
        <v>66</v>
      </c>
      <c r="S173" s="4">
        <v>1</v>
      </c>
      <c r="T173" s="4">
        <v>1</v>
      </c>
      <c r="U173" s="5" t="s">
        <v>2061</v>
      </c>
      <c r="V173" s="5" t="s">
        <v>2061</v>
      </c>
      <c r="W173" s="5" t="s">
        <v>2075</v>
      </c>
      <c r="X173" s="5" t="s">
        <v>2075</v>
      </c>
      <c r="Y173" s="4">
        <v>526</v>
      </c>
      <c r="Z173" s="4">
        <v>491</v>
      </c>
      <c r="AA173" s="4">
        <v>678</v>
      </c>
      <c r="AB173" s="4">
        <v>2</v>
      </c>
      <c r="AC173" s="4">
        <v>3</v>
      </c>
      <c r="AD173" s="4">
        <v>21</v>
      </c>
      <c r="AE173" s="4">
        <v>29</v>
      </c>
      <c r="AF173" s="4">
        <v>6</v>
      </c>
      <c r="AG173" s="4">
        <v>9</v>
      </c>
      <c r="AH173" s="4">
        <v>7</v>
      </c>
      <c r="AI173" s="4">
        <v>9</v>
      </c>
      <c r="AJ173" s="4">
        <v>12</v>
      </c>
      <c r="AK173" s="4">
        <v>17</v>
      </c>
      <c r="AL173" s="4">
        <v>1</v>
      </c>
      <c r="AM173" s="4">
        <v>2</v>
      </c>
      <c r="AN173" s="4">
        <v>0</v>
      </c>
      <c r="AO173" s="4">
        <v>0</v>
      </c>
      <c r="AP173" s="3" t="s">
        <v>58</v>
      </c>
      <c r="AQ173" s="3" t="s">
        <v>69</v>
      </c>
      <c r="AR173" s="6" t="str">
        <f>HYPERLINK("http://catalog.hathitrust.org/Record/001424903","HathiTrust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HYPERLINK("https://creighton-primo.hosted.exlibrisgroup.com/primo-explore/search?tab=default_tab&amp;search_scope=EVERYTHING&amp;vid=01CRU&amp;lang=en_US&amp;offset=0&amp;query=any,contains,991004243529702656","Catalog Record")</f>
        <v>Catalog Record</v>
      </c>
      <c r="AT173" s="6" t="str">
        <f>HYPERLINK("http://www.worldcat.org/oclc/2796204","WorldCat Record")</f>
        <v>WorldCat Record</v>
      </c>
      <c r="AU173" s="3" t="s">
        <v>2076</v>
      </c>
      <c r="AV173" s="3" t="s">
        <v>2077</v>
      </c>
      <c r="AW173" s="3" t="s">
        <v>2078</v>
      </c>
      <c r="AX173" s="3" t="s">
        <v>2078</v>
      </c>
      <c r="AY173" s="3" t="s">
        <v>2079</v>
      </c>
      <c r="AZ173" s="3" t="s">
        <v>74</v>
      </c>
      <c r="BC173" s="3" t="s">
        <v>2080</v>
      </c>
      <c r="BD173" s="3" t="s">
        <v>2081</v>
      </c>
    </row>
    <row r="174" spans="1:56" ht="57" customHeight="1" x14ac:dyDescent="0.25">
      <c r="A174" s="7" t="s">
        <v>58</v>
      </c>
      <c r="B174" s="2" t="s">
        <v>2082</v>
      </c>
      <c r="C174" s="2" t="s">
        <v>2083</v>
      </c>
      <c r="D174" s="2" t="s">
        <v>2084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2085</v>
      </c>
      <c r="L174" s="2" t="s">
        <v>2086</v>
      </c>
      <c r="M174" s="3" t="s">
        <v>732</v>
      </c>
      <c r="O174" s="3" t="s">
        <v>64</v>
      </c>
      <c r="P174" s="3" t="s">
        <v>480</v>
      </c>
      <c r="R174" s="3" t="s">
        <v>66</v>
      </c>
      <c r="S174" s="4">
        <v>3</v>
      </c>
      <c r="T174" s="4">
        <v>3</v>
      </c>
      <c r="U174" s="5" t="s">
        <v>2087</v>
      </c>
      <c r="V174" s="5" t="s">
        <v>2087</v>
      </c>
      <c r="W174" s="5" t="s">
        <v>1845</v>
      </c>
      <c r="X174" s="5" t="s">
        <v>1845</v>
      </c>
      <c r="Y174" s="4">
        <v>299</v>
      </c>
      <c r="Z174" s="4">
        <v>252</v>
      </c>
      <c r="AA174" s="4">
        <v>258</v>
      </c>
      <c r="AB174" s="4">
        <v>3</v>
      </c>
      <c r="AC174" s="4">
        <v>3</v>
      </c>
      <c r="AD174" s="4">
        <v>9</v>
      </c>
      <c r="AE174" s="4">
        <v>9</v>
      </c>
      <c r="AF174" s="4">
        <v>2</v>
      </c>
      <c r="AG174" s="4">
        <v>2</v>
      </c>
      <c r="AH174" s="4">
        <v>3</v>
      </c>
      <c r="AI174" s="4">
        <v>3</v>
      </c>
      <c r="AJ174" s="4">
        <v>5</v>
      </c>
      <c r="AK174" s="4">
        <v>5</v>
      </c>
      <c r="AL174" s="4">
        <v>2</v>
      </c>
      <c r="AM174" s="4">
        <v>2</v>
      </c>
      <c r="AN174" s="4">
        <v>0</v>
      </c>
      <c r="AO174" s="4">
        <v>0</v>
      </c>
      <c r="AP174" s="3" t="s">
        <v>58</v>
      </c>
      <c r="AQ174" s="3" t="s">
        <v>69</v>
      </c>
      <c r="AR174" s="6" t="str">
        <f>HYPERLINK("http://catalog.hathitrust.org/Record/007103517","HathiTrust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HYPERLINK("https://creighton-primo.hosted.exlibrisgroup.com/primo-explore/search?tab=default_tab&amp;search_scope=EVERYTHING&amp;vid=01CRU&amp;lang=en_US&amp;offset=0&amp;query=any,contains,991000095659702656","Catalog Record")</f>
        <v>Catalog Record</v>
      </c>
      <c r="AT174" s="6" t="str">
        <f>HYPERLINK("http://www.worldcat.org/oclc/8928600","WorldCat Record")</f>
        <v>WorldCat Record</v>
      </c>
      <c r="AU174" s="3" t="s">
        <v>2088</v>
      </c>
      <c r="AV174" s="3" t="s">
        <v>2089</v>
      </c>
      <c r="AW174" s="3" t="s">
        <v>2090</v>
      </c>
      <c r="AX174" s="3" t="s">
        <v>2090</v>
      </c>
      <c r="AY174" s="3" t="s">
        <v>2091</v>
      </c>
      <c r="AZ174" s="3" t="s">
        <v>74</v>
      </c>
      <c r="BB174" s="3" t="s">
        <v>2092</v>
      </c>
      <c r="BC174" s="3" t="s">
        <v>2093</v>
      </c>
      <c r="BD174" s="3" t="s">
        <v>2094</v>
      </c>
    </row>
    <row r="175" spans="1:56" ht="57" customHeight="1" x14ac:dyDescent="0.25">
      <c r="A175" s="7" t="s">
        <v>58</v>
      </c>
      <c r="B175" s="2" t="s">
        <v>2095</v>
      </c>
      <c r="C175" s="2" t="s">
        <v>2096</v>
      </c>
      <c r="D175" s="2" t="s">
        <v>2097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2098</v>
      </c>
      <c r="L175" s="2" t="s">
        <v>2099</v>
      </c>
      <c r="M175" s="3" t="s">
        <v>420</v>
      </c>
      <c r="O175" s="3" t="s">
        <v>64</v>
      </c>
      <c r="P175" s="3" t="s">
        <v>161</v>
      </c>
      <c r="R175" s="3" t="s">
        <v>66</v>
      </c>
      <c r="S175" s="4">
        <v>3</v>
      </c>
      <c r="T175" s="4">
        <v>3</v>
      </c>
      <c r="U175" s="5" t="s">
        <v>2100</v>
      </c>
      <c r="V175" s="5" t="s">
        <v>2100</v>
      </c>
      <c r="W175" s="5" t="s">
        <v>2101</v>
      </c>
      <c r="X175" s="5" t="s">
        <v>2101</v>
      </c>
      <c r="Y175" s="4">
        <v>1060</v>
      </c>
      <c r="Z175" s="4">
        <v>879</v>
      </c>
      <c r="AA175" s="4">
        <v>1564</v>
      </c>
      <c r="AB175" s="4">
        <v>8</v>
      </c>
      <c r="AC175" s="4">
        <v>10</v>
      </c>
      <c r="AD175" s="4">
        <v>41</v>
      </c>
      <c r="AE175" s="4">
        <v>51</v>
      </c>
      <c r="AF175" s="4">
        <v>14</v>
      </c>
      <c r="AG175" s="4">
        <v>19</v>
      </c>
      <c r="AH175" s="4">
        <v>8</v>
      </c>
      <c r="AI175" s="4">
        <v>9</v>
      </c>
      <c r="AJ175" s="4">
        <v>21</v>
      </c>
      <c r="AK175" s="4">
        <v>26</v>
      </c>
      <c r="AL175" s="4">
        <v>6</v>
      </c>
      <c r="AM175" s="4">
        <v>8</v>
      </c>
      <c r="AN175" s="4">
        <v>1</v>
      </c>
      <c r="AO175" s="4">
        <v>1</v>
      </c>
      <c r="AP175" s="3" t="s">
        <v>58</v>
      </c>
      <c r="AQ175" s="3" t="s">
        <v>69</v>
      </c>
      <c r="AR175" s="6" t="str">
        <f>HYPERLINK("http://catalog.hathitrust.org/Record/003008966","HathiTrust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HYPERLINK("https://creighton-primo.hosted.exlibrisgroup.com/primo-explore/search?tab=default_tab&amp;search_scope=EVERYTHING&amp;vid=01CRU&amp;lang=en_US&amp;offset=0&amp;query=any,contains,991002431899702656","Catalog Record")</f>
        <v>Catalog Record</v>
      </c>
      <c r="AT175" s="6" t="str">
        <f>HYPERLINK("http://www.worldcat.org/oclc/31709350","WorldCat Record")</f>
        <v>WorldCat Record</v>
      </c>
      <c r="AU175" s="3" t="s">
        <v>2102</v>
      </c>
      <c r="AV175" s="3" t="s">
        <v>2103</v>
      </c>
      <c r="AW175" s="3" t="s">
        <v>2104</v>
      </c>
      <c r="AX175" s="3" t="s">
        <v>2104</v>
      </c>
      <c r="AY175" s="3" t="s">
        <v>2105</v>
      </c>
      <c r="AZ175" s="3" t="s">
        <v>74</v>
      </c>
      <c r="BB175" s="3" t="s">
        <v>2106</v>
      </c>
      <c r="BC175" s="3" t="s">
        <v>2107</v>
      </c>
      <c r="BD175" s="3" t="s">
        <v>2108</v>
      </c>
    </row>
    <row r="176" spans="1:56" ht="57" customHeight="1" x14ac:dyDescent="0.25">
      <c r="A176" s="7" t="s">
        <v>58</v>
      </c>
      <c r="B176" s="2" t="s">
        <v>2109</v>
      </c>
      <c r="C176" s="2" t="s">
        <v>2110</v>
      </c>
      <c r="D176" s="2" t="s">
        <v>2111</v>
      </c>
      <c r="F176" s="3" t="s">
        <v>58</v>
      </c>
      <c r="G176" s="3" t="s">
        <v>59</v>
      </c>
      <c r="H176" s="3" t="s">
        <v>58</v>
      </c>
      <c r="I176" s="3" t="s">
        <v>69</v>
      </c>
      <c r="J176" s="3" t="s">
        <v>60</v>
      </c>
      <c r="K176" s="2" t="s">
        <v>2112</v>
      </c>
      <c r="L176" s="2" t="s">
        <v>2113</v>
      </c>
      <c r="M176" s="3" t="s">
        <v>374</v>
      </c>
      <c r="N176" s="2" t="s">
        <v>2114</v>
      </c>
      <c r="O176" s="3" t="s">
        <v>64</v>
      </c>
      <c r="P176" s="3" t="s">
        <v>161</v>
      </c>
      <c r="R176" s="3" t="s">
        <v>66</v>
      </c>
      <c r="S176" s="4">
        <v>8</v>
      </c>
      <c r="T176" s="4">
        <v>8</v>
      </c>
      <c r="U176" s="5" t="s">
        <v>2022</v>
      </c>
      <c r="V176" s="5" t="s">
        <v>2022</v>
      </c>
      <c r="W176" s="5" t="s">
        <v>2115</v>
      </c>
      <c r="X176" s="5" t="s">
        <v>2115</v>
      </c>
      <c r="Y176" s="4">
        <v>239</v>
      </c>
      <c r="Z176" s="4">
        <v>168</v>
      </c>
      <c r="AA176" s="4">
        <v>594</v>
      </c>
      <c r="AB176" s="4">
        <v>3</v>
      </c>
      <c r="AC176" s="4">
        <v>4</v>
      </c>
      <c r="AD176" s="4">
        <v>11</v>
      </c>
      <c r="AE176" s="4">
        <v>25</v>
      </c>
      <c r="AF176" s="4">
        <v>1</v>
      </c>
      <c r="AG176" s="4">
        <v>9</v>
      </c>
      <c r="AH176" s="4">
        <v>4</v>
      </c>
      <c r="AI176" s="4">
        <v>7</v>
      </c>
      <c r="AJ176" s="4">
        <v>7</v>
      </c>
      <c r="AK176" s="4">
        <v>14</v>
      </c>
      <c r="AL176" s="4">
        <v>2</v>
      </c>
      <c r="AM176" s="4">
        <v>3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HYPERLINK("https://creighton-primo.hosted.exlibrisgroup.com/primo-explore/search?tab=default_tab&amp;search_scope=EVERYTHING&amp;vid=01CRU&amp;lang=en_US&amp;offset=0&amp;query=any,contains,991002731569702656","Catalog Record")</f>
        <v>Catalog Record</v>
      </c>
      <c r="AT176" s="6" t="str">
        <f>HYPERLINK("http://www.worldcat.org/oclc/34475823","WorldCat Record")</f>
        <v>WorldCat Record</v>
      </c>
      <c r="AU176" s="3" t="s">
        <v>2116</v>
      </c>
      <c r="AV176" s="3" t="s">
        <v>2117</v>
      </c>
      <c r="AW176" s="3" t="s">
        <v>2118</v>
      </c>
      <c r="AX176" s="3" t="s">
        <v>2118</v>
      </c>
      <c r="AY176" s="3" t="s">
        <v>2119</v>
      </c>
      <c r="AZ176" s="3" t="s">
        <v>74</v>
      </c>
      <c r="BB176" s="3" t="s">
        <v>2120</v>
      </c>
      <c r="BC176" s="3" t="s">
        <v>2121</v>
      </c>
      <c r="BD176" s="3" t="s">
        <v>2122</v>
      </c>
    </row>
    <row r="177" spans="1:56" ht="57" customHeight="1" x14ac:dyDescent="0.25">
      <c r="A177" s="7" t="s">
        <v>58</v>
      </c>
      <c r="B177" s="2" t="s">
        <v>2123</v>
      </c>
      <c r="C177" s="2" t="s">
        <v>2124</v>
      </c>
      <c r="D177" s="2" t="s">
        <v>2125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2126</v>
      </c>
      <c r="L177" s="2" t="s">
        <v>2127</v>
      </c>
      <c r="M177" s="3" t="s">
        <v>191</v>
      </c>
      <c r="N177" s="2" t="s">
        <v>334</v>
      </c>
      <c r="O177" s="3" t="s">
        <v>64</v>
      </c>
      <c r="P177" s="3" t="s">
        <v>65</v>
      </c>
      <c r="R177" s="3" t="s">
        <v>66</v>
      </c>
      <c r="S177" s="4">
        <v>1</v>
      </c>
      <c r="T177" s="4">
        <v>1</v>
      </c>
      <c r="U177" s="5" t="s">
        <v>1982</v>
      </c>
      <c r="V177" s="5" t="s">
        <v>1982</v>
      </c>
      <c r="W177" s="5" t="s">
        <v>2128</v>
      </c>
      <c r="X177" s="5" t="s">
        <v>2128</v>
      </c>
      <c r="Y177" s="4">
        <v>553</v>
      </c>
      <c r="Z177" s="4">
        <v>505</v>
      </c>
      <c r="AA177" s="4">
        <v>508</v>
      </c>
      <c r="AB177" s="4">
        <v>4</v>
      </c>
      <c r="AC177" s="4">
        <v>4</v>
      </c>
      <c r="AD177" s="4">
        <v>20</v>
      </c>
      <c r="AE177" s="4">
        <v>20</v>
      </c>
      <c r="AF177" s="4">
        <v>8</v>
      </c>
      <c r="AG177" s="4">
        <v>8</v>
      </c>
      <c r="AH177" s="4">
        <v>3</v>
      </c>
      <c r="AI177" s="4">
        <v>3</v>
      </c>
      <c r="AJ177" s="4">
        <v>11</v>
      </c>
      <c r="AK177" s="4">
        <v>11</v>
      </c>
      <c r="AL177" s="4">
        <v>3</v>
      </c>
      <c r="AM177" s="4">
        <v>3</v>
      </c>
      <c r="AN177" s="4">
        <v>0</v>
      </c>
      <c r="AO177" s="4">
        <v>0</v>
      </c>
      <c r="AP177" s="3" t="s">
        <v>58</v>
      </c>
      <c r="AQ177" s="3" t="s">
        <v>69</v>
      </c>
      <c r="AR177" s="6" t="str">
        <f>HYPERLINK("http://catalog.hathitrust.org/Record/001464283","HathiTrust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HYPERLINK("https://creighton-primo.hosted.exlibrisgroup.com/primo-explore/search?tab=default_tab&amp;search_scope=EVERYTHING&amp;vid=01CRU&amp;lang=en_US&amp;offset=0&amp;query=any,contains,991002237039702656","Catalog Record")</f>
        <v>Catalog Record</v>
      </c>
      <c r="AT177" s="6" t="str">
        <f>HYPERLINK("http://www.worldcat.org/oclc/296106","WorldCat Record")</f>
        <v>WorldCat Record</v>
      </c>
      <c r="AU177" s="3" t="s">
        <v>2129</v>
      </c>
      <c r="AV177" s="3" t="s">
        <v>2130</v>
      </c>
      <c r="AW177" s="3" t="s">
        <v>2131</v>
      </c>
      <c r="AX177" s="3" t="s">
        <v>2131</v>
      </c>
      <c r="AY177" s="3" t="s">
        <v>2132</v>
      </c>
      <c r="AZ177" s="3" t="s">
        <v>74</v>
      </c>
      <c r="BC177" s="3" t="s">
        <v>2133</v>
      </c>
      <c r="BD177" s="3" t="s">
        <v>2134</v>
      </c>
    </row>
    <row r="178" spans="1:56" ht="57" customHeight="1" x14ac:dyDescent="0.25">
      <c r="A178" s="7" t="s">
        <v>58</v>
      </c>
      <c r="B178" s="2" t="s">
        <v>2135</v>
      </c>
      <c r="C178" s="2" t="s">
        <v>2136</v>
      </c>
      <c r="D178" s="2" t="s">
        <v>2137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2138</v>
      </c>
      <c r="L178" s="2" t="s">
        <v>2139</v>
      </c>
      <c r="M178" s="3" t="s">
        <v>1232</v>
      </c>
      <c r="O178" s="3" t="s">
        <v>64</v>
      </c>
      <c r="P178" s="3" t="s">
        <v>65</v>
      </c>
      <c r="Q178" s="2" t="s">
        <v>2140</v>
      </c>
      <c r="R178" s="3" t="s">
        <v>66</v>
      </c>
      <c r="S178" s="4">
        <v>3</v>
      </c>
      <c r="T178" s="4">
        <v>3</v>
      </c>
      <c r="U178" s="5" t="s">
        <v>2010</v>
      </c>
      <c r="V178" s="5" t="s">
        <v>2010</v>
      </c>
      <c r="W178" s="5" t="s">
        <v>2141</v>
      </c>
      <c r="X178" s="5" t="s">
        <v>2141</v>
      </c>
      <c r="Y178" s="4">
        <v>521</v>
      </c>
      <c r="Z178" s="4">
        <v>481</v>
      </c>
      <c r="AA178" s="4">
        <v>499</v>
      </c>
      <c r="AB178" s="4">
        <v>5</v>
      </c>
      <c r="AC178" s="4">
        <v>5</v>
      </c>
      <c r="AD178" s="4">
        <v>22</v>
      </c>
      <c r="AE178" s="4">
        <v>22</v>
      </c>
      <c r="AF178" s="4">
        <v>10</v>
      </c>
      <c r="AG178" s="4">
        <v>10</v>
      </c>
      <c r="AH178" s="4">
        <v>5</v>
      </c>
      <c r="AI178" s="4">
        <v>5</v>
      </c>
      <c r="AJ178" s="4">
        <v>9</v>
      </c>
      <c r="AK178" s="4">
        <v>9</v>
      </c>
      <c r="AL178" s="4">
        <v>4</v>
      </c>
      <c r="AM178" s="4">
        <v>4</v>
      </c>
      <c r="AN178" s="4">
        <v>0</v>
      </c>
      <c r="AO178" s="4">
        <v>0</v>
      </c>
      <c r="AP178" s="3" t="s">
        <v>58</v>
      </c>
      <c r="AQ178" s="3" t="s">
        <v>58</v>
      </c>
      <c r="AS178" s="6" t="str">
        <f>HYPERLINK("https://creighton-primo.hosted.exlibrisgroup.com/primo-explore/search?tab=default_tab&amp;search_scope=EVERYTHING&amp;vid=01CRU&amp;lang=en_US&amp;offset=0&amp;query=any,contains,991001925109702656","Catalog Record")</f>
        <v>Catalog Record</v>
      </c>
      <c r="AT178" s="6" t="str">
        <f>HYPERLINK("http://www.worldcat.org/oclc/24318567","WorldCat Record")</f>
        <v>WorldCat Record</v>
      </c>
      <c r="AU178" s="3" t="s">
        <v>2142</v>
      </c>
      <c r="AV178" s="3" t="s">
        <v>2143</v>
      </c>
      <c r="AW178" s="3" t="s">
        <v>2144</v>
      </c>
      <c r="AX178" s="3" t="s">
        <v>2144</v>
      </c>
      <c r="AY178" s="3" t="s">
        <v>2145</v>
      </c>
      <c r="AZ178" s="3" t="s">
        <v>74</v>
      </c>
      <c r="BB178" s="3" t="s">
        <v>2146</v>
      </c>
      <c r="BC178" s="3" t="s">
        <v>2147</v>
      </c>
      <c r="BD178" s="3" t="s">
        <v>2148</v>
      </c>
    </row>
    <row r="179" spans="1:56" ht="57" customHeight="1" x14ac:dyDescent="0.25">
      <c r="A179" s="7" t="s">
        <v>58</v>
      </c>
      <c r="B179" s="2" t="s">
        <v>2149</v>
      </c>
      <c r="C179" s="2" t="s">
        <v>2150</v>
      </c>
      <c r="D179" s="2" t="s">
        <v>2151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2152</v>
      </c>
      <c r="L179" s="2" t="s">
        <v>2153</v>
      </c>
      <c r="M179" s="3" t="s">
        <v>305</v>
      </c>
      <c r="N179" s="2" t="s">
        <v>1152</v>
      </c>
      <c r="O179" s="3" t="s">
        <v>64</v>
      </c>
      <c r="P179" s="3" t="s">
        <v>65</v>
      </c>
      <c r="R179" s="3" t="s">
        <v>66</v>
      </c>
      <c r="S179" s="4">
        <v>5</v>
      </c>
      <c r="T179" s="4">
        <v>5</v>
      </c>
      <c r="U179" s="5" t="s">
        <v>2022</v>
      </c>
      <c r="V179" s="5" t="s">
        <v>2022</v>
      </c>
      <c r="W179" s="5" t="s">
        <v>1845</v>
      </c>
      <c r="X179" s="5" t="s">
        <v>1845</v>
      </c>
      <c r="Y179" s="4">
        <v>921</v>
      </c>
      <c r="Z179" s="4">
        <v>848</v>
      </c>
      <c r="AA179" s="4">
        <v>922</v>
      </c>
      <c r="AB179" s="4">
        <v>5</v>
      </c>
      <c r="AC179" s="4">
        <v>5</v>
      </c>
      <c r="AD179" s="4">
        <v>32</v>
      </c>
      <c r="AE179" s="4">
        <v>32</v>
      </c>
      <c r="AF179" s="4">
        <v>12</v>
      </c>
      <c r="AG179" s="4">
        <v>12</v>
      </c>
      <c r="AH179" s="4">
        <v>9</v>
      </c>
      <c r="AI179" s="4">
        <v>9</v>
      </c>
      <c r="AJ179" s="4">
        <v>15</v>
      </c>
      <c r="AK179" s="4">
        <v>15</v>
      </c>
      <c r="AL179" s="4">
        <v>4</v>
      </c>
      <c r="AM179" s="4">
        <v>4</v>
      </c>
      <c r="AN179" s="4">
        <v>0</v>
      </c>
      <c r="AO179" s="4">
        <v>0</v>
      </c>
      <c r="AP179" s="3" t="s">
        <v>58</v>
      </c>
      <c r="AQ179" s="3" t="s">
        <v>69</v>
      </c>
      <c r="AR179" s="6" t="str">
        <f>HYPERLINK("http://catalog.hathitrust.org/Record/000186116","HathiTrust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HYPERLINK("https://creighton-primo.hosted.exlibrisgroup.com/primo-explore/search?tab=default_tab&amp;search_scope=EVERYTHING&amp;vid=01CRU&amp;lang=en_US&amp;offset=0&amp;query=any,contains,991005154199702656","Catalog Record")</f>
        <v>Catalog Record</v>
      </c>
      <c r="AT179" s="6" t="str">
        <f>HYPERLINK("http://www.worldcat.org/oclc/7737712","WorldCat Record")</f>
        <v>WorldCat Record</v>
      </c>
      <c r="AU179" s="3" t="s">
        <v>2154</v>
      </c>
      <c r="AV179" s="3" t="s">
        <v>2155</v>
      </c>
      <c r="AW179" s="3" t="s">
        <v>2156</v>
      </c>
      <c r="AX179" s="3" t="s">
        <v>2156</v>
      </c>
      <c r="AY179" s="3" t="s">
        <v>2157</v>
      </c>
      <c r="AZ179" s="3" t="s">
        <v>74</v>
      </c>
      <c r="BB179" s="3" t="s">
        <v>2158</v>
      </c>
      <c r="BC179" s="3" t="s">
        <v>2159</v>
      </c>
      <c r="BD179" s="3" t="s">
        <v>2160</v>
      </c>
    </row>
    <row r="180" spans="1:56" ht="57" customHeight="1" x14ac:dyDescent="0.25">
      <c r="A180" s="7" t="s">
        <v>58</v>
      </c>
      <c r="B180" s="2" t="s">
        <v>2161</v>
      </c>
      <c r="C180" s="2" t="s">
        <v>2162</v>
      </c>
      <c r="D180" s="2" t="s">
        <v>2163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2164</v>
      </c>
      <c r="L180" s="2" t="s">
        <v>2165</v>
      </c>
      <c r="M180" s="3" t="s">
        <v>191</v>
      </c>
      <c r="O180" s="3" t="s">
        <v>97</v>
      </c>
      <c r="P180" s="3" t="s">
        <v>192</v>
      </c>
      <c r="Q180" s="2" t="s">
        <v>2166</v>
      </c>
      <c r="R180" s="3" t="s">
        <v>66</v>
      </c>
      <c r="S180" s="4">
        <v>2</v>
      </c>
      <c r="T180" s="4">
        <v>2</v>
      </c>
      <c r="U180" s="5" t="s">
        <v>2167</v>
      </c>
      <c r="V180" s="5" t="s">
        <v>2167</v>
      </c>
      <c r="W180" s="5" t="s">
        <v>2167</v>
      </c>
      <c r="X180" s="5" t="s">
        <v>2167</v>
      </c>
      <c r="Y180" s="4">
        <v>219</v>
      </c>
      <c r="Z180" s="4">
        <v>134</v>
      </c>
      <c r="AA180" s="4">
        <v>136</v>
      </c>
      <c r="AB180" s="4">
        <v>2</v>
      </c>
      <c r="AC180" s="4">
        <v>2</v>
      </c>
      <c r="AD180" s="4">
        <v>5</v>
      </c>
      <c r="AE180" s="4">
        <v>5</v>
      </c>
      <c r="AF180" s="4">
        <v>1</v>
      </c>
      <c r="AG180" s="4">
        <v>1</v>
      </c>
      <c r="AH180" s="4">
        <v>1</v>
      </c>
      <c r="AI180" s="4">
        <v>1</v>
      </c>
      <c r="AJ180" s="4">
        <v>2</v>
      </c>
      <c r="AK180" s="4">
        <v>2</v>
      </c>
      <c r="AL180" s="4">
        <v>1</v>
      </c>
      <c r="AM180" s="4">
        <v>1</v>
      </c>
      <c r="AN180" s="4">
        <v>0</v>
      </c>
      <c r="AO180" s="4">
        <v>0</v>
      </c>
      <c r="AP180" s="3" t="s">
        <v>58</v>
      </c>
      <c r="AQ180" s="3" t="s">
        <v>69</v>
      </c>
      <c r="AR180" s="6" t="str">
        <f>HYPERLINK("http://catalog.hathitrust.org/Record/001464342","HathiTrust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HYPERLINK("https://creighton-primo.hosted.exlibrisgroup.com/primo-explore/search?tab=default_tab&amp;search_scope=EVERYTHING&amp;vid=01CRU&amp;lang=en_US&amp;offset=0&amp;query=any,contains,991003663889702656","Catalog Record")</f>
        <v>Catalog Record</v>
      </c>
      <c r="AT180" s="6" t="str">
        <f>HYPERLINK("http://www.worldcat.org/oclc/1276265","WorldCat Record")</f>
        <v>WorldCat Record</v>
      </c>
      <c r="AU180" s="3" t="s">
        <v>2168</v>
      </c>
      <c r="AV180" s="3" t="s">
        <v>2169</v>
      </c>
      <c r="AW180" s="3" t="s">
        <v>2170</v>
      </c>
      <c r="AX180" s="3" t="s">
        <v>2170</v>
      </c>
      <c r="AY180" s="3" t="s">
        <v>2171</v>
      </c>
      <c r="AZ180" s="3" t="s">
        <v>74</v>
      </c>
      <c r="BC180" s="3" t="s">
        <v>2172</v>
      </c>
      <c r="BD180" s="3" t="s">
        <v>2173</v>
      </c>
    </row>
    <row r="181" spans="1:56" ht="57" customHeight="1" x14ac:dyDescent="0.25">
      <c r="A181" s="7" t="s">
        <v>58</v>
      </c>
      <c r="B181" s="2" t="s">
        <v>2174</v>
      </c>
      <c r="C181" s="2" t="s">
        <v>2175</v>
      </c>
      <c r="D181" s="2" t="s">
        <v>2176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2177</v>
      </c>
      <c r="L181" s="2" t="s">
        <v>2178</v>
      </c>
      <c r="M181" s="3" t="s">
        <v>291</v>
      </c>
      <c r="O181" s="3" t="s">
        <v>64</v>
      </c>
      <c r="P181" s="3" t="s">
        <v>898</v>
      </c>
      <c r="R181" s="3" t="s">
        <v>66</v>
      </c>
      <c r="S181" s="4">
        <v>2</v>
      </c>
      <c r="T181" s="4">
        <v>2</v>
      </c>
      <c r="U181" s="5" t="s">
        <v>2167</v>
      </c>
      <c r="V181" s="5" t="s">
        <v>2167</v>
      </c>
      <c r="W181" s="5" t="s">
        <v>2049</v>
      </c>
      <c r="X181" s="5" t="s">
        <v>2049</v>
      </c>
      <c r="Y181" s="4">
        <v>289</v>
      </c>
      <c r="Z181" s="4">
        <v>263</v>
      </c>
      <c r="AA181" s="4">
        <v>345</v>
      </c>
      <c r="AB181" s="4">
        <v>2</v>
      </c>
      <c r="AC181" s="4">
        <v>4</v>
      </c>
      <c r="AD181" s="4">
        <v>19</v>
      </c>
      <c r="AE181" s="4">
        <v>22</v>
      </c>
      <c r="AF181" s="4">
        <v>8</v>
      </c>
      <c r="AG181" s="4">
        <v>8</v>
      </c>
      <c r="AH181" s="4">
        <v>5</v>
      </c>
      <c r="AI181" s="4">
        <v>5</v>
      </c>
      <c r="AJ181" s="4">
        <v>14</v>
      </c>
      <c r="AK181" s="4">
        <v>15</v>
      </c>
      <c r="AL181" s="4">
        <v>1</v>
      </c>
      <c r="AM181" s="4">
        <v>3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HYPERLINK("https://creighton-primo.hosted.exlibrisgroup.com/primo-explore/search?tab=default_tab&amp;search_scope=EVERYTHING&amp;vid=01CRU&amp;lang=en_US&amp;offset=0&amp;query=any,contains,991000388169702656","Catalog Record")</f>
        <v>Catalog Record</v>
      </c>
      <c r="AT181" s="6" t="str">
        <f>HYPERLINK("http://www.worldcat.org/oclc/10532467","WorldCat Record")</f>
        <v>WorldCat Record</v>
      </c>
      <c r="AU181" s="3" t="s">
        <v>2179</v>
      </c>
      <c r="AV181" s="3" t="s">
        <v>2180</v>
      </c>
      <c r="AW181" s="3" t="s">
        <v>2181</v>
      </c>
      <c r="AX181" s="3" t="s">
        <v>2181</v>
      </c>
      <c r="AY181" s="3" t="s">
        <v>2182</v>
      </c>
      <c r="AZ181" s="3" t="s">
        <v>74</v>
      </c>
      <c r="BC181" s="3" t="s">
        <v>2183</v>
      </c>
      <c r="BD181" s="3" t="s">
        <v>2184</v>
      </c>
    </row>
    <row r="182" spans="1:56" ht="57" customHeight="1" x14ac:dyDescent="0.25">
      <c r="A182" s="7" t="s">
        <v>58</v>
      </c>
      <c r="B182" s="2" t="s">
        <v>2185</v>
      </c>
      <c r="C182" s="2" t="s">
        <v>2186</v>
      </c>
      <c r="D182" s="2" t="s">
        <v>2187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K182" s="2" t="s">
        <v>2188</v>
      </c>
      <c r="L182" s="2" t="s">
        <v>964</v>
      </c>
      <c r="M182" s="3" t="s">
        <v>965</v>
      </c>
      <c r="O182" s="3" t="s">
        <v>64</v>
      </c>
      <c r="P182" s="3" t="s">
        <v>205</v>
      </c>
      <c r="R182" s="3" t="s">
        <v>66</v>
      </c>
      <c r="S182" s="4">
        <v>2</v>
      </c>
      <c r="T182" s="4">
        <v>2</v>
      </c>
      <c r="U182" s="5" t="s">
        <v>2167</v>
      </c>
      <c r="V182" s="5" t="s">
        <v>2167</v>
      </c>
      <c r="W182" s="5" t="s">
        <v>2049</v>
      </c>
      <c r="X182" s="5" t="s">
        <v>2049</v>
      </c>
      <c r="Y182" s="4">
        <v>603</v>
      </c>
      <c r="Z182" s="4">
        <v>475</v>
      </c>
      <c r="AA182" s="4">
        <v>487</v>
      </c>
      <c r="AB182" s="4">
        <v>3</v>
      </c>
      <c r="AC182" s="4">
        <v>3</v>
      </c>
      <c r="AD182" s="4">
        <v>24</v>
      </c>
      <c r="AE182" s="4">
        <v>24</v>
      </c>
      <c r="AF182" s="4">
        <v>9</v>
      </c>
      <c r="AG182" s="4">
        <v>9</v>
      </c>
      <c r="AH182" s="4">
        <v>7</v>
      </c>
      <c r="AI182" s="4">
        <v>7</v>
      </c>
      <c r="AJ182" s="4">
        <v>15</v>
      </c>
      <c r="AK182" s="4">
        <v>15</v>
      </c>
      <c r="AL182" s="4">
        <v>2</v>
      </c>
      <c r="AM182" s="4">
        <v>2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HYPERLINK("https://creighton-primo.hosted.exlibrisgroup.com/primo-explore/search?tab=default_tab&amp;search_scope=EVERYTHING&amp;vid=01CRU&amp;lang=en_US&amp;offset=0&amp;query=any,contains,991004903779702656","Catalog Record")</f>
        <v>Catalog Record</v>
      </c>
      <c r="AT182" s="6" t="str">
        <f>HYPERLINK("http://www.worldcat.org/oclc/5942774","WorldCat Record")</f>
        <v>WorldCat Record</v>
      </c>
      <c r="AU182" s="3" t="s">
        <v>2189</v>
      </c>
      <c r="AV182" s="3" t="s">
        <v>2190</v>
      </c>
      <c r="AW182" s="3" t="s">
        <v>2191</v>
      </c>
      <c r="AX182" s="3" t="s">
        <v>2191</v>
      </c>
      <c r="AY182" s="3" t="s">
        <v>2192</v>
      </c>
      <c r="AZ182" s="3" t="s">
        <v>74</v>
      </c>
      <c r="BB182" s="3" t="s">
        <v>2193</v>
      </c>
      <c r="BC182" s="3" t="s">
        <v>2194</v>
      </c>
      <c r="BD182" s="3" t="s">
        <v>2195</v>
      </c>
    </row>
    <row r="183" spans="1:56" ht="57" customHeight="1" x14ac:dyDescent="0.25">
      <c r="A183" s="7" t="s">
        <v>58</v>
      </c>
      <c r="B183" s="2" t="s">
        <v>2196</v>
      </c>
      <c r="C183" s="2" t="s">
        <v>2197</v>
      </c>
      <c r="D183" s="2" t="s">
        <v>2198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2199</v>
      </c>
      <c r="L183" s="2" t="s">
        <v>2200</v>
      </c>
      <c r="M183" s="3" t="s">
        <v>625</v>
      </c>
      <c r="N183" s="2" t="s">
        <v>451</v>
      </c>
      <c r="O183" s="3" t="s">
        <v>97</v>
      </c>
      <c r="P183" s="3" t="s">
        <v>114</v>
      </c>
      <c r="R183" s="3" t="s">
        <v>66</v>
      </c>
      <c r="S183" s="4">
        <v>1</v>
      </c>
      <c r="T183" s="4">
        <v>1</v>
      </c>
      <c r="U183" s="5" t="s">
        <v>2201</v>
      </c>
      <c r="V183" s="5" t="s">
        <v>2201</v>
      </c>
      <c r="W183" s="5" t="s">
        <v>2201</v>
      </c>
      <c r="X183" s="5" t="s">
        <v>2201</v>
      </c>
      <c r="Y183" s="4">
        <v>125</v>
      </c>
      <c r="Z183" s="4">
        <v>90</v>
      </c>
      <c r="AA183" s="4">
        <v>99</v>
      </c>
      <c r="AB183" s="4">
        <v>1</v>
      </c>
      <c r="AC183" s="4">
        <v>1</v>
      </c>
      <c r="AD183" s="4">
        <v>3</v>
      </c>
      <c r="AE183" s="4">
        <v>3</v>
      </c>
      <c r="AF183" s="4">
        <v>0</v>
      </c>
      <c r="AG183" s="4">
        <v>0</v>
      </c>
      <c r="AH183" s="4">
        <v>2</v>
      </c>
      <c r="AI183" s="4">
        <v>2</v>
      </c>
      <c r="AJ183" s="4">
        <v>2</v>
      </c>
      <c r="AK183" s="4">
        <v>2</v>
      </c>
      <c r="AL183" s="4">
        <v>0</v>
      </c>
      <c r="AM183" s="4">
        <v>0</v>
      </c>
      <c r="AN183" s="4">
        <v>0</v>
      </c>
      <c r="AO183" s="4">
        <v>0</v>
      </c>
      <c r="AP183" s="3" t="s">
        <v>58</v>
      </c>
      <c r="AQ183" s="3" t="s">
        <v>69</v>
      </c>
      <c r="AR183" s="6" t="str">
        <f>HYPERLINK("http://catalog.hathitrust.org/Record/004318275","HathiTrust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HYPERLINK("https://creighton-primo.hosted.exlibrisgroup.com/primo-explore/search?tab=default_tab&amp;search_scope=EVERYTHING&amp;vid=01CRU&amp;lang=en_US&amp;offset=0&amp;query=any,contains,991004033399702656","Catalog Record")</f>
        <v>Catalog Record</v>
      </c>
      <c r="AT183" s="6" t="str">
        <f>HYPERLINK("http://www.worldcat.org/oclc/45504055","WorldCat Record")</f>
        <v>WorldCat Record</v>
      </c>
      <c r="AU183" s="3" t="s">
        <v>2202</v>
      </c>
      <c r="AV183" s="3" t="s">
        <v>2203</v>
      </c>
      <c r="AW183" s="3" t="s">
        <v>2204</v>
      </c>
      <c r="AX183" s="3" t="s">
        <v>2204</v>
      </c>
      <c r="AY183" s="3" t="s">
        <v>2205</v>
      </c>
      <c r="AZ183" s="3" t="s">
        <v>74</v>
      </c>
      <c r="BB183" s="3" t="s">
        <v>2206</v>
      </c>
      <c r="BC183" s="3" t="s">
        <v>2207</v>
      </c>
      <c r="BD183" s="3" t="s">
        <v>2208</v>
      </c>
    </row>
    <row r="184" spans="1:56" ht="57" customHeight="1" x14ac:dyDescent="0.25">
      <c r="A184" s="7" t="s">
        <v>58</v>
      </c>
      <c r="B184" s="2" t="s">
        <v>2209</v>
      </c>
      <c r="C184" s="2" t="s">
        <v>2210</v>
      </c>
      <c r="D184" s="2" t="s">
        <v>2211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2212</v>
      </c>
      <c r="L184" s="2" t="s">
        <v>2213</v>
      </c>
      <c r="M184" s="3" t="s">
        <v>291</v>
      </c>
      <c r="O184" s="3" t="s">
        <v>64</v>
      </c>
      <c r="P184" s="3" t="s">
        <v>65</v>
      </c>
      <c r="R184" s="3" t="s">
        <v>66</v>
      </c>
      <c r="S184" s="4">
        <v>2</v>
      </c>
      <c r="T184" s="4">
        <v>2</v>
      </c>
      <c r="U184" s="5" t="s">
        <v>2214</v>
      </c>
      <c r="V184" s="5" t="s">
        <v>2214</v>
      </c>
      <c r="W184" s="5" t="s">
        <v>2215</v>
      </c>
      <c r="X184" s="5" t="s">
        <v>2215</v>
      </c>
      <c r="Y184" s="4">
        <v>808</v>
      </c>
      <c r="Z184" s="4">
        <v>727</v>
      </c>
      <c r="AA184" s="4">
        <v>734</v>
      </c>
      <c r="AB184" s="4">
        <v>5</v>
      </c>
      <c r="AC184" s="4">
        <v>5</v>
      </c>
      <c r="AD184" s="4">
        <v>33</v>
      </c>
      <c r="AE184" s="4">
        <v>33</v>
      </c>
      <c r="AF184" s="4">
        <v>16</v>
      </c>
      <c r="AG184" s="4">
        <v>16</v>
      </c>
      <c r="AH184" s="4">
        <v>8</v>
      </c>
      <c r="AI184" s="4">
        <v>8</v>
      </c>
      <c r="AJ184" s="4">
        <v>14</v>
      </c>
      <c r="AK184" s="4">
        <v>14</v>
      </c>
      <c r="AL184" s="4">
        <v>4</v>
      </c>
      <c r="AM184" s="4">
        <v>4</v>
      </c>
      <c r="AN184" s="4">
        <v>0</v>
      </c>
      <c r="AO184" s="4">
        <v>0</v>
      </c>
      <c r="AP184" s="3" t="s">
        <v>58</v>
      </c>
      <c r="AQ184" s="3" t="s">
        <v>69</v>
      </c>
      <c r="AR184" s="6" t="str">
        <f>HYPERLINK("http://catalog.hathitrust.org/Record/000121254","HathiTrust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HYPERLINK("https://creighton-primo.hosted.exlibrisgroup.com/primo-explore/search?tab=default_tab&amp;search_scope=EVERYTHING&amp;vid=01CRU&amp;lang=en_US&amp;offset=0&amp;query=any,contains,991000409759702656","Catalog Record")</f>
        <v>Catalog Record</v>
      </c>
      <c r="AT184" s="6" t="str">
        <f>HYPERLINK("http://www.worldcat.org/oclc/10697268","WorldCat Record")</f>
        <v>WorldCat Record</v>
      </c>
      <c r="AU184" s="3" t="s">
        <v>2216</v>
      </c>
      <c r="AV184" s="3" t="s">
        <v>2217</v>
      </c>
      <c r="AW184" s="3" t="s">
        <v>2218</v>
      </c>
      <c r="AX184" s="3" t="s">
        <v>2218</v>
      </c>
      <c r="AY184" s="3" t="s">
        <v>2219</v>
      </c>
      <c r="AZ184" s="3" t="s">
        <v>74</v>
      </c>
      <c r="BB184" s="3" t="s">
        <v>2220</v>
      </c>
      <c r="BC184" s="3" t="s">
        <v>2221</v>
      </c>
      <c r="BD184" s="3" t="s">
        <v>2222</v>
      </c>
    </row>
    <row r="185" spans="1:56" ht="57" customHeight="1" x14ac:dyDescent="0.25">
      <c r="A185" s="7" t="s">
        <v>58</v>
      </c>
      <c r="B185" s="2" t="s">
        <v>2223</v>
      </c>
      <c r="C185" s="2" t="s">
        <v>2224</v>
      </c>
      <c r="D185" s="2" t="s">
        <v>2225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2226</v>
      </c>
      <c r="L185" s="2" t="s">
        <v>2227</v>
      </c>
      <c r="M185" s="3" t="s">
        <v>1043</v>
      </c>
      <c r="O185" s="3" t="s">
        <v>64</v>
      </c>
      <c r="P185" s="3" t="s">
        <v>161</v>
      </c>
      <c r="R185" s="3" t="s">
        <v>66</v>
      </c>
      <c r="S185" s="4">
        <v>2</v>
      </c>
      <c r="T185" s="4">
        <v>2</v>
      </c>
      <c r="U185" s="5" t="s">
        <v>2228</v>
      </c>
      <c r="V185" s="5" t="s">
        <v>2228</v>
      </c>
      <c r="W185" s="5" t="s">
        <v>2128</v>
      </c>
      <c r="X185" s="5" t="s">
        <v>2128</v>
      </c>
      <c r="Y185" s="4">
        <v>567</v>
      </c>
      <c r="Z185" s="4">
        <v>449</v>
      </c>
      <c r="AA185" s="4">
        <v>458</v>
      </c>
      <c r="AB185" s="4">
        <v>5</v>
      </c>
      <c r="AC185" s="4">
        <v>5</v>
      </c>
      <c r="AD185" s="4">
        <v>27</v>
      </c>
      <c r="AE185" s="4">
        <v>27</v>
      </c>
      <c r="AF185" s="4">
        <v>10</v>
      </c>
      <c r="AG185" s="4">
        <v>10</v>
      </c>
      <c r="AH185" s="4">
        <v>8</v>
      </c>
      <c r="AI185" s="4">
        <v>8</v>
      </c>
      <c r="AJ185" s="4">
        <v>12</v>
      </c>
      <c r="AK185" s="4">
        <v>12</v>
      </c>
      <c r="AL185" s="4">
        <v>4</v>
      </c>
      <c r="AM185" s="4">
        <v>4</v>
      </c>
      <c r="AN185" s="4">
        <v>0</v>
      </c>
      <c r="AO185" s="4">
        <v>0</v>
      </c>
      <c r="AP185" s="3" t="s">
        <v>58</v>
      </c>
      <c r="AQ185" s="3" t="s">
        <v>69</v>
      </c>
      <c r="AR185" s="6" t="str">
        <f>HYPERLINK("http://catalog.hathitrust.org/Record/001030701","HathiTrust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HYPERLINK("https://creighton-primo.hosted.exlibrisgroup.com/primo-explore/search?tab=default_tab&amp;search_scope=EVERYTHING&amp;vid=01CRU&amp;lang=en_US&amp;offset=0&amp;query=any,contains,991002236469702656","Catalog Record")</f>
        <v>Catalog Record</v>
      </c>
      <c r="AT185" s="6" t="str">
        <f>HYPERLINK("http://www.worldcat.org/oclc/295960","WorldCat Record")</f>
        <v>WorldCat Record</v>
      </c>
      <c r="AU185" s="3" t="s">
        <v>2229</v>
      </c>
      <c r="AV185" s="3" t="s">
        <v>2230</v>
      </c>
      <c r="AW185" s="3" t="s">
        <v>2231</v>
      </c>
      <c r="AX185" s="3" t="s">
        <v>2231</v>
      </c>
      <c r="AY185" s="3" t="s">
        <v>2232</v>
      </c>
      <c r="AZ185" s="3" t="s">
        <v>74</v>
      </c>
      <c r="BC185" s="3" t="s">
        <v>2233</v>
      </c>
      <c r="BD185" s="3" t="s">
        <v>2234</v>
      </c>
    </row>
    <row r="186" spans="1:56" ht="57" customHeight="1" x14ac:dyDescent="0.25">
      <c r="A186" s="7" t="s">
        <v>58</v>
      </c>
      <c r="B186" s="2" t="s">
        <v>2235</v>
      </c>
      <c r="C186" s="2" t="s">
        <v>2236</v>
      </c>
      <c r="D186" s="2" t="s">
        <v>2237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2098</v>
      </c>
      <c r="L186" s="2" t="s">
        <v>2238</v>
      </c>
      <c r="M186" s="3" t="s">
        <v>1633</v>
      </c>
      <c r="O186" s="3" t="s">
        <v>64</v>
      </c>
      <c r="P186" s="3" t="s">
        <v>161</v>
      </c>
      <c r="R186" s="3" t="s">
        <v>66</v>
      </c>
      <c r="S186" s="4">
        <v>3</v>
      </c>
      <c r="T186" s="4">
        <v>3</v>
      </c>
      <c r="U186" s="5" t="s">
        <v>2239</v>
      </c>
      <c r="V186" s="5" t="s">
        <v>2239</v>
      </c>
      <c r="W186" s="5" t="s">
        <v>2215</v>
      </c>
      <c r="X186" s="5" t="s">
        <v>2215</v>
      </c>
      <c r="Y186" s="4">
        <v>894</v>
      </c>
      <c r="Z186" s="4">
        <v>750</v>
      </c>
      <c r="AA186" s="4">
        <v>822</v>
      </c>
      <c r="AB186" s="4">
        <v>5</v>
      </c>
      <c r="AC186" s="4">
        <v>6</v>
      </c>
      <c r="AD186" s="4">
        <v>28</v>
      </c>
      <c r="AE186" s="4">
        <v>31</v>
      </c>
      <c r="AF186" s="4">
        <v>11</v>
      </c>
      <c r="AG186" s="4">
        <v>11</v>
      </c>
      <c r="AH186" s="4">
        <v>5</v>
      </c>
      <c r="AI186" s="4">
        <v>7</v>
      </c>
      <c r="AJ186" s="4">
        <v>15</v>
      </c>
      <c r="AK186" s="4">
        <v>15</v>
      </c>
      <c r="AL186" s="4">
        <v>3</v>
      </c>
      <c r="AM186" s="4">
        <v>4</v>
      </c>
      <c r="AN186" s="4">
        <v>0</v>
      </c>
      <c r="AO186" s="4">
        <v>0</v>
      </c>
      <c r="AP186" s="3" t="s">
        <v>58</v>
      </c>
      <c r="AQ186" s="3" t="s">
        <v>69</v>
      </c>
      <c r="AR186" s="6" t="str">
        <f>HYPERLINK("http://catalog.hathitrust.org/Record/000438182","HathiTrust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HYPERLINK("https://creighton-primo.hosted.exlibrisgroup.com/primo-explore/search?tab=default_tab&amp;search_scope=EVERYTHING&amp;vid=01CRU&amp;lang=en_US&amp;offset=0&amp;query=any,contains,991000617979702656","Catalog Record")</f>
        <v>Catalog Record</v>
      </c>
      <c r="AT186" s="6" t="str">
        <f>HYPERLINK("http://www.worldcat.org/oclc/11969774","WorldCat Record")</f>
        <v>WorldCat Record</v>
      </c>
      <c r="AU186" s="3" t="s">
        <v>2240</v>
      </c>
      <c r="AV186" s="3" t="s">
        <v>2241</v>
      </c>
      <c r="AW186" s="3" t="s">
        <v>2242</v>
      </c>
      <c r="AX186" s="3" t="s">
        <v>2242</v>
      </c>
      <c r="AY186" s="3" t="s">
        <v>2243</v>
      </c>
      <c r="AZ186" s="3" t="s">
        <v>74</v>
      </c>
      <c r="BB186" s="3" t="s">
        <v>2244</v>
      </c>
      <c r="BC186" s="3" t="s">
        <v>2245</v>
      </c>
      <c r="BD186" s="3" t="s">
        <v>2246</v>
      </c>
    </row>
    <row r="187" spans="1:56" ht="57" customHeight="1" x14ac:dyDescent="0.25">
      <c r="A187" s="7" t="s">
        <v>58</v>
      </c>
      <c r="B187" s="2" t="s">
        <v>2247</v>
      </c>
      <c r="C187" s="2" t="s">
        <v>2248</v>
      </c>
      <c r="D187" s="2" t="s">
        <v>2249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2250</v>
      </c>
      <c r="L187" s="2" t="s">
        <v>2251</v>
      </c>
      <c r="M187" s="3" t="s">
        <v>568</v>
      </c>
      <c r="O187" s="3" t="s">
        <v>64</v>
      </c>
      <c r="P187" s="3" t="s">
        <v>65</v>
      </c>
      <c r="R187" s="3" t="s">
        <v>66</v>
      </c>
      <c r="S187" s="4">
        <v>3</v>
      </c>
      <c r="T187" s="4">
        <v>3</v>
      </c>
      <c r="U187" s="5" t="s">
        <v>2252</v>
      </c>
      <c r="V187" s="5" t="s">
        <v>2252</v>
      </c>
      <c r="W187" s="5" t="s">
        <v>454</v>
      </c>
      <c r="X187" s="5" t="s">
        <v>454</v>
      </c>
      <c r="Y187" s="4">
        <v>515</v>
      </c>
      <c r="Z187" s="4">
        <v>485</v>
      </c>
      <c r="AA187" s="4">
        <v>514</v>
      </c>
      <c r="AB187" s="4">
        <v>5</v>
      </c>
      <c r="AC187" s="4">
        <v>5</v>
      </c>
      <c r="AD187" s="4">
        <v>23</v>
      </c>
      <c r="AE187" s="4">
        <v>24</v>
      </c>
      <c r="AF187" s="4">
        <v>8</v>
      </c>
      <c r="AG187" s="4">
        <v>8</v>
      </c>
      <c r="AH187" s="4">
        <v>7</v>
      </c>
      <c r="AI187" s="4">
        <v>7</v>
      </c>
      <c r="AJ187" s="4">
        <v>10</v>
      </c>
      <c r="AK187" s="4">
        <v>11</v>
      </c>
      <c r="AL187" s="4">
        <v>4</v>
      </c>
      <c r="AM187" s="4">
        <v>4</v>
      </c>
      <c r="AN187" s="4">
        <v>0</v>
      </c>
      <c r="AO187" s="4">
        <v>0</v>
      </c>
      <c r="AP187" s="3" t="s">
        <v>58</v>
      </c>
      <c r="AQ187" s="3" t="s">
        <v>69</v>
      </c>
      <c r="AR187" s="6" t="str">
        <f>HYPERLINK("http://catalog.hathitrust.org/Record/000341075","HathiTrust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HYPERLINK("https://creighton-primo.hosted.exlibrisgroup.com/primo-explore/search?tab=default_tab&amp;search_scope=EVERYTHING&amp;vid=01CRU&amp;lang=en_US&amp;offset=0&amp;query=any,contains,991000080779702656","Catalog Record")</f>
        <v>Catalog Record</v>
      </c>
      <c r="AT187" s="6" t="str">
        <f>HYPERLINK("http://www.worldcat.org/oclc/8827855","WorldCat Record")</f>
        <v>WorldCat Record</v>
      </c>
      <c r="AU187" s="3" t="s">
        <v>2253</v>
      </c>
      <c r="AV187" s="3" t="s">
        <v>2254</v>
      </c>
      <c r="AW187" s="3" t="s">
        <v>2255</v>
      </c>
      <c r="AX187" s="3" t="s">
        <v>2255</v>
      </c>
      <c r="AY187" s="3" t="s">
        <v>2256</v>
      </c>
      <c r="AZ187" s="3" t="s">
        <v>74</v>
      </c>
      <c r="BB187" s="3" t="s">
        <v>2257</v>
      </c>
      <c r="BC187" s="3" t="s">
        <v>2258</v>
      </c>
      <c r="BD187" s="3" t="s">
        <v>2259</v>
      </c>
    </row>
    <row r="188" spans="1:56" ht="57" customHeight="1" x14ac:dyDescent="0.25">
      <c r="A188" s="7" t="s">
        <v>58</v>
      </c>
      <c r="B188" s="2" t="s">
        <v>2260</v>
      </c>
      <c r="C188" s="2" t="s">
        <v>2261</v>
      </c>
      <c r="D188" s="2" t="s">
        <v>2262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L188" s="2" t="s">
        <v>2263</v>
      </c>
      <c r="M188" s="3" t="s">
        <v>769</v>
      </c>
      <c r="N188" s="2" t="s">
        <v>451</v>
      </c>
      <c r="O188" s="3" t="s">
        <v>97</v>
      </c>
      <c r="P188" s="3" t="s">
        <v>114</v>
      </c>
      <c r="R188" s="3" t="s">
        <v>66</v>
      </c>
      <c r="S188" s="4">
        <v>3</v>
      </c>
      <c r="T188" s="4">
        <v>3</v>
      </c>
      <c r="U188" s="5" t="s">
        <v>1083</v>
      </c>
      <c r="V188" s="5" t="s">
        <v>1083</v>
      </c>
      <c r="W188" s="5" t="s">
        <v>454</v>
      </c>
      <c r="X188" s="5" t="s">
        <v>454</v>
      </c>
      <c r="Y188" s="4">
        <v>289</v>
      </c>
      <c r="Z188" s="4">
        <v>165</v>
      </c>
      <c r="AA188" s="4">
        <v>171</v>
      </c>
      <c r="AB188" s="4">
        <v>1</v>
      </c>
      <c r="AC188" s="4">
        <v>1</v>
      </c>
      <c r="AD188" s="4">
        <v>8</v>
      </c>
      <c r="AE188" s="4">
        <v>8</v>
      </c>
      <c r="AF188" s="4">
        <v>1</v>
      </c>
      <c r="AG188" s="4">
        <v>1</v>
      </c>
      <c r="AH188" s="4">
        <v>4</v>
      </c>
      <c r="AI188" s="4">
        <v>4</v>
      </c>
      <c r="AJ188" s="4">
        <v>6</v>
      </c>
      <c r="AK188" s="4">
        <v>6</v>
      </c>
      <c r="AL188" s="4">
        <v>0</v>
      </c>
      <c r="AM188" s="4">
        <v>0</v>
      </c>
      <c r="AN188" s="4">
        <v>0</v>
      </c>
      <c r="AO188" s="4">
        <v>0</v>
      </c>
      <c r="AP188" s="3" t="s">
        <v>58</v>
      </c>
      <c r="AQ188" s="3" t="s">
        <v>69</v>
      </c>
      <c r="AR188" s="6" t="str">
        <f>HYPERLINK("http://catalog.hathitrust.org/Record/000093146","HathiTrust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HYPERLINK("https://creighton-primo.hosted.exlibrisgroup.com/primo-explore/search?tab=default_tab&amp;search_scope=EVERYTHING&amp;vid=01CRU&amp;lang=en_US&amp;offset=0&amp;query=any,contains,991004489969702656","Catalog Record")</f>
        <v>Catalog Record</v>
      </c>
      <c r="AT188" s="6" t="str">
        <f>HYPERLINK("http://www.worldcat.org/oclc/3655066","WorldCat Record")</f>
        <v>WorldCat Record</v>
      </c>
      <c r="AU188" s="3" t="s">
        <v>2264</v>
      </c>
      <c r="AV188" s="3" t="s">
        <v>2265</v>
      </c>
      <c r="AW188" s="3" t="s">
        <v>2266</v>
      </c>
      <c r="AX188" s="3" t="s">
        <v>2266</v>
      </c>
      <c r="AY188" s="3" t="s">
        <v>2267</v>
      </c>
      <c r="AZ188" s="3" t="s">
        <v>74</v>
      </c>
      <c r="BB188" s="3" t="s">
        <v>2268</v>
      </c>
      <c r="BC188" s="3" t="s">
        <v>2269</v>
      </c>
      <c r="BD188" s="3" t="s">
        <v>2270</v>
      </c>
    </row>
    <row r="189" spans="1:56" ht="57" customHeight="1" x14ac:dyDescent="0.25">
      <c r="A189" s="7" t="s">
        <v>58</v>
      </c>
      <c r="B189" s="2" t="s">
        <v>2271</v>
      </c>
      <c r="C189" s="2" t="s">
        <v>2272</v>
      </c>
      <c r="D189" s="2" t="s">
        <v>2273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2274</v>
      </c>
      <c r="L189" s="2" t="s">
        <v>2275</v>
      </c>
      <c r="M189" s="3" t="s">
        <v>160</v>
      </c>
      <c r="O189" s="3" t="s">
        <v>64</v>
      </c>
      <c r="P189" s="3" t="s">
        <v>1166</v>
      </c>
      <c r="Q189" s="2" t="s">
        <v>2276</v>
      </c>
      <c r="R189" s="3" t="s">
        <v>66</v>
      </c>
      <c r="S189" s="4">
        <v>2</v>
      </c>
      <c r="T189" s="4">
        <v>2</v>
      </c>
      <c r="U189" s="5" t="s">
        <v>2277</v>
      </c>
      <c r="V189" s="5" t="s">
        <v>2277</v>
      </c>
      <c r="W189" s="5" t="s">
        <v>2278</v>
      </c>
      <c r="X189" s="5" t="s">
        <v>2278</v>
      </c>
      <c r="Y189" s="4">
        <v>284</v>
      </c>
      <c r="Z189" s="4">
        <v>235</v>
      </c>
      <c r="AA189" s="4">
        <v>240</v>
      </c>
      <c r="AB189" s="4">
        <v>4</v>
      </c>
      <c r="AC189" s="4">
        <v>4</v>
      </c>
      <c r="AD189" s="4">
        <v>14</v>
      </c>
      <c r="AE189" s="4">
        <v>14</v>
      </c>
      <c r="AF189" s="4">
        <v>4</v>
      </c>
      <c r="AG189" s="4">
        <v>4</v>
      </c>
      <c r="AH189" s="4">
        <v>4</v>
      </c>
      <c r="AI189" s="4">
        <v>4</v>
      </c>
      <c r="AJ189" s="4">
        <v>8</v>
      </c>
      <c r="AK189" s="4">
        <v>8</v>
      </c>
      <c r="AL189" s="4">
        <v>3</v>
      </c>
      <c r="AM189" s="4">
        <v>3</v>
      </c>
      <c r="AN189" s="4">
        <v>0</v>
      </c>
      <c r="AO189" s="4">
        <v>0</v>
      </c>
      <c r="AP189" s="3" t="s">
        <v>58</v>
      </c>
      <c r="AQ189" s="3" t="s">
        <v>58</v>
      </c>
      <c r="AS189" s="6" t="str">
        <f>HYPERLINK("https://creighton-primo.hosted.exlibrisgroup.com/primo-explore/search?tab=default_tab&amp;search_scope=EVERYTHING&amp;vid=01CRU&amp;lang=en_US&amp;offset=0&amp;query=any,contains,991003794469702656","Catalog Record")</f>
        <v>Catalog Record</v>
      </c>
      <c r="AT189" s="6" t="str">
        <f>HYPERLINK("http://www.worldcat.org/oclc/37993111","WorldCat Record")</f>
        <v>WorldCat Record</v>
      </c>
      <c r="AU189" s="3" t="s">
        <v>2279</v>
      </c>
      <c r="AV189" s="3" t="s">
        <v>2280</v>
      </c>
      <c r="AW189" s="3" t="s">
        <v>2281</v>
      </c>
      <c r="AX189" s="3" t="s">
        <v>2281</v>
      </c>
      <c r="AY189" s="3" t="s">
        <v>2282</v>
      </c>
      <c r="AZ189" s="3" t="s">
        <v>74</v>
      </c>
      <c r="BB189" s="3" t="s">
        <v>2283</v>
      </c>
      <c r="BC189" s="3" t="s">
        <v>2284</v>
      </c>
      <c r="BD189" s="3" t="s">
        <v>2285</v>
      </c>
    </row>
    <row r="190" spans="1:56" ht="57" customHeight="1" x14ac:dyDescent="0.25">
      <c r="A190" s="7" t="s">
        <v>58</v>
      </c>
      <c r="B190" s="2" t="s">
        <v>2286</v>
      </c>
      <c r="C190" s="2" t="s">
        <v>2287</v>
      </c>
      <c r="D190" s="2" t="s">
        <v>2288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2289</v>
      </c>
      <c r="L190" s="2" t="s">
        <v>2290</v>
      </c>
      <c r="M190" s="3" t="s">
        <v>82</v>
      </c>
      <c r="O190" s="3" t="s">
        <v>64</v>
      </c>
      <c r="P190" s="3" t="s">
        <v>192</v>
      </c>
      <c r="R190" s="3" t="s">
        <v>66</v>
      </c>
      <c r="S190" s="4">
        <v>2</v>
      </c>
      <c r="T190" s="4">
        <v>2</v>
      </c>
      <c r="U190" s="5" t="s">
        <v>2252</v>
      </c>
      <c r="V190" s="5" t="s">
        <v>2252</v>
      </c>
      <c r="W190" s="5" t="s">
        <v>541</v>
      </c>
      <c r="X190" s="5" t="s">
        <v>541</v>
      </c>
      <c r="Y190" s="4">
        <v>635</v>
      </c>
      <c r="Z190" s="4">
        <v>498</v>
      </c>
      <c r="AA190" s="4">
        <v>507</v>
      </c>
      <c r="AB190" s="4">
        <v>5</v>
      </c>
      <c r="AC190" s="4">
        <v>5</v>
      </c>
      <c r="AD190" s="4">
        <v>24</v>
      </c>
      <c r="AE190" s="4">
        <v>24</v>
      </c>
      <c r="AF190" s="4">
        <v>7</v>
      </c>
      <c r="AG190" s="4">
        <v>7</v>
      </c>
      <c r="AH190" s="4">
        <v>5</v>
      </c>
      <c r="AI190" s="4">
        <v>5</v>
      </c>
      <c r="AJ190" s="4">
        <v>13</v>
      </c>
      <c r="AK190" s="4">
        <v>13</v>
      </c>
      <c r="AL190" s="4">
        <v>4</v>
      </c>
      <c r="AM190" s="4">
        <v>4</v>
      </c>
      <c r="AN190" s="4">
        <v>0</v>
      </c>
      <c r="AO190" s="4">
        <v>0</v>
      </c>
      <c r="AP190" s="3" t="s">
        <v>58</v>
      </c>
      <c r="AQ190" s="3" t="s">
        <v>69</v>
      </c>
      <c r="AR190" s="6" t="str">
        <f>HYPERLINK("http://catalog.hathitrust.org/Record/001190541","HathiTrust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HYPERLINK("https://creighton-primo.hosted.exlibrisgroup.com/primo-explore/search?tab=default_tab&amp;search_scope=EVERYTHING&amp;vid=01CRU&amp;lang=en_US&amp;offset=0&amp;query=any,contains,991003814579702656","Catalog Record")</f>
        <v>Catalog Record</v>
      </c>
      <c r="AT190" s="6" t="str">
        <f>HYPERLINK("http://www.worldcat.org/oclc/1545063","WorldCat Record")</f>
        <v>WorldCat Record</v>
      </c>
      <c r="AU190" s="3" t="s">
        <v>2291</v>
      </c>
      <c r="AV190" s="3" t="s">
        <v>2292</v>
      </c>
      <c r="AW190" s="3" t="s">
        <v>2293</v>
      </c>
      <c r="AX190" s="3" t="s">
        <v>2293</v>
      </c>
      <c r="AY190" s="3" t="s">
        <v>2294</v>
      </c>
      <c r="AZ190" s="3" t="s">
        <v>74</v>
      </c>
      <c r="BC190" s="3" t="s">
        <v>2295</v>
      </c>
      <c r="BD190" s="3" t="s">
        <v>2296</v>
      </c>
    </row>
    <row r="191" spans="1:56" ht="57" customHeight="1" x14ac:dyDescent="0.25">
      <c r="A191" s="7" t="s">
        <v>58</v>
      </c>
      <c r="B191" s="2" t="s">
        <v>2297</v>
      </c>
      <c r="C191" s="2" t="s">
        <v>2298</v>
      </c>
      <c r="D191" s="2" t="s">
        <v>2299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L191" s="2" t="s">
        <v>2300</v>
      </c>
      <c r="M191" s="3" t="s">
        <v>1249</v>
      </c>
      <c r="O191" s="3" t="s">
        <v>64</v>
      </c>
      <c r="P191" s="3" t="s">
        <v>65</v>
      </c>
      <c r="Q191" s="2" t="s">
        <v>2301</v>
      </c>
      <c r="R191" s="3" t="s">
        <v>66</v>
      </c>
      <c r="S191" s="4">
        <v>6</v>
      </c>
      <c r="T191" s="4">
        <v>6</v>
      </c>
      <c r="U191" s="5" t="s">
        <v>1083</v>
      </c>
      <c r="V191" s="5" t="s">
        <v>1083</v>
      </c>
      <c r="W191" s="5" t="s">
        <v>2302</v>
      </c>
      <c r="X191" s="5" t="s">
        <v>2302</v>
      </c>
      <c r="Y191" s="4">
        <v>429</v>
      </c>
      <c r="Z191" s="4">
        <v>342</v>
      </c>
      <c r="AA191" s="4">
        <v>523</v>
      </c>
      <c r="AB191" s="4">
        <v>2</v>
      </c>
      <c r="AC191" s="4">
        <v>2</v>
      </c>
      <c r="AD191" s="4">
        <v>23</v>
      </c>
      <c r="AE191" s="4">
        <v>31</v>
      </c>
      <c r="AF191" s="4">
        <v>11</v>
      </c>
      <c r="AG191" s="4">
        <v>15</v>
      </c>
      <c r="AH191" s="4">
        <v>9</v>
      </c>
      <c r="AI191" s="4">
        <v>11</v>
      </c>
      <c r="AJ191" s="4">
        <v>11</v>
      </c>
      <c r="AK191" s="4">
        <v>16</v>
      </c>
      <c r="AL191" s="4">
        <v>1</v>
      </c>
      <c r="AM191" s="4">
        <v>1</v>
      </c>
      <c r="AN191" s="4">
        <v>0</v>
      </c>
      <c r="AO191" s="4">
        <v>0</v>
      </c>
      <c r="AP191" s="3" t="s">
        <v>58</v>
      </c>
      <c r="AQ191" s="3" t="s">
        <v>58</v>
      </c>
      <c r="AS191" s="6" t="str">
        <f>HYPERLINK("https://creighton-primo.hosted.exlibrisgroup.com/primo-explore/search?tab=default_tab&amp;search_scope=EVERYTHING&amp;vid=01CRU&amp;lang=en_US&amp;offset=0&amp;query=any,contains,991004094059702656","Catalog Record")</f>
        <v>Catalog Record</v>
      </c>
      <c r="AT191" s="6" t="str">
        <f>HYPERLINK("http://www.worldcat.org/oclc/50155805","WorldCat Record")</f>
        <v>WorldCat Record</v>
      </c>
      <c r="AU191" s="3" t="s">
        <v>2303</v>
      </c>
      <c r="AV191" s="3" t="s">
        <v>2304</v>
      </c>
      <c r="AW191" s="3" t="s">
        <v>2305</v>
      </c>
      <c r="AX191" s="3" t="s">
        <v>2305</v>
      </c>
      <c r="AY191" s="3" t="s">
        <v>2306</v>
      </c>
      <c r="AZ191" s="3" t="s">
        <v>74</v>
      </c>
      <c r="BB191" s="3" t="s">
        <v>2307</v>
      </c>
      <c r="BC191" s="3" t="s">
        <v>2308</v>
      </c>
      <c r="BD191" s="3" t="s">
        <v>2309</v>
      </c>
    </row>
    <row r="192" spans="1:56" ht="57" customHeight="1" x14ac:dyDescent="0.25">
      <c r="A192" s="7" t="s">
        <v>58</v>
      </c>
      <c r="B192" s="2" t="s">
        <v>2310</v>
      </c>
      <c r="C192" s="2" t="s">
        <v>2311</v>
      </c>
      <c r="D192" s="2" t="s">
        <v>2312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L192" s="2" t="s">
        <v>2313</v>
      </c>
      <c r="M192" s="3" t="s">
        <v>374</v>
      </c>
      <c r="O192" s="3" t="s">
        <v>64</v>
      </c>
      <c r="P192" s="3" t="s">
        <v>65</v>
      </c>
      <c r="Q192" s="2" t="s">
        <v>2314</v>
      </c>
      <c r="R192" s="3" t="s">
        <v>66</v>
      </c>
      <c r="S192" s="4">
        <v>2</v>
      </c>
      <c r="T192" s="4">
        <v>2</v>
      </c>
      <c r="U192" s="5" t="s">
        <v>2315</v>
      </c>
      <c r="V192" s="5" t="s">
        <v>2315</v>
      </c>
      <c r="W192" s="5" t="s">
        <v>207</v>
      </c>
      <c r="X192" s="5" t="s">
        <v>207</v>
      </c>
      <c r="Y192" s="4">
        <v>180</v>
      </c>
      <c r="Z192" s="4">
        <v>143</v>
      </c>
      <c r="AA192" s="4">
        <v>148</v>
      </c>
      <c r="AB192" s="4">
        <v>1</v>
      </c>
      <c r="AC192" s="4">
        <v>1</v>
      </c>
      <c r="AD192" s="4">
        <v>7</v>
      </c>
      <c r="AE192" s="4">
        <v>7</v>
      </c>
      <c r="AF192" s="4">
        <v>3</v>
      </c>
      <c r="AG192" s="4">
        <v>3</v>
      </c>
      <c r="AH192" s="4">
        <v>3</v>
      </c>
      <c r="AI192" s="4">
        <v>3</v>
      </c>
      <c r="AJ192" s="4">
        <v>3</v>
      </c>
      <c r="AK192" s="4">
        <v>3</v>
      </c>
      <c r="AL192" s="4">
        <v>0</v>
      </c>
      <c r="AM192" s="4">
        <v>0</v>
      </c>
      <c r="AN192" s="4">
        <v>0</v>
      </c>
      <c r="AO192" s="4">
        <v>0</v>
      </c>
      <c r="AP192" s="3" t="s">
        <v>58</v>
      </c>
      <c r="AQ192" s="3" t="s">
        <v>58</v>
      </c>
      <c r="AS192" s="6" t="str">
        <f>HYPERLINK("https://creighton-primo.hosted.exlibrisgroup.com/primo-explore/search?tab=default_tab&amp;search_scope=EVERYTHING&amp;vid=01CRU&amp;lang=en_US&amp;offset=0&amp;query=any,contains,991002572769702656","Catalog Record")</f>
        <v>Catalog Record</v>
      </c>
      <c r="AT192" s="6" t="str">
        <f>HYPERLINK("http://www.worldcat.org/oclc/33440045","WorldCat Record")</f>
        <v>WorldCat Record</v>
      </c>
      <c r="AU192" s="3" t="s">
        <v>2316</v>
      </c>
      <c r="AV192" s="3" t="s">
        <v>2317</v>
      </c>
      <c r="AW192" s="3" t="s">
        <v>2318</v>
      </c>
      <c r="AX192" s="3" t="s">
        <v>2318</v>
      </c>
      <c r="AY192" s="3" t="s">
        <v>2319</v>
      </c>
      <c r="AZ192" s="3" t="s">
        <v>74</v>
      </c>
      <c r="BB192" s="3" t="s">
        <v>2320</v>
      </c>
      <c r="BC192" s="3" t="s">
        <v>2321</v>
      </c>
      <c r="BD192" s="3" t="s">
        <v>2322</v>
      </c>
    </row>
    <row r="193" spans="1:56" ht="57" customHeight="1" x14ac:dyDescent="0.25">
      <c r="A193" s="7" t="s">
        <v>58</v>
      </c>
      <c r="B193" s="2" t="s">
        <v>2323</v>
      </c>
      <c r="C193" s="2" t="s">
        <v>2324</v>
      </c>
      <c r="D193" s="2" t="s">
        <v>2325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2326</v>
      </c>
      <c r="L193" s="2" t="s">
        <v>2327</v>
      </c>
      <c r="M193" s="3" t="s">
        <v>719</v>
      </c>
      <c r="O193" s="3" t="s">
        <v>97</v>
      </c>
      <c r="P193" s="3" t="s">
        <v>114</v>
      </c>
      <c r="R193" s="3" t="s">
        <v>66</v>
      </c>
      <c r="S193" s="4">
        <v>2</v>
      </c>
      <c r="T193" s="4">
        <v>2</v>
      </c>
      <c r="U193" s="5" t="s">
        <v>2328</v>
      </c>
      <c r="V193" s="5" t="s">
        <v>2328</v>
      </c>
      <c r="W193" s="5" t="s">
        <v>2329</v>
      </c>
      <c r="X193" s="5" t="s">
        <v>2329</v>
      </c>
      <c r="Y193" s="4">
        <v>498</v>
      </c>
      <c r="Z193" s="4">
        <v>339</v>
      </c>
      <c r="AA193" s="4">
        <v>344</v>
      </c>
      <c r="AB193" s="4">
        <v>4</v>
      </c>
      <c r="AC193" s="4">
        <v>4</v>
      </c>
      <c r="AD193" s="4">
        <v>20</v>
      </c>
      <c r="AE193" s="4">
        <v>20</v>
      </c>
      <c r="AF193" s="4">
        <v>5</v>
      </c>
      <c r="AG193" s="4">
        <v>5</v>
      </c>
      <c r="AH193" s="4">
        <v>7</v>
      </c>
      <c r="AI193" s="4">
        <v>7</v>
      </c>
      <c r="AJ193" s="4">
        <v>13</v>
      </c>
      <c r="AK193" s="4">
        <v>13</v>
      </c>
      <c r="AL193" s="4">
        <v>3</v>
      </c>
      <c r="AM193" s="4">
        <v>3</v>
      </c>
      <c r="AN193" s="4">
        <v>0</v>
      </c>
      <c r="AO193" s="4">
        <v>0</v>
      </c>
      <c r="AP193" s="3" t="s">
        <v>58</v>
      </c>
      <c r="AQ193" s="3" t="s">
        <v>69</v>
      </c>
      <c r="AR193" s="6" t="str">
        <f>HYPERLINK("http://catalog.hathitrust.org/Record/001190698","HathiTrust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HYPERLINK("https://creighton-primo.hosted.exlibrisgroup.com/primo-explore/search?tab=default_tab&amp;search_scope=EVERYTHING&amp;vid=01CRU&amp;lang=en_US&amp;offset=0&amp;query=any,contains,991001215849702656","Catalog Record")</f>
        <v>Catalog Record</v>
      </c>
      <c r="AT193" s="6" t="str">
        <f>HYPERLINK("http://www.worldcat.org/oclc/194078","WorldCat Record")</f>
        <v>WorldCat Record</v>
      </c>
      <c r="AU193" s="3" t="s">
        <v>2330</v>
      </c>
      <c r="AV193" s="3" t="s">
        <v>2331</v>
      </c>
      <c r="AW193" s="3" t="s">
        <v>2332</v>
      </c>
      <c r="AX193" s="3" t="s">
        <v>2332</v>
      </c>
      <c r="AY193" s="3" t="s">
        <v>2333</v>
      </c>
      <c r="AZ193" s="3" t="s">
        <v>74</v>
      </c>
      <c r="BC193" s="3" t="s">
        <v>2334</v>
      </c>
      <c r="BD193" s="3" t="s">
        <v>2335</v>
      </c>
    </row>
    <row r="194" spans="1:56" ht="57" customHeight="1" x14ac:dyDescent="0.25">
      <c r="A194" s="7" t="s">
        <v>58</v>
      </c>
      <c r="B194" s="2" t="s">
        <v>2336</v>
      </c>
      <c r="C194" s="2" t="s">
        <v>2337</v>
      </c>
      <c r="D194" s="2" t="s">
        <v>2338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L194" s="2" t="s">
        <v>2339</v>
      </c>
      <c r="M194" s="3" t="s">
        <v>923</v>
      </c>
      <c r="O194" s="3" t="s">
        <v>64</v>
      </c>
      <c r="P194" s="3" t="s">
        <v>65</v>
      </c>
      <c r="Q194" s="2" t="s">
        <v>435</v>
      </c>
      <c r="R194" s="3" t="s">
        <v>66</v>
      </c>
      <c r="S194" s="4">
        <v>5</v>
      </c>
      <c r="T194" s="4">
        <v>5</v>
      </c>
      <c r="U194" s="5" t="s">
        <v>2340</v>
      </c>
      <c r="V194" s="5" t="s">
        <v>2340</v>
      </c>
      <c r="W194" s="5" t="s">
        <v>2341</v>
      </c>
      <c r="X194" s="5" t="s">
        <v>2341</v>
      </c>
      <c r="Y194" s="4">
        <v>362</v>
      </c>
      <c r="Z194" s="4">
        <v>293</v>
      </c>
      <c r="AA194" s="4">
        <v>485</v>
      </c>
      <c r="AB194" s="4">
        <v>3</v>
      </c>
      <c r="AC194" s="4">
        <v>3</v>
      </c>
      <c r="AD194" s="4">
        <v>19</v>
      </c>
      <c r="AE194" s="4">
        <v>27</v>
      </c>
      <c r="AF194" s="4">
        <v>7</v>
      </c>
      <c r="AG194" s="4">
        <v>11</v>
      </c>
      <c r="AH194" s="4">
        <v>8</v>
      </c>
      <c r="AI194" s="4">
        <v>10</v>
      </c>
      <c r="AJ194" s="4">
        <v>9</v>
      </c>
      <c r="AK194" s="4">
        <v>14</v>
      </c>
      <c r="AL194" s="4">
        <v>2</v>
      </c>
      <c r="AM194" s="4">
        <v>2</v>
      </c>
      <c r="AN194" s="4">
        <v>0</v>
      </c>
      <c r="AO194" s="4">
        <v>0</v>
      </c>
      <c r="AP194" s="3" t="s">
        <v>58</v>
      </c>
      <c r="AQ194" s="3" t="s">
        <v>58</v>
      </c>
      <c r="AS194" s="6" t="str">
        <f>HYPERLINK("https://creighton-primo.hosted.exlibrisgroup.com/primo-explore/search?tab=default_tab&amp;search_scope=EVERYTHING&amp;vid=01CRU&amp;lang=en_US&amp;offset=0&amp;query=any,contains,991004011549702656","Catalog Record")</f>
        <v>Catalog Record</v>
      </c>
      <c r="AT194" s="6" t="str">
        <f>HYPERLINK("http://www.worldcat.org/oclc/49260739","WorldCat Record")</f>
        <v>WorldCat Record</v>
      </c>
      <c r="AU194" s="3" t="s">
        <v>2342</v>
      </c>
      <c r="AV194" s="3" t="s">
        <v>2343</v>
      </c>
      <c r="AW194" s="3" t="s">
        <v>2344</v>
      </c>
      <c r="AX194" s="3" t="s">
        <v>2344</v>
      </c>
      <c r="AY194" s="3" t="s">
        <v>2345</v>
      </c>
      <c r="AZ194" s="3" t="s">
        <v>74</v>
      </c>
      <c r="BB194" s="3" t="s">
        <v>2346</v>
      </c>
      <c r="BC194" s="3" t="s">
        <v>2347</v>
      </c>
      <c r="BD194" s="3" t="s">
        <v>2348</v>
      </c>
    </row>
    <row r="195" spans="1:56" ht="57" customHeight="1" x14ac:dyDescent="0.25">
      <c r="A195" s="7" t="s">
        <v>58</v>
      </c>
      <c r="B195" s="2" t="s">
        <v>2349</v>
      </c>
      <c r="C195" s="2" t="s">
        <v>2350</v>
      </c>
      <c r="D195" s="2" t="s">
        <v>2351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2073</v>
      </c>
      <c r="L195" s="2" t="s">
        <v>2352</v>
      </c>
      <c r="M195" s="3" t="s">
        <v>204</v>
      </c>
      <c r="N195" s="2" t="s">
        <v>2353</v>
      </c>
      <c r="O195" s="3" t="s">
        <v>64</v>
      </c>
      <c r="P195" s="3" t="s">
        <v>654</v>
      </c>
      <c r="R195" s="3" t="s">
        <v>66</v>
      </c>
      <c r="S195" s="4">
        <v>1</v>
      </c>
      <c r="T195" s="4">
        <v>1</v>
      </c>
      <c r="U195" s="5" t="s">
        <v>2354</v>
      </c>
      <c r="V195" s="5" t="s">
        <v>2354</v>
      </c>
      <c r="W195" s="5" t="s">
        <v>2355</v>
      </c>
      <c r="X195" s="5" t="s">
        <v>2355</v>
      </c>
      <c r="Y195" s="4">
        <v>318</v>
      </c>
      <c r="Z195" s="4">
        <v>275</v>
      </c>
      <c r="AA195" s="4">
        <v>305</v>
      </c>
      <c r="AB195" s="4">
        <v>2</v>
      </c>
      <c r="AC195" s="4">
        <v>2</v>
      </c>
      <c r="AD195" s="4">
        <v>20</v>
      </c>
      <c r="AE195" s="4">
        <v>21</v>
      </c>
      <c r="AF195" s="4">
        <v>8</v>
      </c>
      <c r="AG195" s="4">
        <v>8</v>
      </c>
      <c r="AH195" s="4">
        <v>7</v>
      </c>
      <c r="AI195" s="4">
        <v>8</v>
      </c>
      <c r="AJ195" s="4">
        <v>10</v>
      </c>
      <c r="AK195" s="4">
        <v>11</v>
      </c>
      <c r="AL195" s="4">
        <v>1</v>
      </c>
      <c r="AM195" s="4">
        <v>1</v>
      </c>
      <c r="AN195" s="4">
        <v>0</v>
      </c>
      <c r="AO195" s="4">
        <v>0</v>
      </c>
      <c r="AP195" s="3" t="s">
        <v>58</v>
      </c>
      <c r="AQ195" s="3" t="s">
        <v>58</v>
      </c>
      <c r="AS195" s="6" t="str">
        <f>HYPERLINK("https://creighton-primo.hosted.exlibrisgroup.com/primo-explore/search?tab=default_tab&amp;search_scope=EVERYTHING&amp;vid=01CRU&amp;lang=en_US&amp;offset=0&amp;query=any,contains,991003518599702656","Catalog Record")</f>
        <v>Catalog Record</v>
      </c>
      <c r="AT195" s="6" t="str">
        <f>HYPERLINK("http://www.worldcat.org/oclc/25317129","WorldCat Record")</f>
        <v>WorldCat Record</v>
      </c>
      <c r="AU195" s="3" t="s">
        <v>2356</v>
      </c>
      <c r="AV195" s="3" t="s">
        <v>2357</v>
      </c>
      <c r="AW195" s="3" t="s">
        <v>2358</v>
      </c>
      <c r="AX195" s="3" t="s">
        <v>2358</v>
      </c>
      <c r="AY195" s="3" t="s">
        <v>2359</v>
      </c>
      <c r="AZ195" s="3" t="s">
        <v>74</v>
      </c>
      <c r="BB195" s="3" t="s">
        <v>2360</v>
      </c>
      <c r="BC195" s="3" t="s">
        <v>2361</v>
      </c>
      <c r="BD195" s="3" t="s">
        <v>2362</v>
      </c>
    </row>
    <row r="196" spans="1:56" ht="57" customHeight="1" x14ac:dyDescent="0.25">
      <c r="A196" s="7" t="s">
        <v>58</v>
      </c>
      <c r="B196" s="2" t="s">
        <v>2363</v>
      </c>
      <c r="C196" s="2" t="s">
        <v>2364</v>
      </c>
      <c r="D196" s="2" t="s">
        <v>2365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2366</v>
      </c>
      <c r="L196" s="2" t="s">
        <v>2367</v>
      </c>
      <c r="M196" s="3" t="s">
        <v>522</v>
      </c>
      <c r="O196" s="3" t="s">
        <v>64</v>
      </c>
      <c r="P196" s="3" t="s">
        <v>65</v>
      </c>
      <c r="Q196" s="2" t="s">
        <v>2368</v>
      </c>
      <c r="R196" s="3" t="s">
        <v>66</v>
      </c>
      <c r="S196" s="4">
        <v>2</v>
      </c>
      <c r="T196" s="4">
        <v>2</v>
      </c>
      <c r="U196" s="5" t="s">
        <v>2369</v>
      </c>
      <c r="V196" s="5" t="s">
        <v>2369</v>
      </c>
      <c r="W196" s="5" t="s">
        <v>2370</v>
      </c>
      <c r="X196" s="5" t="s">
        <v>2370</v>
      </c>
      <c r="Y196" s="4">
        <v>119</v>
      </c>
      <c r="Z196" s="4">
        <v>100</v>
      </c>
      <c r="AA196" s="4">
        <v>100</v>
      </c>
      <c r="AB196" s="4">
        <v>2</v>
      </c>
      <c r="AC196" s="4">
        <v>2</v>
      </c>
      <c r="AD196" s="4">
        <v>9</v>
      </c>
      <c r="AE196" s="4">
        <v>9</v>
      </c>
      <c r="AF196" s="4">
        <v>2</v>
      </c>
      <c r="AG196" s="4">
        <v>2</v>
      </c>
      <c r="AH196" s="4">
        <v>4</v>
      </c>
      <c r="AI196" s="4">
        <v>4</v>
      </c>
      <c r="AJ196" s="4">
        <v>6</v>
      </c>
      <c r="AK196" s="4">
        <v>6</v>
      </c>
      <c r="AL196" s="4">
        <v>1</v>
      </c>
      <c r="AM196" s="4">
        <v>1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HYPERLINK("https://creighton-primo.hosted.exlibrisgroup.com/primo-explore/search?tab=default_tab&amp;search_scope=EVERYTHING&amp;vid=01CRU&amp;lang=en_US&amp;offset=0&amp;query=any,contains,991003775789702656","Catalog Record")</f>
        <v>Catalog Record</v>
      </c>
      <c r="AT196" s="6" t="str">
        <f>HYPERLINK("http://www.worldcat.org/oclc/44876932","WorldCat Record")</f>
        <v>WorldCat Record</v>
      </c>
      <c r="AU196" s="3" t="s">
        <v>2371</v>
      </c>
      <c r="AV196" s="3" t="s">
        <v>2372</v>
      </c>
      <c r="AW196" s="3" t="s">
        <v>2373</v>
      </c>
      <c r="AX196" s="3" t="s">
        <v>2373</v>
      </c>
      <c r="AY196" s="3" t="s">
        <v>2374</v>
      </c>
      <c r="AZ196" s="3" t="s">
        <v>74</v>
      </c>
      <c r="BB196" s="3" t="s">
        <v>2375</v>
      </c>
      <c r="BC196" s="3" t="s">
        <v>2376</v>
      </c>
      <c r="BD196" s="3" t="s">
        <v>2377</v>
      </c>
    </row>
    <row r="197" spans="1:56" ht="57" customHeight="1" x14ac:dyDescent="0.25">
      <c r="A197" s="7" t="s">
        <v>58</v>
      </c>
      <c r="B197" s="2" t="s">
        <v>2378</v>
      </c>
      <c r="C197" s="2" t="s">
        <v>2379</v>
      </c>
      <c r="D197" s="2" t="s">
        <v>2380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2381</v>
      </c>
      <c r="L197" s="2" t="s">
        <v>2382</v>
      </c>
      <c r="M197" s="3" t="s">
        <v>625</v>
      </c>
      <c r="O197" s="3" t="s">
        <v>64</v>
      </c>
      <c r="P197" s="3" t="s">
        <v>65</v>
      </c>
      <c r="R197" s="3" t="s">
        <v>66</v>
      </c>
      <c r="S197" s="4">
        <v>3</v>
      </c>
      <c r="T197" s="4">
        <v>3</v>
      </c>
      <c r="U197" s="5" t="s">
        <v>2383</v>
      </c>
      <c r="V197" s="5" t="s">
        <v>2383</v>
      </c>
      <c r="W197" s="5" t="s">
        <v>2384</v>
      </c>
      <c r="X197" s="5" t="s">
        <v>2384</v>
      </c>
      <c r="Y197" s="4">
        <v>180</v>
      </c>
      <c r="Z197" s="4">
        <v>131</v>
      </c>
      <c r="AA197" s="4">
        <v>132</v>
      </c>
      <c r="AB197" s="4">
        <v>1</v>
      </c>
      <c r="AC197" s="4">
        <v>1</v>
      </c>
      <c r="AD197" s="4">
        <v>7</v>
      </c>
      <c r="AE197" s="4">
        <v>7</v>
      </c>
      <c r="AF197" s="4">
        <v>2</v>
      </c>
      <c r="AG197" s="4">
        <v>2</v>
      </c>
      <c r="AH197" s="4">
        <v>4</v>
      </c>
      <c r="AI197" s="4">
        <v>4</v>
      </c>
      <c r="AJ197" s="4">
        <v>5</v>
      </c>
      <c r="AK197" s="4">
        <v>5</v>
      </c>
      <c r="AL197" s="4">
        <v>0</v>
      </c>
      <c r="AM197" s="4">
        <v>0</v>
      </c>
      <c r="AN197" s="4">
        <v>0</v>
      </c>
      <c r="AO197" s="4">
        <v>0</v>
      </c>
      <c r="AP197" s="3" t="s">
        <v>58</v>
      </c>
      <c r="AQ197" s="3" t="s">
        <v>69</v>
      </c>
      <c r="AR197" s="6" t="str">
        <f>HYPERLINK("http://catalog.hathitrust.org/Record/004180224","HathiTrust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HYPERLINK("https://creighton-primo.hosted.exlibrisgroup.com/primo-explore/search?tab=default_tab&amp;search_scope=EVERYTHING&amp;vid=01CRU&amp;lang=en_US&amp;offset=0&amp;query=any,contains,991003775529702656","Catalog Record")</f>
        <v>Catalog Record</v>
      </c>
      <c r="AT197" s="6" t="str">
        <f>HYPERLINK("http://www.worldcat.org/oclc/45917236","WorldCat Record")</f>
        <v>WorldCat Record</v>
      </c>
      <c r="AU197" s="3" t="s">
        <v>2385</v>
      </c>
      <c r="AV197" s="3" t="s">
        <v>2386</v>
      </c>
      <c r="AW197" s="3" t="s">
        <v>2387</v>
      </c>
      <c r="AX197" s="3" t="s">
        <v>2387</v>
      </c>
      <c r="AY197" s="3" t="s">
        <v>2388</v>
      </c>
      <c r="AZ197" s="3" t="s">
        <v>74</v>
      </c>
      <c r="BB197" s="3" t="s">
        <v>2389</v>
      </c>
      <c r="BC197" s="3" t="s">
        <v>2390</v>
      </c>
      <c r="BD197" s="3" t="s">
        <v>2391</v>
      </c>
    </row>
    <row r="198" spans="1:56" ht="57" customHeight="1" x14ac:dyDescent="0.25">
      <c r="A198" s="7" t="s">
        <v>58</v>
      </c>
      <c r="B198" s="2" t="s">
        <v>2392</v>
      </c>
      <c r="C198" s="2" t="s">
        <v>2393</v>
      </c>
      <c r="D198" s="2" t="s">
        <v>2394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2395</v>
      </c>
      <c r="L198" s="2" t="s">
        <v>2396</v>
      </c>
      <c r="M198" s="3" t="s">
        <v>374</v>
      </c>
      <c r="O198" s="3" t="s">
        <v>64</v>
      </c>
      <c r="P198" s="3" t="s">
        <v>65</v>
      </c>
      <c r="Q198" s="2" t="s">
        <v>2397</v>
      </c>
      <c r="R198" s="3" t="s">
        <v>66</v>
      </c>
      <c r="S198" s="4">
        <v>1</v>
      </c>
      <c r="T198" s="4">
        <v>1</v>
      </c>
      <c r="U198" s="5" t="s">
        <v>2398</v>
      </c>
      <c r="V198" s="5" t="s">
        <v>2398</v>
      </c>
      <c r="W198" s="5" t="s">
        <v>2399</v>
      </c>
      <c r="X198" s="5" t="s">
        <v>2399</v>
      </c>
      <c r="Y198" s="4">
        <v>194</v>
      </c>
      <c r="Z198" s="4">
        <v>151</v>
      </c>
      <c r="AA198" s="4">
        <v>152</v>
      </c>
      <c r="AB198" s="4">
        <v>2</v>
      </c>
      <c r="AC198" s="4">
        <v>2</v>
      </c>
      <c r="AD198" s="4">
        <v>12</v>
      </c>
      <c r="AE198" s="4">
        <v>12</v>
      </c>
      <c r="AF198" s="4">
        <v>3</v>
      </c>
      <c r="AG198" s="4">
        <v>3</v>
      </c>
      <c r="AH198" s="4">
        <v>5</v>
      </c>
      <c r="AI198" s="4">
        <v>5</v>
      </c>
      <c r="AJ198" s="4">
        <v>6</v>
      </c>
      <c r="AK198" s="4">
        <v>6</v>
      </c>
      <c r="AL198" s="4">
        <v>1</v>
      </c>
      <c r="AM198" s="4">
        <v>1</v>
      </c>
      <c r="AN198" s="4">
        <v>0</v>
      </c>
      <c r="AO198" s="4">
        <v>0</v>
      </c>
      <c r="AP198" s="3" t="s">
        <v>58</v>
      </c>
      <c r="AQ198" s="3" t="s">
        <v>69</v>
      </c>
      <c r="AR198" s="6" t="str">
        <f>HYPERLINK("http://catalog.hathitrust.org/Record/007594989","HathiTrust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HYPERLINK("https://creighton-primo.hosted.exlibrisgroup.com/primo-explore/search?tab=default_tab&amp;search_scope=EVERYTHING&amp;vid=01CRU&amp;lang=en_US&amp;offset=0&amp;query=any,contains,991002387029702656","Catalog Record")</f>
        <v>Catalog Record</v>
      </c>
      <c r="AT198" s="6" t="str">
        <f>HYPERLINK("http://www.worldcat.org/oclc/31012028","WorldCat Record")</f>
        <v>WorldCat Record</v>
      </c>
      <c r="AU198" s="3" t="s">
        <v>2400</v>
      </c>
      <c r="AV198" s="3" t="s">
        <v>2401</v>
      </c>
      <c r="AW198" s="3" t="s">
        <v>2402</v>
      </c>
      <c r="AX198" s="3" t="s">
        <v>2402</v>
      </c>
      <c r="AY198" s="3" t="s">
        <v>2403</v>
      </c>
      <c r="AZ198" s="3" t="s">
        <v>74</v>
      </c>
      <c r="BB198" s="3" t="s">
        <v>2404</v>
      </c>
      <c r="BC198" s="3" t="s">
        <v>2405</v>
      </c>
      <c r="BD198" s="3" t="s">
        <v>2406</v>
      </c>
    </row>
    <row r="199" spans="1:56" ht="57" customHeight="1" x14ac:dyDescent="0.25">
      <c r="A199" s="7" t="s">
        <v>58</v>
      </c>
      <c r="B199" s="2" t="s">
        <v>2407</v>
      </c>
      <c r="C199" s="2" t="s">
        <v>2408</v>
      </c>
      <c r="D199" s="2" t="s">
        <v>2409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2410</v>
      </c>
      <c r="L199" s="2" t="s">
        <v>2411</v>
      </c>
      <c r="M199" s="3" t="s">
        <v>1981</v>
      </c>
      <c r="O199" s="3" t="s">
        <v>64</v>
      </c>
      <c r="P199" s="3" t="s">
        <v>65</v>
      </c>
      <c r="R199" s="3" t="s">
        <v>66</v>
      </c>
      <c r="S199" s="4">
        <v>1</v>
      </c>
      <c r="T199" s="4">
        <v>1</v>
      </c>
      <c r="U199" s="5" t="s">
        <v>2412</v>
      </c>
      <c r="V199" s="5" t="s">
        <v>2412</v>
      </c>
      <c r="W199" s="5" t="s">
        <v>454</v>
      </c>
      <c r="X199" s="5" t="s">
        <v>454</v>
      </c>
      <c r="Y199" s="4">
        <v>646</v>
      </c>
      <c r="Z199" s="4">
        <v>520</v>
      </c>
      <c r="AA199" s="4">
        <v>527</v>
      </c>
      <c r="AB199" s="4">
        <v>3</v>
      </c>
      <c r="AC199" s="4">
        <v>3</v>
      </c>
      <c r="AD199" s="4">
        <v>27</v>
      </c>
      <c r="AE199" s="4">
        <v>27</v>
      </c>
      <c r="AF199" s="4">
        <v>12</v>
      </c>
      <c r="AG199" s="4">
        <v>12</v>
      </c>
      <c r="AH199" s="4">
        <v>8</v>
      </c>
      <c r="AI199" s="4">
        <v>8</v>
      </c>
      <c r="AJ199" s="4">
        <v>15</v>
      </c>
      <c r="AK199" s="4">
        <v>15</v>
      </c>
      <c r="AL199" s="4">
        <v>2</v>
      </c>
      <c r="AM199" s="4">
        <v>2</v>
      </c>
      <c r="AN199" s="4">
        <v>0</v>
      </c>
      <c r="AO199" s="4">
        <v>0</v>
      </c>
      <c r="AP199" s="3" t="s">
        <v>58</v>
      </c>
      <c r="AQ199" s="3" t="s">
        <v>69</v>
      </c>
      <c r="AR199" s="6" t="str">
        <f>HYPERLINK("http://catalog.hathitrust.org/Record/000026847","HathiTrust Record")</f>
        <v>HathiTrust Record</v>
      </c>
      <c r="AS199" s="6" t="str">
        <f>HYPERLINK("https://creighton-primo.hosted.exlibrisgroup.com/primo-explore/search?tab=default_tab&amp;search_scope=EVERYTHING&amp;vid=01CRU&amp;lang=en_US&amp;offset=0&amp;query=any,contains,991004745569702656","Catalog Record")</f>
        <v>Catalog Record</v>
      </c>
      <c r="AT199" s="6" t="str">
        <f>HYPERLINK("http://www.worldcat.org/oclc/4907905","WorldCat Record")</f>
        <v>WorldCat Record</v>
      </c>
      <c r="AU199" s="3" t="s">
        <v>2413</v>
      </c>
      <c r="AV199" s="3" t="s">
        <v>2414</v>
      </c>
      <c r="AW199" s="3" t="s">
        <v>2415</v>
      </c>
      <c r="AX199" s="3" t="s">
        <v>2415</v>
      </c>
      <c r="AY199" s="3" t="s">
        <v>2416</v>
      </c>
      <c r="AZ199" s="3" t="s">
        <v>74</v>
      </c>
      <c r="BB199" s="3" t="s">
        <v>2417</v>
      </c>
      <c r="BC199" s="3" t="s">
        <v>2418</v>
      </c>
      <c r="BD199" s="3" t="s">
        <v>2419</v>
      </c>
    </row>
    <row r="200" spans="1:56" ht="57" customHeight="1" x14ac:dyDescent="0.25">
      <c r="A200" s="7" t="s">
        <v>58</v>
      </c>
      <c r="B200" s="2" t="s">
        <v>2420</v>
      </c>
      <c r="C200" s="2" t="s">
        <v>2421</v>
      </c>
      <c r="D200" s="2" t="s">
        <v>2422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2423</v>
      </c>
      <c r="L200" s="2" t="s">
        <v>2424</v>
      </c>
      <c r="M200" s="3" t="s">
        <v>1981</v>
      </c>
      <c r="O200" s="3" t="s">
        <v>64</v>
      </c>
      <c r="P200" s="3" t="s">
        <v>65</v>
      </c>
      <c r="R200" s="3" t="s">
        <v>66</v>
      </c>
      <c r="S200" s="4">
        <v>1</v>
      </c>
      <c r="T200" s="4">
        <v>1</v>
      </c>
      <c r="U200" s="5" t="s">
        <v>2412</v>
      </c>
      <c r="V200" s="5" t="s">
        <v>2412</v>
      </c>
      <c r="W200" s="5" t="s">
        <v>454</v>
      </c>
      <c r="X200" s="5" t="s">
        <v>454</v>
      </c>
      <c r="Y200" s="4">
        <v>340</v>
      </c>
      <c r="Z200" s="4">
        <v>320</v>
      </c>
      <c r="AA200" s="4">
        <v>402</v>
      </c>
      <c r="AB200" s="4">
        <v>2</v>
      </c>
      <c r="AC200" s="4">
        <v>4</v>
      </c>
      <c r="AD200" s="4">
        <v>17</v>
      </c>
      <c r="AE200" s="4">
        <v>22</v>
      </c>
      <c r="AF200" s="4">
        <v>7</v>
      </c>
      <c r="AG200" s="4">
        <v>8</v>
      </c>
      <c r="AH200" s="4">
        <v>5</v>
      </c>
      <c r="AI200" s="4">
        <v>7</v>
      </c>
      <c r="AJ200" s="4">
        <v>7</v>
      </c>
      <c r="AK200" s="4">
        <v>9</v>
      </c>
      <c r="AL200" s="4">
        <v>1</v>
      </c>
      <c r="AM200" s="4">
        <v>3</v>
      </c>
      <c r="AN200" s="4">
        <v>0</v>
      </c>
      <c r="AO200" s="4">
        <v>0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HYPERLINK("https://creighton-primo.hosted.exlibrisgroup.com/primo-explore/search?tab=default_tab&amp;search_scope=EVERYTHING&amp;vid=01CRU&amp;lang=en_US&amp;offset=0&amp;query=any,contains,991004761759702656","Catalog Record")</f>
        <v>Catalog Record</v>
      </c>
      <c r="AT200" s="6" t="str">
        <f>HYPERLINK("http://www.worldcat.org/oclc/5007243","WorldCat Record")</f>
        <v>WorldCat Record</v>
      </c>
      <c r="AU200" s="3" t="s">
        <v>2425</v>
      </c>
      <c r="AV200" s="3" t="s">
        <v>2426</v>
      </c>
      <c r="AW200" s="3" t="s">
        <v>2427</v>
      </c>
      <c r="AX200" s="3" t="s">
        <v>2427</v>
      </c>
      <c r="AY200" s="3" t="s">
        <v>2428</v>
      </c>
      <c r="AZ200" s="3" t="s">
        <v>74</v>
      </c>
      <c r="BB200" s="3" t="s">
        <v>2429</v>
      </c>
      <c r="BC200" s="3" t="s">
        <v>2430</v>
      </c>
      <c r="BD200" s="3" t="s">
        <v>2431</v>
      </c>
    </row>
    <row r="201" spans="1:56" ht="57" customHeight="1" x14ac:dyDescent="0.25">
      <c r="A201" s="7" t="s">
        <v>58</v>
      </c>
      <c r="B201" s="2" t="s">
        <v>2432</v>
      </c>
      <c r="C201" s="2" t="s">
        <v>2433</v>
      </c>
      <c r="D201" s="2" t="s">
        <v>2434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L201" s="2" t="s">
        <v>2435</v>
      </c>
      <c r="M201" s="3" t="s">
        <v>2436</v>
      </c>
      <c r="O201" s="3" t="s">
        <v>64</v>
      </c>
      <c r="P201" s="3" t="s">
        <v>65</v>
      </c>
      <c r="Q201" s="2" t="s">
        <v>2437</v>
      </c>
      <c r="R201" s="3" t="s">
        <v>66</v>
      </c>
      <c r="S201" s="4">
        <v>11</v>
      </c>
      <c r="T201" s="4">
        <v>11</v>
      </c>
      <c r="U201" s="5" t="s">
        <v>2438</v>
      </c>
      <c r="V201" s="5" t="s">
        <v>2438</v>
      </c>
      <c r="W201" s="5" t="s">
        <v>2439</v>
      </c>
      <c r="X201" s="5" t="s">
        <v>2439</v>
      </c>
      <c r="Y201" s="4">
        <v>441</v>
      </c>
      <c r="Z201" s="4">
        <v>342</v>
      </c>
      <c r="AA201" s="4">
        <v>526</v>
      </c>
      <c r="AB201" s="4">
        <v>1</v>
      </c>
      <c r="AC201" s="4">
        <v>1</v>
      </c>
      <c r="AD201" s="4">
        <v>20</v>
      </c>
      <c r="AE201" s="4">
        <v>28</v>
      </c>
      <c r="AF201" s="4">
        <v>11</v>
      </c>
      <c r="AG201" s="4">
        <v>15</v>
      </c>
      <c r="AH201" s="4">
        <v>6</v>
      </c>
      <c r="AI201" s="4">
        <v>9</v>
      </c>
      <c r="AJ201" s="4">
        <v>11</v>
      </c>
      <c r="AK201" s="4">
        <v>16</v>
      </c>
      <c r="AL201" s="4">
        <v>0</v>
      </c>
      <c r="AM201" s="4">
        <v>0</v>
      </c>
      <c r="AN201" s="4">
        <v>0</v>
      </c>
      <c r="AO201" s="4">
        <v>0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HYPERLINK("https://creighton-primo.hosted.exlibrisgroup.com/primo-explore/search?tab=default_tab&amp;search_scope=EVERYTHING&amp;vid=01CRU&amp;lang=en_US&amp;offset=0&amp;query=any,contains,991004266399702656","Catalog Record")</f>
        <v>Catalog Record</v>
      </c>
      <c r="AT201" s="6" t="str">
        <f>HYPERLINK("http://www.worldcat.org/oclc/52806087","WorldCat Record")</f>
        <v>WorldCat Record</v>
      </c>
      <c r="AU201" s="3" t="s">
        <v>2440</v>
      </c>
      <c r="AV201" s="3" t="s">
        <v>2441</v>
      </c>
      <c r="AW201" s="3" t="s">
        <v>2442</v>
      </c>
      <c r="AX201" s="3" t="s">
        <v>2442</v>
      </c>
      <c r="AY201" s="3" t="s">
        <v>2443</v>
      </c>
      <c r="AZ201" s="3" t="s">
        <v>74</v>
      </c>
      <c r="BB201" s="3" t="s">
        <v>2444</v>
      </c>
      <c r="BC201" s="3" t="s">
        <v>2445</v>
      </c>
      <c r="BD201" s="3" t="s">
        <v>2446</v>
      </c>
    </row>
    <row r="202" spans="1:56" ht="57" customHeight="1" x14ac:dyDescent="0.25">
      <c r="A202" s="7" t="s">
        <v>58</v>
      </c>
      <c r="B202" s="2" t="s">
        <v>2447</v>
      </c>
      <c r="C202" s="2" t="s">
        <v>2448</v>
      </c>
      <c r="D202" s="2" t="s">
        <v>2449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2450</v>
      </c>
      <c r="L202" s="2" t="s">
        <v>2451</v>
      </c>
      <c r="M202" s="3" t="s">
        <v>795</v>
      </c>
      <c r="O202" s="3" t="s">
        <v>64</v>
      </c>
      <c r="P202" s="3" t="s">
        <v>65</v>
      </c>
      <c r="R202" s="3" t="s">
        <v>66</v>
      </c>
      <c r="S202" s="4">
        <v>1</v>
      </c>
      <c r="T202" s="4">
        <v>1</v>
      </c>
      <c r="U202" s="5" t="s">
        <v>2412</v>
      </c>
      <c r="V202" s="5" t="s">
        <v>2412</v>
      </c>
      <c r="W202" s="5" t="s">
        <v>541</v>
      </c>
      <c r="X202" s="5" t="s">
        <v>541</v>
      </c>
      <c r="Y202" s="4">
        <v>321</v>
      </c>
      <c r="Z202" s="4">
        <v>301</v>
      </c>
      <c r="AA202" s="4">
        <v>816</v>
      </c>
      <c r="AB202" s="4">
        <v>4</v>
      </c>
      <c r="AC202" s="4">
        <v>9</v>
      </c>
      <c r="AD202" s="4">
        <v>20</v>
      </c>
      <c r="AE202" s="4">
        <v>41</v>
      </c>
      <c r="AF202" s="4">
        <v>6</v>
      </c>
      <c r="AG202" s="4">
        <v>16</v>
      </c>
      <c r="AH202" s="4">
        <v>6</v>
      </c>
      <c r="AI202" s="4">
        <v>10</v>
      </c>
      <c r="AJ202" s="4">
        <v>9</v>
      </c>
      <c r="AK202" s="4">
        <v>19</v>
      </c>
      <c r="AL202" s="4">
        <v>3</v>
      </c>
      <c r="AM202" s="4">
        <v>8</v>
      </c>
      <c r="AN202" s="4">
        <v>0</v>
      </c>
      <c r="AO202" s="4">
        <v>0</v>
      </c>
      <c r="AP202" s="3" t="s">
        <v>58</v>
      </c>
      <c r="AQ202" s="3" t="s">
        <v>69</v>
      </c>
      <c r="AR202" s="6" t="str">
        <f>HYPERLINK("http://catalog.hathitrust.org/Record/102017490","HathiTrust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HYPERLINK("https://creighton-primo.hosted.exlibrisgroup.com/primo-explore/search?tab=default_tab&amp;search_scope=EVERYTHING&amp;vid=01CRU&amp;lang=en_US&amp;offset=0&amp;query=any,contains,991004017489702656","Catalog Record")</f>
        <v>Catalog Record</v>
      </c>
      <c r="AT202" s="6" t="str">
        <f>HYPERLINK("http://www.worldcat.org/oclc/2116720","WorldCat Record")</f>
        <v>WorldCat Record</v>
      </c>
      <c r="AU202" s="3" t="s">
        <v>2452</v>
      </c>
      <c r="AV202" s="3" t="s">
        <v>2453</v>
      </c>
      <c r="AW202" s="3" t="s">
        <v>2454</v>
      </c>
      <c r="AX202" s="3" t="s">
        <v>2454</v>
      </c>
      <c r="AY202" s="3" t="s">
        <v>2455</v>
      </c>
      <c r="AZ202" s="3" t="s">
        <v>74</v>
      </c>
      <c r="BC202" s="3" t="s">
        <v>2456</v>
      </c>
      <c r="BD202" s="3" t="s">
        <v>2457</v>
      </c>
    </row>
    <row r="203" spans="1:56" ht="57" customHeight="1" x14ac:dyDescent="0.25">
      <c r="A203" s="7" t="s">
        <v>58</v>
      </c>
      <c r="B203" s="2" t="s">
        <v>2458</v>
      </c>
      <c r="C203" s="2" t="s">
        <v>2459</v>
      </c>
      <c r="D203" s="2" t="s">
        <v>2460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L203" s="2" t="s">
        <v>2461</v>
      </c>
      <c r="M203" s="3" t="s">
        <v>2436</v>
      </c>
      <c r="O203" s="3" t="s">
        <v>64</v>
      </c>
      <c r="P203" s="3" t="s">
        <v>65</v>
      </c>
      <c r="Q203" s="2" t="s">
        <v>435</v>
      </c>
      <c r="R203" s="3" t="s">
        <v>66</v>
      </c>
      <c r="S203" s="4">
        <v>5</v>
      </c>
      <c r="T203" s="4">
        <v>5</v>
      </c>
      <c r="U203" s="5" t="s">
        <v>2462</v>
      </c>
      <c r="V203" s="5" t="s">
        <v>2462</v>
      </c>
      <c r="W203" s="5" t="s">
        <v>2463</v>
      </c>
      <c r="X203" s="5" t="s">
        <v>2463</v>
      </c>
      <c r="Y203" s="4">
        <v>298</v>
      </c>
      <c r="Z203" s="4">
        <v>196</v>
      </c>
      <c r="AA203" s="4">
        <v>406</v>
      </c>
      <c r="AB203" s="4">
        <v>2</v>
      </c>
      <c r="AC203" s="4">
        <v>2</v>
      </c>
      <c r="AD203" s="4">
        <v>10</v>
      </c>
      <c r="AE203" s="4">
        <v>20</v>
      </c>
      <c r="AF203" s="4">
        <v>5</v>
      </c>
      <c r="AG203" s="4">
        <v>10</v>
      </c>
      <c r="AH203" s="4">
        <v>3</v>
      </c>
      <c r="AI203" s="4">
        <v>5</v>
      </c>
      <c r="AJ203" s="4">
        <v>6</v>
      </c>
      <c r="AK203" s="4">
        <v>12</v>
      </c>
      <c r="AL203" s="4">
        <v>1</v>
      </c>
      <c r="AM203" s="4">
        <v>1</v>
      </c>
      <c r="AN203" s="4">
        <v>0</v>
      </c>
      <c r="AO203" s="4">
        <v>0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HYPERLINK("https://creighton-primo.hosted.exlibrisgroup.com/primo-explore/search?tab=default_tab&amp;search_scope=EVERYTHING&amp;vid=01CRU&amp;lang=en_US&amp;offset=0&amp;query=any,contains,991004500449702656","Catalog Record")</f>
        <v>Catalog Record</v>
      </c>
      <c r="AT203" s="6" t="str">
        <f>HYPERLINK("http://www.worldcat.org/oclc/54392020","WorldCat Record")</f>
        <v>WorldCat Record</v>
      </c>
      <c r="AU203" s="3" t="s">
        <v>2464</v>
      </c>
      <c r="AV203" s="3" t="s">
        <v>2465</v>
      </c>
      <c r="AW203" s="3" t="s">
        <v>2466</v>
      </c>
      <c r="AX203" s="3" t="s">
        <v>2466</v>
      </c>
      <c r="AY203" s="3" t="s">
        <v>2467</v>
      </c>
      <c r="AZ203" s="3" t="s">
        <v>74</v>
      </c>
      <c r="BB203" s="3" t="s">
        <v>2468</v>
      </c>
      <c r="BC203" s="3" t="s">
        <v>2469</v>
      </c>
      <c r="BD203" s="3" t="s">
        <v>2470</v>
      </c>
    </row>
    <row r="204" spans="1:56" ht="57" customHeight="1" x14ac:dyDescent="0.25">
      <c r="A204" s="7" t="s">
        <v>58</v>
      </c>
      <c r="B204" s="2" t="s">
        <v>2471</v>
      </c>
      <c r="C204" s="2" t="s">
        <v>2472</v>
      </c>
      <c r="D204" s="2" t="s">
        <v>2473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2474</v>
      </c>
      <c r="L204" s="2" t="s">
        <v>2475</v>
      </c>
      <c r="M204" s="3" t="s">
        <v>2476</v>
      </c>
      <c r="O204" s="3" t="s">
        <v>64</v>
      </c>
      <c r="P204" s="3" t="s">
        <v>65</v>
      </c>
      <c r="Q204" s="2" t="s">
        <v>2477</v>
      </c>
      <c r="R204" s="3" t="s">
        <v>66</v>
      </c>
      <c r="S204" s="4">
        <v>1</v>
      </c>
      <c r="T204" s="4">
        <v>1</v>
      </c>
      <c r="U204" s="5" t="s">
        <v>2438</v>
      </c>
      <c r="V204" s="5" t="s">
        <v>2438</v>
      </c>
      <c r="W204" s="5" t="s">
        <v>541</v>
      </c>
      <c r="X204" s="5" t="s">
        <v>541</v>
      </c>
      <c r="Y204" s="4">
        <v>152</v>
      </c>
      <c r="Z204" s="4">
        <v>125</v>
      </c>
      <c r="AA204" s="4">
        <v>304</v>
      </c>
      <c r="AB204" s="4">
        <v>3</v>
      </c>
      <c r="AC204" s="4">
        <v>4</v>
      </c>
      <c r="AD204" s="4">
        <v>7</v>
      </c>
      <c r="AE204" s="4">
        <v>15</v>
      </c>
      <c r="AF204" s="4">
        <v>3</v>
      </c>
      <c r="AG204" s="4">
        <v>5</v>
      </c>
      <c r="AH204" s="4">
        <v>1</v>
      </c>
      <c r="AI204" s="4">
        <v>1</v>
      </c>
      <c r="AJ204" s="4">
        <v>4</v>
      </c>
      <c r="AK204" s="4">
        <v>11</v>
      </c>
      <c r="AL204" s="4">
        <v>2</v>
      </c>
      <c r="AM204" s="4">
        <v>2</v>
      </c>
      <c r="AN204" s="4">
        <v>0</v>
      </c>
      <c r="AO204" s="4">
        <v>0</v>
      </c>
      <c r="AP204" s="3" t="s">
        <v>58</v>
      </c>
      <c r="AQ204" s="3" t="s">
        <v>69</v>
      </c>
      <c r="AR204" s="6" t="str">
        <f>HYPERLINK("http://catalog.hathitrust.org/Record/006053920","HathiTrust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HYPERLINK("https://creighton-primo.hosted.exlibrisgroup.com/primo-explore/search?tab=default_tab&amp;search_scope=EVERYTHING&amp;vid=01CRU&amp;lang=en_US&amp;offset=0&amp;query=any,contains,991004506859702656","Catalog Record")</f>
        <v>Catalog Record</v>
      </c>
      <c r="AT204" s="6" t="str">
        <f>HYPERLINK("http://www.worldcat.org/oclc/3740537","WorldCat Record")</f>
        <v>WorldCat Record</v>
      </c>
      <c r="AU204" s="3" t="s">
        <v>2478</v>
      </c>
      <c r="AV204" s="3" t="s">
        <v>2479</v>
      </c>
      <c r="AW204" s="3" t="s">
        <v>2480</v>
      </c>
      <c r="AX204" s="3" t="s">
        <v>2480</v>
      </c>
      <c r="AY204" s="3" t="s">
        <v>2481</v>
      </c>
      <c r="AZ204" s="3" t="s">
        <v>74</v>
      </c>
      <c r="BC204" s="3" t="s">
        <v>2482</v>
      </c>
      <c r="BD204" s="3" t="s">
        <v>2483</v>
      </c>
    </row>
    <row r="205" spans="1:56" ht="57" customHeight="1" x14ac:dyDescent="0.25">
      <c r="A205" s="7" t="s">
        <v>58</v>
      </c>
      <c r="B205" s="2" t="s">
        <v>2484</v>
      </c>
      <c r="C205" s="2" t="s">
        <v>2485</v>
      </c>
      <c r="D205" s="2" t="s">
        <v>2486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L205" s="2" t="s">
        <v>2487</v>
      </c>
      <c r="M205" s="3" t="s">
        <v>2488</v>
      </c>
      <c r="O205" s="3" t="s">
        <v>64</v>
      </c>
      <c r="P205" s="3" t="s">
        <v>65</v>
      </c>
      <c r="Q205" s="2" t="s">
        <v>435</v>
      </c>
      <c r="R205" s="3" t="s">
        <v>66</v>
      </c>
      <c r="S205" s="4">
        <v>1</v>
      </c>
      <c r="T205" s="4">
        <v>1</v>
      </c>
      <c r="U205" s="5" t="s">
        <v>2489</v>
      </c>
      <c r="V205" s="5" t="s">
        <v>2489</v>
      </c>
      <c r="W205" s="5" t="s">
        <v>2489</v>
      </c>
      <c r="X205" s="5" t="s">
        <v>2489</v>
      </c>
      <c r="Y205" s="4">
        <v>315</v>
      </c>
      <c r="Z205" s="4">
        <v>253</v>
      </c>
      <c r="AA205" s="4">
        <v>453</v>
      </c>
      <c r="AB205" s="4">
        <v>2</v>
      </c>
      <c r="AC205" s="4">
        <v>2</v>
      </c>
      <c r="AD205" s="4">
        <v>12</v>
      </c>
      <c r="AE205" s="4">
        <v>21</v>
      </c>
      <c r="AF205" s="4">
        <v>3</v>
      </c>
      <c r="AG205" s="4">
        <v>7</v>
      </c>
      <c r="AH205" s="4">
        <v>6</v>
      </c>
      <c r="AI205" s="4">
        <v>8</v>
      </c>
      <c r="AJ205" s="4">
        <v>6</v>
      </c>
      <c r="AK205" s="4">
        <v>12</v>
      </c>
      <c r="AL205" s="4">
        <v>1</v>
      </c>
      <c r="AM205" s="4">
        <v>1</v>
      </c>
      <c r="AN205" s="4">
        <v>0</v>
      </c>
      <c r="AO205" s="4">
        <v>0</v>
      </c>
      <c r="AP205" s="3" t="s">
        <v>58</v>
      </c>
      <c r="AQ205" s="3" t="s">
        <v>58</v>
      </c>
      <c r="AS205" s="6" t="str">
        <f>HYPERLINK("https://creighton-primo.hosted.exlibrisgroup.com/primo-explore/search?tab=default_tab&amp;search_scope=EVERYTHING&amp;vid=01CRU&amp;lang=en_US&amp;offset=0&amp;query=any,contains,991004999499702656","Catalog Record")</f>
        <v>Catalog Record</v>
      </c>
      <c r="AT205" s="6" t="str">
        <f>HYPERLINK("http://www.worldcat.org/oclc/67392862","WorldCat Record")</f>
        <v>WorldCat Record</v>
      </c>
      <c r="AU205" s="3" t="s">
        <v>2490</v>
      </c>
      <c r="AV205" s="3" t="s">
        <v>2491</v>
      </c>
      <c r="AW205" s="3" t="s">
        <v>2492</v>
      </c>
      <c r="AX205" s="3" t="s">
        <v>2492</v>
      </c>
      <c r="AY205" s="3" t="s">
        <v>2493</v>
      </c>
      <c r="AZ205" s="3" t="s">
        <v>74</v>
      </c>
      <c r="BB205" s="3" t="s">
        <v>2494</v>
      </c>
      <c r="BC205" s="3" t="s">
        <v>2495</v>
      </c>
      <c r="BD205" s="3" t="s">
        <v>2496</v>
      </c>
    </row>
    <row r="206" spans="1:56" ht="57" customHeight="1" x14ac:dyDescent="0.25">
      <c r="A206" s="7" t="s">
        <v>58</v>
      </c>
      <c r="B206" s="2" t="s">
        <v>2497</v>
      </c>
      <c r="C206" s="2" t="s">
        <v>2498</v>
      </c>
      <c r="D206" s="2" t="s">
        <v>2499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L206" s="2" t="s">
        <v>2500</v>
      </c>
      <c r="M206" s="3" t="s">
        <v>96</v>
      </c>
      <c r="O206" s="3" t="s">
        <v>64</v>
      </c>
      <c r="P206" s="3" t="s">
        <v>65</v>
      </c>
      <c r="R206" s="3" t="s">
        <v>66</v>
      </c>
      <c r="S206" s="4">
        <v>1</v>
      </c>
      <c r="T206" s="4">
        <v>1</v>
      </c>
      <c r="U206" s="5" t="s">
        <v>1125</v>
      </c>
      <c r="V206" s="5" t="s">
        <v>1125</v>
      </c>
      <c r="W206" s="5" t="s">
        <v>2215</v>
      </c>
      <c r="X206" s="5" t="s">
        <v>2215</v>
      </c>
      <c r="Y206" s="4">
        <v>330</v>
      </c>
      <c r="Z206" s="4">
        <v>261</v>
      </c>
      <c r="AA206" s="4">
        <v>269</v>
      </c>
      <c r="AB206" s="4">
        <v>2</v>
      </c>
      <c r="AC206" s="4">
        <v>2</v>
      </c>
      <c r="AD206" s="4">
        <v>12</v>
      </c>
      <c r="AE206" s="4">
        <v>12</v>
      </c>
      <c r="AF206" s="4">
        <v>4</v>
      </c>
      <c r="AG206" s="4">
        <v>4</v>
      </c>
      <c r="AH206" s="4">
        <v>6</v>
      </c>
      <c r="AI206" s="4">
        <v>6</v>
      </c>
      <c r="AJ206" s="4">
        <v>6</v>
      </c>
      <c r="AK206" s="4">
        <v>6</v>
      </c>
      <c r="AL206" s="4">
        <v>1</v>
      </c>
      <c r="AM206" s="4">
        <v>1</v>
      </c>
      <c r="AN206" s="4">
        <v>0</v>
      </c>
      <c r="AO206" s="4">
        <v>0</v>
      </c>
      <c r="AP206" s="3" t="s">
        <v>58</v>
      </c>
      <c r="AQ206" s="3" t="s">
        <v>69</v>
      </c>
      <c r="AR206" s="6" t="str">
        <f>HYPERLINK("http://catalog.hathitrust.org/Record/000833509","HathiTrust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HYPERLINK("https://creighton-primo.hosted.exlibrisgroup.com/primo-explore/search?tab=default_tab&amp;search_scope=EVERYTHING&amp;vid=01CRU&amp;lang=en_US&amp;offset=0&amp;query=any,contains,991000888999702656","Catalog Record")</f>
        <v>Catalog Record</v>
      </c>
      <c r="AT206" s="6" t="str">
        <f>HYPERLINK("http://www.worldcat.org/oclc/13903097","WorldCat Record")</f>
        <v>WorldCat Record</v>
      </c>
      <c r="AU206" s="3" t="s">
        <v>2501</v>
      </c>
      <c r="AV206" s="3" t="s">
        <v>2502</v>
      </c>
      <c r="AW206" s="3" t="s">
        <v>2503</v>
      </c>
      <c r="AX206" s="3" t="s">
        <v>2503</v>
      </c>
      <c r="AY206" s="3" t="s">
        <v>2504</v>
      </c>
      <c r="AZ206" s="3" t="s">
        <v>74</v>
      </c>
      <c r="BB206" s="3" t="s">
        <v>2505</v>
      </c>
      <c r="BC206" s="3" t="s">
        <v>2506</v>
      </c>
      <c r="BD206" s="3" t="s">
        <v>2507</v>
      </c>
    </row>
    <row r="207" spans="1:56" ht="57" customHeight="1" x14ac:dyDescent="0.25">
      <c r="A207" s="7" t="s">
        <v>58</v>
      </c>
      <c r="B207" s="2" t="s">
        <v>2508</v>
      </c>
      <c r="C207" s="2" t="s">
        <v>2509</v>
      </c>
      <c r="D207" s="2" t="s">
        <v>2510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2511</v>
      </c>
      <c r="L207" s="2" t="s">
        <v>2512</v>
      </c>
      <c r="M207" s="3" t="s">
        <v>374</v>
      </c>
      <c r="O207" s="3" t="s">
        <v>64</v>
      </c>
      <c r="P207" s="3" t="s">
        <v>2513</v>
      </c>
      <c r="R207" s="3" t="s">
        <v>66</v>
      </c>
      <c r="S207" s="4">
        <v>3</v>
      </c>
      <c r="T207" s="4">
        <v>3</v>
      </c>
      <c r="U207" s="5" t="s">
        <v>2514</v>
      </c>
      <c r="V207" s="5" t="s">
        <v>2514</v>
      </c>
      <c r="W207" s="5" t="s">
        <v>2515</v>
      </c>
      <c r="X207" s="5" t="s">
        <v>2515</v>
      </c>
      <c r="Y207" s="4">
        <v>376</v>
      </c>
      <c r="Z207" s="4">
        <v>306</v>
      </c>
      <c r="AA207" s="4">
        <v>308</v>
      </c>
      <c r="AB207" s="4">
        <v>3</v>
      </c>
      <c r="AC207" s="4">
        <v>3</v>
      </c>
      <c r="AD207" s="4">
        <v>20</v>
      </c>
      <c r="AE207" s="4">
        <v>20</v>
      </c>
      <c r="AF207" s="4">
        <v>8</v>
      </c>
      <c r="AG207" s="4">
        <v>8</v>
      </c>
      <c r="AH207" s="4">
        <v>6</v>
      </c>
      <c r="AI207" s="4">
        <v>6</v>
      </c>
      <c r="AJ207" s="4">
        <v>8</v>
      </c>
      <c r="AK207" s="4">
        <v>8</v>
      </c>
      <c r="AL207" s="4">
        <v>2</v>
      </c>
      <c r="AM207" s="4">
        <v>2</v>
      </c>
      <c r="AN207" s="4">
        <v>0</v>
      </c>
      <c r="AO207" s="4">
        <v>0</v>
      </c>
      <c r="AP207" s="3" t="s">
        <v>58</v>
      </c>
      <c r="AQ207" s="3" t="s">
        <v>69</v>
      </c>
      <c r="AR207" s="6" t="str">
        <f>HYPERLINK("http://catalog.hathitrust.org/Record/003087097","HathiTrust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HYPERLINK("https://creighton-primo.hosted.exlibrisgroup.com/primo-explore/search?tab=default_tab&amp;search_scope=EVERYTHING&amp;vid=01CRU&amp;lang=en_US&amp;offset=0&amp;query=any,contains,991002562909702656","Catalog Record")</f>
        <v>Catalog Record</v>
      </c>
      <c r="AT207" s="6" t="str">
        <f>HYPERLINK("http://www.worldcat.org/oclc/33333794","WorldCat Record")</f>
        <v>WorldCat Record</v>
      </c>
      <c r="AU207" s="3" t="s">
        <v>2516</v>
      </c>
      <c r="AV207" s="3" t="s">
        <v>2517</v>
      </c>
      <c r="AW207" s="3" t="s">
        <v>2518</v>
      </c>
      <c r="AX207" s="3" t="s">
        <v>2518</v>
      </c>
      <c r="AY207" s="3" t="s">
        <v>2519</v>
      </c>
      <c r="AZ207" s="3" t="s">
        <v>74</v>
      </c>
      <c r="BB207" s="3" t="s">
        <v>2520</v>
      </c>
      <c r="BC207" s="3" t="s">
        <v>2521</v>
      </c>
      <c r="BD207" s="3" t="s">
        <v>2522</v>
      </c>
    </row>
    <row r="208" spans="1:56" ht="57" customHeight="1" x14ac:dyDescent="0.25">
      <c r="A208" s="7" t="s">
        <v>58</v>
      </c>
      <c r="B208" s="2" t="s">
        <v>2523</v>
      </c>
      <c r="C208" s="2" t="s">
        <v>2524</v>
      </c>
      <c r="D208" s="2" t="s">
        <v>2525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L208" s="2" t="s">
        <v>2526</v>
      </c>
      <c r="M208" s="3" t="s">
        <v>204</v>
      </c>
      <c r="O208" s="3" t="s">
        <v>64</v>
      </c>
      <c r="P208" s="3" t="s">
        <v>2527</v>
      </c>
      <c r="R208" s="3" t="s">
        <v>66</v>
      </c>
      <c r="S208" s="4">
        <v>1</v>
      </c>
      <c r="T208" s="4">
        <v>1</v>
      </c>
      <c r="U208" s="5" t="s">
        <v>2528</v>
      </c>
      <c r="V208" s="5" t="s">
        <v>2528</v>
      </c>
      <c r="W208" s="5" t="s">
        <v>2529</v>
      </c>
      <c r="X208" s="5" t="s">
        <v>2529</v>
      </c>
      <c r="Y208" s="4">
        <v>135</v>
      </c>
      <c r="Z208" s="4">
        <v>105</v>
      </c>
      <c r="AA208" s="4">
        <v>112</v>
      </c>
      <c r="AB208" s="4">
        <v>1</v>
      </c>
      <c r="AC208" s="4">
        <v>1</v>
      </c>
      <c r="AD208" s="4">
        <v>4</v>
      </c>
      <c r="AE208" s="4">
        <v>4</v>
      </c>
      <c r="AF208" s="4">
        <v>1</v>
      </c>
      <c r="AG208" s="4">
        <v>1</v>
      </c>
      <c r="AH208" s="4">
        <v>2</v>
      </c>
      <c r="AI208" s="4">
        <v>2</v>
      </c>
      <c r="AJ208" s="4">
        <v>1</v>
      </c>
      <c r="AK208" s="4">
        <v>1</v>
      </c>
      <c r="AL208" s="4">
        <v>0</v>
      </c>
      <c r="AM208" s="4">
        <v>0</v>
      </c>
      <c r="AN208" s="4">
        <v>0</v>
      </c>
      <c r="AO208" s="4">
        <v>0</v>
      </c>
      <c r="AP208" s="3" t="s">
        <v>58</v>
      </c>
      <c r="AQ208" s="3" t="s">
        <v>69</v>
      </c>
      <c r="AR208" s="6" t="str">
        <f>HYPERLINK("http://catalog.hathitrust.org/Record/002990692","HathiTrust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HYPERLINK("https://creighton-primo.hosted.exlibrisgroup.com/primo-explore/search?tab=default_tab&amp;search_scope=EVERYTHING&amp;vid=01CRU&amp;lang=en_US&amp;offset=0&amp;query=any,contains,991002259499702656","Catalog Record")</f>
        <v>Catalog Record</v>
      </c>
      <c r="AT208" s="6" t="str">
        <f>HYPERLINK("http://www.worldcat.org/oclc/29291636","WorldCat Record")</f>
        <v>WorldCat Record</v>
      </c>
      <c r="AU208" s="3" t="s">
        <v>2530</v>
      </c>
      <c r="AV208" s="3" t="s">
        <v>2531</v>
      </c>
      <c r="AW208" s="3" t="s">
        <v>2532</v>
      </c>
      <c r="AX208" s="3" t="s">
        <v>2532</v>
      </c>
      <c r="AY208" s="3" t="s">
        <v>2533</v>
      </c>
      <c r="AZ208" s="3" t="s">
        <v>74</v>
      </c>
      <c r="BB208" s="3" t="s">
        <v>2534</v>
      </c>
      <c r="BC208" s="3" t="s">
        <v>2535</v>
      </c>
      <c r="BD208" s="3" t="s">
        <v>2536</v>
      </c>
    </row>
    <row r="209" spans="1:56" ht="57" customHeight="1" x14ac:dyDescent="0.25">
      <c r="A209" s="7" t="s">
        <v>58</v>
      </c>
      <c r="B209" s="2" t="s">
        <v>2537</v>
      </c>
      <c r="C209" s="2" t="s">
        <v>2538</v>
      </c>
      <c r="D209" s="2" t="s">
        <v>2539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L209" s="2" t="s">
        <v>2540</v>
      </c>
      <c r="M209" s="3" t="s">
        <v>769</v>
      </c>
      <c r="O209" s="3" t="s">
        <v>64</v>
      </c>
      <c r="P209" s="3" t="s">
        <v>1347</v>
      </c>
      <c r="R209" s="3" t="s">
        <v>66</v>
      </c>
      <c r="S209" s="4">
        <v>4</v>
      </c>
      <c r="T209" s="4">
        <v>4</v>
      </c>
      <c r="U209" s="5" t="s">
        <v>2541</v>
      </c>
      <c r="V209" s="5" t="s">
        <v>2541</v>
      </c>
      <c r="W209" s="5" t="s">
        <v>2542</v>
      </c>
      <c r="X209" s="5" t="s">
        <v>2542</v>
      </c>
      <c r="Y209" s="4">
        <v>346</v>
      </c>
      <c r="Z209" s="4">
        <v>289</v>
      </c>
      <c r="AA209" s="4">
        <v>296</v>
      </c>
      <c r="AB209" s="4">
        <v>4</v>
      </c>
      <c r="AC209" s="4">
        <v>4</v>
      </c>
      <c r="AD209" s="4">
        <v>13</v>
      </c>
      <c r="AE209" s="4">
        <v>13</v>
      </c>
      <c r="AF209" s="4">
        <v>5</v>
      </c>
      <c r="AG209" s="4">
        <v>5</v>
      </c>
      <c r="AH209" s="4">
        <v>2</v>
      </c>
      <c r="AI209" s="4">
        <v>2</v>
      </c>
      <c r="AJ209" s="4">
        <v>4</v>
      </c>
      <c r="AK209" s="4">
        <v>4</v>
      </c>
      <c r="AL209" s="4">
        <v>3</v>
      </c>
      <c r="AM209" s="4">
        <v>3</v>
      </c>
      <c r="AN209" s="4">
        <v>0</v>
      </c>
      <c r="AO209" s="4">
        <v>0</v>
      </c>
      <c r="AP209" s="3" t="s">
        <v>58</v>
      </c>
      <c r="AQ209" s="3" t="s">
        <v>69</v>
      </c>
      <c r="AR209" s="6" t="str">
        <f>HYPERLINK("http://catalog.hathitrust.org/Record/000293548","HathiTrust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HYPERLINK("https://creighton-primo.hosted.exlibrisgroup.com/primo-explore/search?tab=default_tab&amp;search_scope=EVERYTHING&amp;vid=01CRU&amp;lang=en_US&amp;offset=0&amp;query=any,contains,991004283499702656","Catalog Record")</f>
        <v>Catalog Record</v>
      </c>
      <c r="AT209" s="6" t="str">
        <f>HYPERLINK("http://www.worldcat.org/oclc/3168261","WorldCat Record")</f>
        <v>WorldCat Record</v>
      </c>
      <c r="AU209" s="3" t="s">
        <v>2543</v>
      </c>
      <c r="AV209" s="3" t="s">
        <v>2544</v>
      </c>
      <c r="AW209" s="3" t="s">
        <v>2545</v>
      </c>
      <c r="AX209" s="3" t="s">
        <v>2545</v>
      </c>
      <c r="AY209" s="3" t="s">
        <v>2546</v>
      </c>
      <c r="AZ209" s="3" t="s">
        <v>74</v>
      </c>
      <c r="BB209" s="3" t="s">
        <v>2547</v>
      </c>
      <c r="BC209" s="3" t="s">
        <v>2548</v>
      </c>
      <c r="BD209" s="3" t="s">
        <v>2549</v>
      </c>
    </row>
    <row r="210" spans="1:56" ht="57" customHeight="1" x14ac:dyDescent="0.25">
      <c r="A210" s="7" t="s">
        <v>58</v>
      </c>
      <c r="B210" s="2" t="s">
        <v>2550</v>
      </c>
      <c r="C210" s="2" t="s">
        <v>2551</v>
      </c>
      <c r="D210" s="2" t="s">
        <v>2552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1922</v>
      </c>
      <c r="L210" s="2" t="s">
        <v>2553</v>
      </c>
      <c r="M210" s="3" t="s">
        <v>937</v>
      </c>
      <c r="O210" s="3" t="s">
        <v>64</v>
      </c>
      <c r="P210" s="3" t="s">
        <v>65</v>
      </c>
      <c r="Q210" s="2" t="s">
        <v>2554</v>
      </c>
      <c r="R210" s="3" t="s">
        <v>66</v>
      </c>
      <c r="S210" s="4">
        <v>4</v>
      </c>
      <c r="T210" s="4">
        <v>4</v>
      </c>
      <c r="U210" s="5" t="s">
        <v>2555</v>
      </c>
      <c r="V210" s="5" t="s">
        <v>2555</v>
      </c>
      <c r="W210" s="5" t="s">
        <v>541</v>
      </c>
      <c r="X210" s="5" t="s">
        <v>541</v>
      </c>
      <c r="Y210" s="4">
        <v>268</v>
      </c>
      <c r="Z210" s="4">
        <v>247</v>
      </c>
      <c r="AA210" s="4">
        <v>402</v>
      </c>
      <c r="AB210" s="4">
        <v>3</v>
      </c>
      <c r="AC210" s="4">
        <v>3</v>
      </c>
      <c r="AD210" s="4">
        <v>12</v>
      </c>
      <c r="AE210" s="4">
        <v>20</v>
      </c>
      <c r="AF210" s="4">
        <v>3</v>
      </c>
      <c r="AG210" s="4">
        <v>8</v>
      </c>
      <c r="AH210" s="4">
        <v>4</v>
      </c>
      <c r="AI210" s="4">
        <v>5</v>
      </c>
      <c r="AJ210" s="4">
        <v>6</v>
      </c>
      <c r="AK210" s="4">
        <v>11</v>
      </c>
      <c r="AL210" s="4">
        <v>2</v>
      </c>
      <c r="AM210" s="4">
        <v>2</v>
      </c>
      <c r="AN210" s="4">
        <v>0</v>
      </c>
      <c r="AO210" s="4">
        <v>0</v>
      </c>
      <c r="AP210" s="3" t="s">
        <v>58</v>
      </c>
      <c r="AQ210" s="3" t="s">
        <v>58</v>
      </c>
      <c r="AS210" s="6" t="str">
        <f>HYPERLINK("https://creighton-primo.hosted.exlibrisgroup.com/primo-explore/search?tab=default_tab&amp;search_scope=EVERYTHING&amp;vid=01CRU&amp;lang=en_US&amp;offset=0&amp;query=any,contains,991003512479702656","Catalog Record")</f>
        <v>Catalog Record</v>
      </c>
      <c r="AT210" s="6" t="str">
        <f>HYPERLINK("http://www.worldcat.org/oclc/1068023","WorldCat Record")</f>
        <v>WorldCat Record</v>
      </c>
      <c r="AU210" s="3" t="s">
        <v>2556</v>
      </c>
      <c r="AV210" s="3" t="s">
        <v>2557</v>
      </c>
      <c r="AW210" s="3" t="s">
        <v>2558</v>
      </c>
      <c r="AX210" s="3" t="s">
        <v>2558</v>
      </c>
      <c r="AY210" s="3" t="s">
        <v>2559</v>
      </c>
      <c r="AZ210" s="3" t="s">
        <v>74</v>
      </c>
      <c r="BC210" s="3" t="s">
        <v>2560</v>
      </c>
      <c r="BD210" s="3" t="s">
        <v>2561</v>
      </c>
    </row>
    <row r="211" spans="1:56" ht="57" customHeight="1" x14ac:dyDescent="0.25">
      <c r="A211" s="7" t="s">
        <v>58</v>
      </c>
      <c r="B211" s="2" t="s">
        <v>2562</v>
      </c>
      <c r="C211" s="2" t="s">
        <v>2563</v>
      </c>
      <c r="D211" s="2" t="s">
        <v>2564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2565</v>
      </c>
      <c r="L211" s="2" t="s">
        <v>2566</v>
      </c>
      <c r="M211" s="3" t="s">
        <v>1346</v>
      </c>
      <c r="N211" s="2" t="s">
        <v>2567</v>
      </c>
      <c r="O211" s="3" t="s">
        <v>97</v>
      </c>
      <c r="P211" s="3" t="s">
        <v>114</v>
      </c>
      <c r="R211" s="3" t="s">
        <v>66</v>
      </c>
      <c r="S211" s="4">
        <v>2</v>
      </c>
      <c r="T211" s="4">
        <v>2</v>
      </c>
      <c r="U211" s="5" t="s">
        <v>2568</v>
      </c>
      <c r="V211" s="5" t="s">
        <v>2568</v>
      </c>
      <c r="W211" s="5" t="s">
        <v>541</v>
      </c>
      <c r="X211" s="5" t="s">
        <v>541</v>
      </c>
      <c r="Y211" s="4">
        <v>207</v>
      </c>
      <c r="Z211" s="4">
        <v>191</v>
      </c>
      <c r="AA211" s="4">
        <v>254</v>
      </c>
      <c r="AB211" s="4">
        <v>1</v>
      </c>
      <c r="AC211" s="4">
        <v>1</v>
      </c>
      <c r="AD211" s="4">
        <v>10</v>
      </c>
      <c r="AE211" s="4">
        <v>16</v>
      </c>
      <c r="AF211" s="4">
        <v>4</v>
      </c>
      <c r="AG211" s="4">
        <v>7</v>
      </c>
      <c r="AH211" s="4">
        <v>5</v>
      </c>
      <c r="AI211" s="4">
        <v>7</v>
      </c>
      <c r="AJ211" s="4">
        <v>5</v>
      </c>
      <c r="AK211" s="4">
        <v>10</v>
      </c>
      <c r="AL211" s="4">
        <v>0</v>
      </c>
      <c r="AM211" s="4">
        <v>0</v>
      </c>
      <c r="AN211" s="4">
        <v>0</v>
      </c>
      <c r="AO211" s="4">
        <v>0</v>
      </c>
      <c r="AP211" s="3" t="s">
        <v>58</v>
      </c>
      <c r="AQ211" s="3" t="s">
        <v>69</v>
      </c>
      <c r="AR211" s="6" t="str">
        <f>HYPERLINK("http://catalog.hathitrust.org/Record/008300170","HathiTrust Record")</f>
        <v>HathiTrust Record</v>
      </c>
      <c r="AS211" s="6" t="str">
        <f>HYPERLINK("https://creighton-primo.hosted.exlibrisgroup.com/primo-explore/search?tab=default_tab&amp;search_scope=EVERYTHING&amp;vid=01CRU&amp;lang=en_US&amp;offset=0&amp;query=any,contains,991002230869702656","Catalog Record")</f>
        <v>Catalog Record</v>
      </c>
      <c r="AT211" s="6" t="str">
        <f>HYPERLINK("http://www.worldcat.org/oclc/293946","WorldCat Record")</f>
        <v>WorldCat Record</v>
      </c>
      <c r="AU211" s="3" t="s">
        <v>2569</v>
      </c>
      <c r="AV211" s="3" t="s">
        <v>2570</v>
      </c>
      <c r="AW211" s="3" t="s">
        <v>2571</v>
      </c>
      <c r="AX211" s="3" t="s">
        <v>2571</v>
      </c>
      <c r="AY211" s="3" t="s">
        <v>2572</v>
      </c>
      <c r="AZ211" s="3" t="s">
        <v>74</v>
      </c>
      <c r="BC211" s="3" t="s">
        <v>2573</v>
      </c>
      <c r="BD211" s="3" t="s">
        <v>2574</v>
      </c>
    </row>
    <row r="212" spans="1:56" ht="57" customHeight="1" x14ac:dyDescent="0.25">
      <c r="A212" s="7" t="s">
        <v>58</v>
      </c>
      <c r="B212" s="2" t="s">
        <v>2575</v>
      </c>
      <c r="C212" s="2" t="s">
        <v>2576</v>
      </c>
      <c r="D212" s="2" t="s">
        <v>2577</v>
      </c>
      <c r="F212" s="3" t="s">
        <v>58</v>
      </c>
      <c r="G212" s="3" t="s">
        <v>59</v>
      </c>
      <c r="H212" s="3" t="s">
        <v>69</v>
      </c>
      <c r="I212" s="3" t="s">
        <v>58</v>
      </c>
      <c r="J212" s="3" t="s">
        <v>60</v>
      </c>
      <c r="K212" s="2" t="s">
        <v>2578</v>
      </c>
      <c r="L212" s="2" t="s">
        <v>2579</v>
      </c>
      <c r="M212" s="3" t="s">
        <v>769</v>
      </c>
      <c r="O212" s="3" t="s">
        <v>97</v>
      </c>
      <c r="P212" s="3" t="s">
        <v>114</v>
      </c>
      <c r="Q212" s="2" t="s">
        <v>2580</v>
      </c>
      <c r="R212" s="3" t="s">
        <v>66</v>
      </c>
      <c r="S212" s="4">
        <v>2</v>
      </c>
      <c r="T212" s="4">
        <v>7</v>
      </c>
      <c r="U212" s="5" t="s">
        <v>1235</v>
      </c>
      <c r="V212" s="5" t="s">
        <v>2581</v>
      </c>
      <c r="W212" s="5" t="s">
        <v>2582</v>
      </c>
      <c r="X212" s="5" t="s">
        <v>2582</v>
      </c>
      <c r="Y212" s="4">
        <v>198</v>
      </c>
      <c r="Z212" s="4">
        <v>129</v>
      </c>
      <c r="AA212" s="4">
        <v>134</v>
      </c>
      <c r="AB212" s="4">
        <v>2</v>
      </c>
      <c r="AC212" s="4">
        <v>2</v>
      </c>
      <c r="AD212" s="4">
        <v>5</v>
      </c>
      <c r="AE212" s="4">
        <v>5</v>
      </c>
      <c r="AF212" s="4">
        <v>1</v>
      </c>
      <c r="AG212" s="4">
        <v>1</v>
      </c>
      <c r="AH212" s="4">
        <v>1</v>
      </c>
      <c r="AI212" s="4">
        <v>1</v>
      </c>
      <c r="AJ212" s="4">
        <v>4</v>
      </c>
      <c r="AK212" s="4">
        <v>4</v>
      </c>
      <c r="AL212" s="4">
        <v>1</v>
      </c>
      <c r="AM212" s="4">
        <v>1</v>
      </c>
      <c r="AN212" s="4">
        <v>0</v>
      </c>
      <c r="AO212" s="4">
        <v>0</v>
      </c>
      <c r="AP212" s="3" t="s">
        <v>58</v>
      </c>
      <c r="AQ212" s="3" t="s">
        <v>69</v>
      </c>
      <c r="AR212" s="6" t="str">
        <f>HYPERLINK("http://catalog.hathitrust.org/Record/000191468","HathiTrust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HYPERLINK("https://creighton-primo.hosted.exlibrisgroup.com/primo-explore/search?tab=default_tab&amp;search_scope=EVERYTHING&amp;vid=01CRU&amp;lang=en_US&amp;offset=0&amp;query=any,contains,991004379399702656","Catalog Record")</f>
        <v>Catalog Record</v>
      </c>
      <c r="AT212" s="6" t="str">
        <f>HYPERLINK("http://www.worldcat.org/oclc/3213667","WorldCat Record")</f>
        <v>WorldCat Record</v>
      </c>
      <c r="AU212" s="3" t="s">
        <v>2583</v>
      </c>
      <c r="AV212" s="3" t="s">
        <v>2584</v>
      </c>
      <c r="AW212" s="3" t="s">
        <v>2585</v>
      </c>
      <c r="AX212" s="3" t="s">
        <v>2585</v>
      </c>
      <c r="AY212" s="3" t="s">
        <v>2586</v>
      </c>
      <c r="AZ212" s="3" t="s">
        <v>74</v>
      </c>
      <c r="BB212" s="3" t="s">
        <v>2587</v>
      </c>
      <c r="BC212" s="3" t="s">
        <v>2588</v>
      </c>
      <c r="BD212" s="3" t="s">
        <v>2589</v>
      </c>
    </row>
    <row r="213" spans="1:56" ht="57" customHeight="1" x14ac:dyDescent="0.25">
      <c r="A213" s="7" t="s">
        <v>58</v>
      </c>
      <c r="B213" s="2" t="s">
        <v>2590</v>
      </c>
      <c r="C213" s="2" t="s">
        <v>2591</v>
      </c>
      <c r="D213" s="2" t="s">
        <v>2577</v>
      </c>
      <c r="F213" s="3" t="s">
        <v>58</v>
      </c>
      <c r="G213" s="3" t="s">
        <v>59</v>
      </c>
      <c r="H213" s="3" t="s">
        <v>69</v>
      </c>
      <c r="I213" s="3" t="s">
        <v>58</v>
      </c>
      <c r="J213" s="3" t="s">
        <v>60</v>
      </c>
      <c r="K213" s="2" t="s">
        <v>2578</v>
      </c>
      <c r="L213" s="2" t="s">
        <v>2579</v>
      </c>
      <c r="M213" s="3" t="s">
        <v>769</v>
      </c>
      <c r="O213" s="3" t="s">
        <v>97</v>
      </c>
      <c r="P213" s="3" t="s">
        <v>114</v>
      </c>
      <c r="Q213" s="2" t="s">
        <v>2580</v>
      </c>
      <c r="R213" s="3" t="s">
        <v>66</v>
      </c>
      <c r="S213" s="4">
        <v>2</v>
      </c>
      <c r="T213" s="4">
        <v>7</v>
      </c>
      <c r="U213" s="5" t="s">
        <v>1235</v>
      </c>
      <c r="V213" s="5" t="s">
        <v>2581</v>
      </c>
      <c r="W213" s="5" t="s">
        <v>2582</v>
      </c>
      <c r="X213" s="5" t="s">
        <v>2582</v>
      </c>
      <c r="Y213" s="4">
        <v>198</v>
      </c>
      <c r="Z213" s="4">
        <v>129</v>
      </c>
      <c r="AA213" s="4">
        <v>134</v>
      </c>
      <c r="AB213" s="4">
        <v>2</v>
      </c>
      <c r="AC213" s="4">
        <v>2</v>
      </c>
      <c r="AD213" s="4">
        <v>5</v>
      </c>
      <c r="AE213" s="4">
        <v>5</v>
      </c>
      <c r="AF213" s="4">
        <v>1</v>
      </c>
      <c r="AG213" s="4">
        <v>1</v>
      </c>
      <c r="AH213" s="4">
        <v>1</v>
      </c>
      <c r="AI213" s="4">
        <v>1</v>
      </c>
      <c r="AJ213" s="4">
        <v>4</v>
      </c>
      <c r="AK213" s="4">
        <v>4</v>
      </c>
      <c r="AL213" s="4">
        <v>1</v>
      </c>
      <c r="AM213" s="4">
        <v>1</v>
      </c>
      <c r="AN213" s="4">
        <v>0</v>
      </c>
      <c r="AO213" s="4">
        <v>0</v>
      </c>
      <c r="AP213" s="3" t="s">
        <v>58</v>
      </c>
      <c r="AQ213" s="3" t="s">
        <v>69</v>
      </c>
      <c r="AR213" s="6" t="str">
        <f>HYPERLINK("http://catalog.hathitrust.org/Record/000191468","HathiTrust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HYPERLINK("https://creighton-primo.hosted.exlibrisgroup.com/primo-explore/search?tab=default_tab&amp;search_scope=EVERYTHING&amp;vid=01CRU&amp;lang=en_US&amp;offset=0&amp;query=any,contains,991004379399702656","Catalog Record")</f>
        <v>Catalog Record</v>
      </c>
      <c r="AT213" s="6" t="str">
        <f>HYPERLINK("http://www.worldcat.org/oclc/3213667","WorldCat Record")</f>
        <v>WorldCat Record</v>
      </c>
      <c r="AU213" s="3" t="s">
        <v>2583</v>
      </c>
      <c r="AV213" s="3" t="s">
        <v>2584</v>
      </c>
      <c r="AW213" s="3" t="s">
        <v>2585</v>
      </c>
      <c r="AX213" s="3" t="s">
        <v>2585</v>
      </c>
      <c r="AY213" s="3" t="s">
        <v>2586</v>
      </c>
      <c r="AZ213" s="3" t="s">
        <v>74</v>
      </c>
      <c r="BB213" s="3" t="s">
        <v>2587</v>
      </c>
      <c r="BC213" s="3" t="s">
        <v>2592</v>
      </c>
      <c r="BD213" s="3" t="s">
        <v>2593</v>
      </c>
    </row>
    <row r="214" spans="1:56" ht="57" customHeight="1" x14ac:dyDescent="0.25">
      <c r="A214" s="7" t="s">
        <v>58</v>
      </c>
      <c r="B214" s="2" t="s">
        <v>2594</v>
      </c>
      <c r="C214" s="2" t="s">
        <v>2595</v>
      </c>
      <c r="D214" s="2" t="s">
        <v>2577</v>
      </c>
      <c r="E214" s="3" t="s">
        <v>2596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2578</v>
      </c>
      <c r="L214" s="2" t="s">
        <v>2579</v>
      </c>
      <c r="M214" s="3" t="s">
        <v>769</v>
      </c>
      <c r="O214" s="3" t="s">
        <v>97</v>
      </c>
      <c r="P214" s="3" t="s">
        <v>114</v>
      </c>
      <c r="Q214" s="2" t="s">
        <v>2580</v>
      </c>
      <c r="R214" s="3" t="s">
        <v>66</v>
      </c>
      <c r="S214" s="4">
        <v>3</v>
      </c>
      <c r="T214" s="4">
        <v>7</v>
      </c>
      <c r="U214" s="5" t="s">
        <v>2581</v>
      </c>
      <c r="V214" s="5" t="s">
        <v>2581</v>
      </c>
      <c r="W214" s="5" t="s">
        <v>2582</v>
      </c>
      <c r="X214" s="5" t="s">
        <v>2582</v>
      </c>
      <c r="Y214" s="4">
        <v>198</v>
      </c>
      <c r="Z214" s="4">
        <v>129</v>
      </c>
      <c r="AA214" s="4">
        <v>134</v>
      </c>
      <c r="AB214" s="4">
        <v>2</v>
      </c>
      <c r="AC214" s="4">
        <v>2</v>
      </c>
      <c r="AD214" s="4">
        <v>5</v>
      </c>
      <c r="AE214" s="4">
        <v>5</v>
      </c>
      <c r="AF214" s="4">
        <v>1</v>
      </c>
      <c r="AG214" s="4">
        <v>1</v>
      </c>
      <c r="AH214" s="4">
        <v>1</v>
      </c>
      <c r="AI214" s="4">
        <v>1</v>
      </c>
      <c r="AJ214" s="4">
        <v>4</v>
      </c>
      <c r="AK214" s="4">
        <v>4</v>
      </c>
      <c r="AL214" s="4">
        <v>1</v>
      </c>
      <c r="AM214" s="4">
        <v>1</v>
      </c>
      <c r="AN214" s="4">
        <v>0</v>
      </c>
      <c r="AO214" s="4">
        <v>0</v>
      </c>
      <c r="AP214" s="3" t="s">
        <v>58</v>
      </c>
      <c r="AQ214" s="3" t="s">
        <v>69</v>
      </c>
      <c r="AR214" s="6" t="str">
        <f>HYPERLINK("http://catalog.hathitrust.org/Record/000191468","HathiTrust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HYPERLINK("https://creighton-primo.hosted.exlibrisgroup.com/primo-explore/search?tab=default_tab&amp;search_scope=EVERYTHING&amp;vid=01CRU&amp;lang=en_US&amp;offset=0&amp;query=any,contains,991004379399702656","Catalog Record")</f>
        <v>Catalog Record</v>
      </c>
      <c r="AT214" s="6" t="str">
        <f>HYPERLINK("http://www.worldcat.org/oclc/3213667","WorldCat Record")</f>
        <v>WorldCat Record</v>
      </c>
      <c r="AU214" s="3" t="s">
        <v>2583</v>
      </c>
      <c r="AV214" s="3" t="s">
        <v>2584</v>
      </c>
      <c r="AW214" s="3" t="s">
        <v>2585</v>
      </c>
      <c r="AX214" s="3" t="s">
        <v>2585</v>
      </c>
      <c r="AY214" s="3" t="s">
        <v>2586</v>
      </c>
      <c r="AZ214" s="3" t="s">
        <v>74</v>
      </c>
      <c r="BB214" s="3" t="s">
        <v>2587</v>
      </c>
      <c r="BC214" s="3" t="s">
        <v>2597</v>
      </c>
      <c r="BD214" s="3" t="s">
        <v>2598</v>
      </c>
    </row>
    <row r="215" spans="1:56" ht="57" customHeight="1" x14ac:dyDescent="0.25">
      <c r="A215" s="7" t="s">
        <v>58</v>
      </c>
      <c r="B215" s="2" t="s">
        <v>2599</v>
      </c>
      <c r="C215" s="2" t="s">
        <v>2600</v>
      </c>
      <c r="D215" s="2" t="s">
        <v>2601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2602</v>
      </c>
      <c r="L215" s="2" t="s">
        <v>2603</v>
      </c>
      <c r="M215" s="3" t="s">
        <v>319</v>
      </c>
      <c r="N215" s="2" t="s">
        <v>2604</v>
      </c>
      <c r="O215" s="3" t="s">
        <v>97</v>
      </c>
      <c r="P215" s="3" t="s">
        <v>114</v>
      </c>
      <c r="R215" s="3" t="s">
        <v>66</v>
      </c>
      <c r="S215" s="4">
        <v>0</v>
      </c>
      <c r="T215" s="4">
        <v>0</v>
      </c>
      <c r="U215" s="5" t="s">
        <v>2605</v>
      </c>
      <c r="V215" s="5" t="s">
        <v>2605</v>
      </c>
      <c r="W215" s="5" t="s">
        <v>541</v>
      </c>
      <c r="X215" s="5" t="s">
        <v>541</v>
      </c>
      <c r="Y215" s="4">
        <v>140</v>
      </c>
      <c r="Z215" s="4">
        <v>118</v>
      </c>
      <c r="AA215" s="4">
        <v>299</v>
      </c>
      <c r="AB215" s="4">
        <v>3</v>
      </c>
      <c r="AC215" s="4">
        <v>5</v>
      </c>
      <c r="AD215" s="4">
        <v>6</v>
      </c>
      <c r="AE215" s="4">
        <v>17</v>
      </c>
      <c r="AF215" s="4">
        <v>1</v>
      </c>
      <c r="AG215" s="4">
        <v>6</v>
      </c>
      <c r="AH215" s="4">
        <v>2</v>
      </c>
      <c r="AI215" s="4">
        <v>3</v>
      </c>
      <c r="AJ215" s="4">
        <v>3</v>
      </c>
      <c r="AK215" s="4">
        <v>9</v>
      </c>
      <c r="AL215" s="4">
        <v>2</v>
      </c>
      <c r="AM215" s="4">
        <v>4</v>
      </c>
      <c r="AN215" s="4">
        <v>0</v>
      </c>
      <c r="AO215" s="4">
        <v>0</v>
      </c>
      <c r="AP215" s="3" t="s">
        <v>58</v>
      </c>
      <c r="AQ215" s="3" t="s">
        <v>69</v>
      </c>
      <c r="AR215" s="6" t="str">
        <f>HYPERLINK("http://catalog.hathitrust.org/Record/007137169","HathiTrust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HYPERLINK("https://creighton-primo.hosted.exlibrisgroup.com/primo-explore/search?tab=default_tab&amp;search_scope=EVERYTHING&amp;vid=01CRU&amp;lang=en_US&amp;offset=0&amp;query=any,contains,991005174659702656","Catalog Record")</f>
        <v>Catalog Record</v>
      </c>
      <c r="AT215" s="6" t="str">
        <f>HYPERLINK("http://www.worldcat.org/oclc/7901110","WorldCat Record")</f>
        <v>WorldCat Record</v>
      </c>
      <c r="AU215" s="3" t="s">
        <v>2606</v>
      </c>
      <c r="AV215" s="3" t="s">
        <v>2607</v>
      </c>
      <c r="AW215" s="3" t="s">
        <v>2608</v>
      </c>
      <c r="AX215" s="3" t="s">
        <v>2608</v>
      </c>
      <c r="AY215" s="3" t="s">
        <v>2609</v>
      </c>
      <c r="AZ215" s="3" t="s">
        <v>74</v>
      </c>
      <c r="BC215" s="3" t="s">
        <v>2610</v>
      </c>
      <c r="BD215" s="3" t="s">
        <v>2611</v>
      </c>
    </row>
    <row r="216" spans="1:56" ht="57" customHeight="1" x14ac:dyDescent="0.25">
      <c r="A216" s="7" t="s">
        <v>58</v>
      </c>
      <c r="B216" s="2" t="s">
        <v>2612</v>
      </c>
      <c r="C216" s="2" t="s">
        <v>2613</v>
      </c>
      <c r="D216" s="2" t="s">
        <v>2614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2615</v>
      </c>
      <c r="L216" s="2" t="s">
        <v>596</v>
      </c>
      <c r="M216" s="3" t="s">
        <v>522</v>
      </c>
      <c r="O216" s="3" t="s">
        <v>64</v>
      </c>
      <c r="P216" s="3" t="s">
        <v>65</v>
      </c>
      <c r="Q216" s="2" t="s">
        <v>2616</v>
      </c>
      <c r="R216" s="3" t="s">
        <v>66</v>
      </c>
      <c r="S216" s="4">
        <v>1</v>
      </c>
      <c r="T216" s="4">
        <v>1</v>
      </c>
      <c r="U216" s="5" t="s">
        <v>2302</v>
      </c>
      <c r="V216" s="5" t="s">
        <v>2302</v>
      </c>
      <c r="W216" s="5" t="s">
        <v>2302</v>
      </c>
      <c r="X216" s="5" t="s">
        <v>2302</v>
      </c>
      <c r="Y216" s="4">
        <v>418</v>
      </c>
      <c r="Z216" s="4">
        <v>320</v>
      </c>
      <c r="AA216" s="4">
        <v>326</v>
      </c>
      <c r="AB216" s="4">
        <v>3</v>
      </c>
      <c r="AC216" s="4">
        <v>3</v>
      </c>
      <c r="AD216" s="4">
        <v>19</v>
      </c>
      <c r="AE216" s="4">
        <v>19</v>
      </c>
      <c r="AF216" s="4">
        <v>8</v>
      </c>
      <c r="AG216" s="4">
        <v>8</v>
      </c>
      <c r="AH216" s="4">
        <v>6</v>
      </c>
      <c r="AI216" s="4">
        <v>6</v>
      </c>
      <c r="AJ216" s="4">
        <v>11</v>
      </c>
      <c r="AK216" s="4">
        <v>11</v>
      </c>
      <c r="AL216" s="4">
        <v>2</v>
      </c>
      <c r="AM216" s="4">
        <v>2</v>
      </c>
      <c r="AN216" s="4">
        <v>0</v>
      </c>
      <c r="AO216" s="4">
        <v>0</v>
      </c>
      <c r="AP216" s="3" t="s">
        <v>58</v>
      </c>
      <c r="AQ216" s="3" t="s">
        <v>58</v>
      </c>
      <c r="AS216" s="6" t="str">
        <f>HYPERLINK("https://creighton-primo.hosted.exlibrisgroup.com/primo-explore/search?tab=default_tab&amp;search_scope=EVERYTHING&amp;vid=01CRU&amp;lang=en_US&amp;offset=0&amp;query=any,contains,991004094029702656","Catalog Record")</f>
        <v>Catalog Record</v>
      </c>
      <c r="AT216" s="6" t="str">
        <f>HYPERLINK("http://www.worldcat.org/oclc/46462823","WorldCat Record")</f>
        <v>WorldCat Record</v>
      </c>
      <c r="AU216" s="3" t="s">
        <v>2617</v>
      </c>
      <c r="AV216" s="3" t="s">
        <v>2618</v>
      </c>
      <c r="AW216" s="3" t="s">
        <v>2619</v>
      </c>
      <c r="AX216" s="3" t="s">
        <v>2619</v>
      </c>
      <c r="AY216" s="3" t="s">
        <v>2620</v>
      </c>
      <c r="AZ216" s="3" t="s">
        <v>74</v>
      </c>
      <c r="BB216" s="3" t="s">
        <v>2621</v>
      </c>
      <c r="BC216" s="3" t="s">
        <v>2622</v>
      </c>
      <c r="BD216" s="3" t="s">
        <v>2623</v>
      </c>
    </row>
    <row r="217" spans="1:56" ht="57" customHeight="1" x14ac:dyDescent="0.25">
      <c r="A217" s="7" t="s">
        <v>58</v>
      </c>
      <c r="B217" s="2" t="s">
        <v>2624</v>
      </c>
      <c r="C217" s="2" t="s">
        <v>2625</v>
      </c>
      <c r="D217" s="2" t="s">
        <v>2626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K217" s="2" t="s">
        <v>2627</v>
      </c>
      <c r="L217" s="2" t="s">
        <v>2628</v>
      </c>
      <c r="M217" s="3" t="s">
        <v>495</v>
      </c>
      <c r="O217" s="3" t="s">
        <v>97</v>
      </c>
      <c r="P217" s="3" t="s">
        <v>114</v>
      </c>
      <c r="R217" s="3" t="s">
        <v>66</v>
      </c>
      <c r="S217" s="4">
        <v>3</v>
      </c>
      <c r="T217" s="4">
        <v>3</v>
      </c>
      <c r="U217" s="5" t="s">
        <v>680</v>
      </c>
      <c r="V217" s="5" t="s">
        <v>680</v>
      </c>
      <c r="W217" s="5" t="s">
        <v>541</v>
      </c>
      <c r="X217" s="5" t="s">
        <v>541</v>
      </c>
      <c r="Y217" s="4">
        <v>364</v>
      </c>
      <c r="Z217" s="4">
        <v>271</v>
      </c>
      <c r="AA217" s="4">
        <v>296</v>
      </c>
      <c r="AB217" s="4">
        <v>3</v>
      </c>
      <c r="AC217" s="4">
        <v>3</v>
      </c>
      <c r="AD217" s="4">
        <v>18</v>
      </c>
      <c r="AE217" s="4">
        <v>18</v>
      </c>
      <c r="AF217" s="4">
        <v>6</v>
      </c>
      <c r="AG217" s="4">
        <v>6</v>
      </c>
      <c r="AH217" s="4">
        <v>7</v>
      </c>
      <c r="AI217" s="4">
        <v>7</v>
      </c>
      <c r="AJ217" s="4">
        <v>11</v>
      </c>
      <c r="AK217" s="4">
        <v>11</v>
      </c>
      <c r="AL217" s="4">
        <v>2</v>
      </c>
      <c r="AM217" s="4">
        <v>2</v>
      </c>
      <c r="AN217" s="4">
        <v>0</v>
      </c>
      <c r="AO217" s="4">
        <v>0</v>
      </c>
      <c r="AP217" s="3" t="s">
        <v>58</v>
      </c>
      <c r="AQ217" s="3" t="s">
        <v>69</v>
      </c>
      <c r="AR217" s="6" t="str">
        <f>HYPERLINK("http://catalog.hathitrust.org/Record/001190191","HathiTrust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HYPERLINK("https://creighton-primo.hosted.exlibrisgroup.com/primo-explore/search?tab=default_tab&amp;search_scope=EVERYTHING&amp;vid=01CRU&amp;lang=en_US&amp;offset=0&amp;query=any,contains,991002257399702656","Catalog Record")</f>
        <v>Catalog Record</v>
      </c>
      <c r="AT217" s="6" t="str">
        <f>HYPERLINK("http://www.worldcat.org/oclc/302294","WorldCat Record")</f>
        <v>WorldCat Record</v>
      </c>
      <c r="AU217" s="3" t="s">
        <v>2629</v>
      </c>
      <c r="AV217" s="3" t="s">
        <v>2630</v>
      </c>
      <c r="AW217" s="3" t="s">
        <v>2631</v>
      </c>
      <c r="AX217" s="3" t="s">
        <v>2631</v>
      </c>
      <c r="AY217" s="3" t="s">
        <v>2632</v>
      </c>
      <c r="AZ217" s="3" t="s">
        <v>74</v>
      </c>
      <c r="BB217" s="3" t="s">
        <v>2633</v>
      </c>
      <c r="BC217" s="3" t="s">
        <v>2634</v>
      </c>
      <c r="BD217" s="3" t="s">
        <v>2635</v>
      </c>
    </row>
    <row r="218" spans="1:56" ht="57" customHeight="1" x14ac:dyDescent="0.25">
      <c r="A218" s="7" t="s">
        <v>58</v>
      </c>
      <c r="B218" s="2" t="s">
        <v>2636</v>
      </c>
      <c r="C218" s="2" t="s">
        <v>2637</v>
      </c>
      <c r="D218" s="2" t="s">
        <v>2638</v>
      </c>
      <c r="E218" s="3" t="s">
        <v>254</v>
      </c>
      <c r="F218" s="3" t="s">
        <v>69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2639</v>
      </c>
      <c r="L218" s="2" t="s">
        <v>2640</v>
      </c>
      <c r="M218" s="3" t="s">
        <v>1043</v>
      </c>
      <c r="N218" s="2" t="s">
        <v>2641</v>
      </c>
      <c r="O218" s="3" t="s">
        <v>97</v>
      </c>
      <c r="P218" s="3" t="s">
        <v>192</v>
      </c>
      <c r="R218" s="3" t="s">
        <v>66</v>
      </c>
      <c r="S218" s="4">
        <v>0</v>
      </c>
      <c r="T218" s="4">
        <v>2</v>
      </c>
      <c r="V218" s="5" t="s">
        <v>321</v>
      </c>
      <c r="W218" s="5" t="s">
        <v>541</v>
      </c>
      <c r="X218" s="5" t="s">
        <v>541</v>
      </c>
      <c r="Y218" s="4">
        <v>225</v>
      </c>
      <c r="Z218" s="4">
        <v>173</v>
      </c>
      <c r="AA218" s="4">
        <v>388</v>
      </c>
      <c r="AB218" s="4">
        <v>2</v>
      </c>
      <c r="AC218" s="4">
        <v>3</v>
      </c>
      <c r="AD218" s="4">
        <v>9</v>
      </c>
      <c r="AE218" s="4">
        <v>20</v>
      </c>
      <c r="AF218" s="4">
        <v>4</v>
      </c>
      <c r="AG218" s="4">
        <v>7</v>
      </c>
      <c r="AH218" s="4">
        <v>1</v>
      </c>
      <c r="AI218" s="4">
        <v>6</v>
      </c>
      <c r="AJ218" s="4">
        <v>4</v>
      </c>
      <c r="AK218" s="4">
        <v>10</v>
      </c>
      <c r="AL218" s="4">
        <v>1</v>
      </c>
      <c r="AM218" s="4">
        <v>2</v>
      </c>
      <c r="AN218" s="4">
        <v>0</v>
      </c>
      <c r="AO218" s="4">
        <v>0</v>
      </c>
      <c r="AP218" s="3" t="s">
        <v>58</v>
      </c>
      <c r="AQ218" s="3" t="s">
        <v>69</v>
      </c>
      <c r="AR218" s="6" t="str">
        <f>HYPERLINK("http://catalog.hathitrust.org/Record/006297845","HathiTrust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HYPERLINK("https://creighton-primo.hosted.exlibrisgroup.com/primo-explore/search?tab=default_tab&amp;search_scope=EVERYTHING&amp;vid=01CRU&amp;lang=en_US&amp;offset=0&amp;query=any,contains,991001577059702656","Catalog Record")</f>
        <v>Catalog Record</v>
      </c>
      <c r="AT218" s="6" t="str">
        <f>HYPERLINK("http://www.worldcat.org/oclc/232919","WorldCat Record")</f>
        <v>WorldCat Record</v>
      </c>
      <c r="AU218" s="3" t="s">
        <v>2642</v>
      </c>
      <c r="AV218" s="3" t="s">
        <v>2643</v>
      </c>
      <c r="AW218" s="3" t="s">
        <v>2644</v>
      </c>
      <c r="AX218" s="3" t="s">
        <v>2644</v>
      </c>
      <c r="AY218" s="3" t="s">
        <v>2645</v>
      </c>
      <c r="AZ218" s="3" t="s">
        <v>74</v>
      </c>
      <c r="BC218" s="3" t="s">
        <v>2646</v>
      </c>
      <c r="BD218" s="3" t="s">
        <v>2647</v>
      </c>
    </row>
    <row r="219" spans="1:56" ht="57" customHeight="1" x14ac:dyDescent="0.25">
      <c r="A219" s="7" t="s">
        <v>58</v>
      </c>
      <c r="B219" s="2" t="s">
        <v>2636</v>
      </c>
      <c r="C219" s="2" t="s">
        <v>2637</v>
      </c>
      <c r="D219" s="2" t="s">
        <v>2638</v>
      </c>
      <c r="E219" s="3" t="s">
        <v>266</v>
      </c>
      <c r="F219" s="3" t="s">
        <v>69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2639</v>
      </c>
      <c r="L219" s="2" t="s">
        <v>2640</v>
      </c>
      <c r="M219" s="3" t="s">
        <v>1043</v>
      </c>
      <c r="N219" s="2" t="s">
        <v>2641</v>
      </c>
      <c r="O219" s="3" t="s">
        <v>97</v>
      </c>
      <c r="P219" s="3" t="s">
        <v>192</v>
      </c>
      <c r="R219" s="3" t="s">
        <v>66</v>
      </c>
      <c r="S219" s="4">
        <v>2</v>
      </c>
      <c r="T219" s="4">
        <v>2</v>
      </c>
      <c r="U219" s="5" t="s">
        <v>321</v>
      </c>
      <c r="V219" s="5" t="s">
        <v>321</v>
      </c>
      <c r="W219" s="5" t="s">
        <v>541</v>
      </c>
      <c r="X219" s="5" t="s">
        <v>541</v>
      </c>
      <c r="Y219" s="4">
        <v>225</v>
      </c>
      <c r="Z219" s="4">
        <v>173</v>
      </c>
      <c r="AA219" s="4">
        <v>388</v>
      </c>
      <c r="AB219" s="4">
        <v>2</v>
      </c>
      <c r="AC219" s="4">
        <v>3</v>
      </c>
      <c r="AD219" s="4">
        <v>9</v>
      </c>
      <c r="AE219" s="4">
        <v>20</v>
      </c>
      <c r="AF219" s="4">
        <v>4</v>
      </c>
      <c r="AG219" s="4">
        <v>7</v>
      </c>
      <c r="AH219" s="4">
        <v>1</v>
      </c>
      <c r="AI219" s="4">
        <v>6</v>
      </c>
      <c r="AJ219" s="4">
        <v>4</v>
      </c>
      <c r="AK219" s="4">
        <v>10</v>
      </c>
      <c r="AL219" s="4">
        <v>1</v>
      </c>
      <c r="AM219" s="4">
        <v>2</v>
      </c>
      <c r="AN219" s="4">
        <v>0</v>
      </c>
      <c r="AO219" s="4">
        <v>0</v>
      </c>
      <c r="AP219" s="3" t="s">
        <v>58</v>
      </c>
      <c r="AQ219" s="3" t="s">
        <v>69</v>
      </c>
      <c r="AR219" s="6" t="str">
        <f>HYPERLINK("http://catalog.hathitrust.org/Record/006297845","HathiTrust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HYPERLINK("https://creighton-primo.hosted.exlibrisgroup.com/primo-explore/search?tab=default_tab&amp;search_scope=EVERYTHING&amp;vid=01CRU&amp;lang=en_US&amp;offset=0&amp;query=any,contains,991001577059702656","Catalog Record")</f>
        <v>Catalog Record</v>
      </c>
      <c r="AT219" s="6" t="str">
        <f>HYPERLINK("http://www.worldcat.org/oclc/232919","WorldCat Record")</f>
        <v>WorldCat Record</v>
      </c>
      <c r="AU219" s="3" t="s">
        <v>2642</v>
      </c>
      <c r="AV219" s="3" t="s">
        <v>2643</v>
      </c>
      <c r="AW219" s="3" t="s">
        <v>2644</v>
      </c>
      <c r="AX219" s="3" t="s">
        <v>2644</v>
      </c>
      <c r="AY219" s="3" t="s">
        <v>2645</v>
      </c>
      <c r="AZ219" s="3" t="s">
        <v>74</v>
      </c>
      <c r="BC219" s="3" t="s">
        <v>2648</v>
      </c>
      <c r="BD219" s="3" t="s">
        <v>2649</v>
      </c>
    </row>
    <row r="220" spans="1:56" ht="57" customHeight="1" x14ac:dyDescent="0.25">
      <c r="A220" s="7" t="s">
        <v>58</v>
      </c>
      <c r="B220" s="2" t="s">
        <v>2650</v>
      </c>
      <c r="C220" s="2" t="s">
        <v>2651</v>
      </c>
      <c r="D220" s="2" t="s">
        <v>2652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2653</v>
      </c>
      <c r="L220" s="2" t="s">
        <v>2654</v>
      </c>
      <c r="M220" s="3" t="s">
        <v>1967</v>
      </c>
      <c r="O220" s="3" t="s">
        <v>64</v>
      </c>
      <c r="P220" s="3" t="s">
        <v>65</v>
      </c>
      <c r="Q220" s="2" t="s">
        <v>2655</v>
      </c>
      <c r="R220" s="3" t="s">
        <v>66</v>
      </c>
      <c r="S220" s="4">
        <v>2</v>
      </c>
      <c r="T220" s="4">
        <v>2</v>
      </c>
      <c r="U220" s="5" t="s">
        <v>2568</v>
      </c>
      <c r="V220" s="5" t="s">
        <v>2568</v>
      </c>
      <c r="W220" s="5" t="s">
        <v>2582</v>
      </c>
      <c r="X220" s="5" t="s">
        <v>2582</v>
      </c>
      <c r="Y220" s="4">
        <v>355</v>
      </c>
      <c r="Z220" s="4">
        <v>317</v>
      </c>
      <c r="AA220" s="4">
        <v>322</v>
      </c>
      <c r="AB220" s="4">
        <v>2</v>
      </c>
      <c r="AC220" s="4">
        <v>2</v>
      </c>
      <c r="AD220" s="4">
        <v>11</v>
      </c>
      <c r="AE220" s="4">
        <v>11</v>
      </c>
      <c r="AF220" s="4">
        <v>5</v>
      </c>
      <c r="AG220" s="4">
        <v>5</v>
      </c>
      <c r="AH220" s="4">
        <v>4</v>
      </c>
      <c r="AI220" s="4">
        <v>4</v>
      </c>
      <c r="AJ220" s="4">
        <v>6</v>
      </c>
      <c r="AK220" s="4">
        <v>6</v>
      </c>
      <c r="AL220" s="4">
        <v>1</v>
      </c>
      <c r="AM220" s="4">
        <v>1</v>
      </c>
      <c r="AN220" s="4">
        <v>0</v>
      </c>
      <c r="AO220" s="4">
        <v>0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HYPERLINK("https://creighton-primo.hosted.exlibrisgroup.com/primo-explore/search?tab=default_tab&amp;search_scope=EVERYTHING&amp;vid=01CRU&amp;lang=en_US&amp;offset=0&amp;query=any,contains,991000919419702656","Catalog Record")</f>
        <v>Catalog Record</v>
      </c>
      <c r="AT220" s="6" t="str">
        <f>HYPERLINK("http://www.worldcat.org/oclc/14188862","WorldCat Record")</f>
        <v>WorldCat Record</v>
      </c>
      <c r="AU220" s="3" t="s">
        <v>2656</v>
      </c>
      <c r="AV220" s="3" t="s">
        <v>2657</v>
      </c>
      <c r="AW220" s="3" t="s">
        <v>2658</v>
      </c>
      <c r="AX220" s="3" t="s">
        <v>2658</v>
      </c>
      <c r="AY220" s="3" t="s">
        <v>2659</v>
      </c>
      <c r="AZ220" s="3" t="s">
        <v>74</v>
      </c>
      <c r="BB220" s="3" t="s">
        <v>2660</v>
      </c>
      <c r="BC220" s="3" t="s">
        <v>2661</v>
      </c>
      <c r="BD220" s="3" t="s">
        <v>2662</v>
      </c>
    </row>
    <row r="221" spans="1:56" ht="57" customHeight="1" x14ac:dyDescent="0.25">
      <c r="A221" s="7" t="s">
        <v>58</v>
      </c>
      <c r="B221" s="2" t="s">
        <v>2663</v>
      </c>
      <c r="C221" s="2" t="s">
        <v>2664</v>
      </c>
      <c r="D221" s="2" t="s">
        <v>2665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2666</v>
      </c>
      <c r="L221" s="2" t="s">
        <v>2667</v>
      </c>
      <c r="M221" s="3" t="s">
        <v>495</v>
      </c>
      <c r="O221" s="3" t="s">
        <v>97</v>
      </c>
      <c r="P221" s="3" t="s">
        <v>114</v>
      </c>
      <c r="Q221" s="2" t="s">
        <v>2668</v>
      </c>
      <c r="R221" s="3" t="s">
        <v>66</v>
      </c>
      <c r="S221" s="4">
        <v>2</v>
      </c>
      <c r="T221" s="4">
        <v>2</v>
      </c>
      <c r="U221" s="5" t="s">
        <v>321</v>
      </c>
      <c r="V221" s="5" t="s">
        <v>321</v>
      </c>
      <c r="W221" s="5" t="s">
        <v>541</v>
      </c>
      <c r="X221" s="5" t="s">
        <v>541</v>
      </c>
      <c r="Y221" s="4">
        <v>378</v>
      </c>
      <c r="Z221" s="4">
        <v>234</v>
      </c>
      <c r="AA221" s="4">
        <v>238</v>
      </c>
      <c r="AB221" s="4">
        <v>2</v>
      </c>
      <c r="AC221" s="4">
        <v>2</v>
      </c>
      <c r="AD221" s="4">
        <v>12</v>
      </c>
      <c r="AE221" s="4">
        <v>12</v>
      </c>
      <c r="AF221" s="4">
        <v>2</v>
      </c>
      <c r="AG221" s="4">
        <v>2</v>
      </c>
      <c r="AH221" s="4">
        <v>7</v>
      </c>
      <c r="AI221" s="4">
        <v>7</v>
      </c>
      <c r="AJ221" s="4">
        <v>7</v>
      </c>
      <c r="AK221" s="4">
        <v>7</v>
      </c>
      <c r="AL221" s="4">
        <v>1</v>
      </c>
      <c r="AM221" s="4">
        <v>1</v>
      </c>
      <c r="AN221" s="4">
        <v>0</v>
      </c>
      <c r="AO221" s="4">
        <v>0</v>
      </c>
      <c r="AP221" s="3" t="s">
        <v>58</v>
      </c>
      <c r="AQ221" s="3" t="s">
        <v>69</v>
      </c>
      <c r="AR221" s="6" t="str">
        <f>HYPERLINK("http://catalog.hathitrust.org/Record/001190376","HathiTrust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HYPERLINK("https://creighton-primo.hosted.exlibrisgroup.com/primo-explore/search?tab=default_tab&amp;search_scope=EVERYTHING&amp;vid=01CRU&amp;lang=en_US&amp;offset=0&amp;query=any,contains,991001049119702656","Catalog Record")</f>
        <v>Catalog Record</v>
      </c>
      <c r="AT221" s="6" t="str">
        <f>HYPERLINK("http://www.worldcat.org/oclc/176909","WorldCat Record")</f>
        <v>WorldCat Record</v>
      </c>
      <c r="AU221" s="3" t="s">
        <v>2669</v>
      </c>
      <c r="AV221" s="3" t="s">
        <v>2670</v>
      </c>
      <c r="AW221" s="3" t="s">
        <v>2671</v>
      </c>
      <c r="AX221" s="3" t="s">
        <v>2671</v>
      </c>
      <c r="AY221" s="3" t="s">
        <v>2672</v>
      </c>
      <c r="AZ221" s="3" t="s">
        <v>74</v>
      </c>
      <c r="BB221" s="3" t="s">
        <v>2673</v>
      </c>
      <c r="BC221" s="3" t="s">
        <v>2674</v>
      </c>
      <c r="BD221" s="3" t="s">
        <v>2675</v>
      </c>
    </row>
    <row r="222" spans="1:56" ht="57" customHeight="1" x14ac:dyDescent="0.25">
      <c r="A222" s="7" t="s">
        <v>58</v>
      </c>
      <c r="B222" s="2" t="s">
        <v>2676</v>
      </c>
      <c r="C222" s="2" t="s">
        <v>2677</v>
      </c>
      <c r="D222" s="2" t="s">
        <v>2678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L222" s="2" t="s">
        <v>2679</v>
      </c>
      <c r="M222" s="3" t="s">
        <v>1006</v>
      </c>
      <c r="O222" s="3" t="s">
        <v>64</v>
      </c>
      <c r="P222" s="3" t="s">
        <v>1347</v>
      </c>
      <c r="Q222" s="2" t="s">
        <v>2680</v>
      </c>
      <c r="R222" s="3" t="s">
        <v>66</v>
      </c>
      <c r="S222" s="4">
        <v>1</v>
      </c>
      <c r="T222" s="4">
        <v>1</v>
      </c>
      <c r="U222" s="5" t="s">
        <v>2681</v>
      </c>
      <c r="V222" s="5" t="s">
        <v>2681</v>
      </c>
      <c r="W222" s="5" t="s">
        <v>541</v>
      </c>
      <c r="X222" s="5" t="s">
        <v>541</v>
      </c>
      <c r="Y222" s="4">
        <v>758</v>
      </c>
      <c r="Z222" s="4">
        <v>664</v>
      </c>
      <c r="AA222" s="4">
        <v>849</v>
      </c>
      <c r="AB222" s="4">
        <v>7</v>
      </c>
      <c r="AC222" s="4">
        <v>9</v>
      </c>
      <c r="AD222" s="4">
        <v>32</v>
      </c>
      <c r="AE222" s="4">
        <v>41</v>
      </c>
      <c r="AF222" s="4">
        <v>12</v>
      </c>
      <c r="AG222" s="4">
        <v>18</v>
      </c>
      <c r="AH222" s="4">
        <v>7</v>
      </c>
      <c r="AI222" s="4">
        <v>9</v>
      </c>
      <c r="AJ222" s="4">
        <v>13</v>
      </c>
      <c r="AK222" s="4">
        <v>15</v>
      </c>
      <c r="AL222" s="4">
        <v>6</v>
      </c>
      <c r="AM222" s="4">
        <v>7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HYPERLINK("https://creighton-primo.hosted.exlibrisgroup.com/primo-explore/search?tab=default_tab&amp;search_scope=EVERYTHING&amp;vid=01CRU&amp;lang=en_US&amp;offset=0&amp;query=any,contains,991000569279702656","Catalog Record")</f>
        <v>Catalog Record</v>
      </c>
      <c r="AT222" s="6" t="str">
        <f>HYPERLINK("http://www.worldcat.org/oclc/94686","WorldCat Record")</f>
        <v>WorldCat Record</v>
      </c>
      <c r="AU222" s="3" t="s">
        <v>2682</v>
      </c>
      <c r="AV222" s="3" t="s">
        <v>2683</v>
      </c>
      <c r="AW222" s="3" t="s">
        <v>2684</v>
      </c>
      <c r="AX222" s="3" t="s">
        <v>2684</v>
      </c>
      <c r="AY222" s="3" t="s">
        <v>2685</v>
      </c>
      <c r="AZ222" s="3" t="s">
        <v>74</v>
      </c>
      <c r="BB222" s="3" t="s">
        <v>2686</v>
      </c>
      <c r="BC222" s="3" t="s">
        <v>2687</v>
      </c>
      <c r="BD222" s="3" t="s">
        <v>2688</v>
      </c>
    </row>
    <row r="223" spans="1:56" ht="57" customHeight="1" x14ac:dyDescent="0.25">
      <c r="A223" s="7" t="s">
        <v>58</v>
      </c>
      <c r="B223" s="2" t="s">
        <v>2689</v>
      </c>
      <c r="C223" s="2" t="s">
        <v>2690</v>
      </c>
      <c r="D223" s="2" t="s">
        <v>2691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2692</v>
      </c>
      <c r="L223" s="2" t="s">
        <v>2693</v>
      </c>
      <c r="M223" s="3" t="s">
        <v>1193</v>
      </c>
      <c r="O223" s="3" t="s">
        <v>97</v>
      </c>
      <c r="P223" s="3" t="s">
        <v>114</v>
      </c>
      <c r="Q223" s="2" t="s">
        <v>2694</v>
      </c>
      <c r="R223" s="3" t="s">
        <v>66</v>
      </c>
      <c r="S223" s="4">
        <v>5</v>
      </c>
      <c r="T223" s="4">
        <v>5</v>
      </c>
      <c r="U223" s="5" t="s">
        <v>2695</v>
      </c>
      <c r="V223" s="5" t="s">
        <v>2695</v>
      </c>
      <c r="W223" s="5" t="s">
        <v>541</v>
      </c>
      <c r="X223" s="5" t="s">
        <v>541</v>
      </c>
      <c r="Y223" s="4">
        <v>290</v>
      </c>
      <c r="Z223" s="4">
        <v>193</v>
      </c>
      <c r="AA223" s="4">
        <v>310</v>
      </c>
      <c r="AB223" s="4">
        <v>2</v>
      </c>
      <c r="AC223" s="4">
        <v>3</v>
      </c>
      <c r="AD223" s="4">
        <v>8</v>
      </c>
      <c r="AE223" s="4">
        <v>15</v>
      </c>
      <c r="AF223" s="4">
        <v>1</v>
      </c>
      <c r="AG223" s="4">
        <v>4</v>
      </c>
      <c r="AH223" s="4">
        <v>4</v>
      </c>
      <c r="AI223" s="4">
        <v>7</v>
      </c>
      <c r="AJ223" s="4">
        <v>3</v>
      </c>
      <c r="AK223" s="4">
        <v>8</v>
      </c>
      <c r="AL223" s="4">
        <v>1</v>
      </c>
      <c r="AM223" s="4">
        <v>2</v>
      </c>
      <c r="AN223" s="4">
        <v>0</v>
      </c>
      <c r="AO223" s="4">
        <v>0</v>
      </c>
      <c r="AP223" s="3" t="s">
        <v>58</v>
      </c>
      <c r="AQ223" s="3" t="s">
        <v>69</v>
      </c>
      <c r="AR223" s="6" t="str">
        <f>HYPERLINK("http://catalog.hathitrust.org/Record/001778251","HathiTrust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HYPERLINK("https://creighton-primo.hosted.exlibrisgroup.com/primo-explore/search?tab=default_tab&amp;search_scope=EVERYTHING&amp;vid=01CRU&amp;lang=en_US&amp;offset=0&amp;query=any,contains,991002230789702656","Catalog Record")</f>
        <v>Catalog Record</v>
      </c>
      <c r="AT223" s="6" t="str">
        <f>HYPERLINK("http://www.worldcat.org/oclc/293924","WorldCat Record")</f>
        <v>WorldCat Record</v>
      </c>
      <c r="AU223" s="3" t="s">
        <v>2696</v>
      </c>
      <c r="AV223" s="3" t="s">
        <v>2697</v>
      </c>
      <c r="AW223" s="3" t="s">
        <v>2698</v>
      </c>
      <c r="AX223" s="3" t="s">
        <v>2698</v>
      </c>
      <c r="AY223" s="3" t="s">
        <v>2699</v>
      </c>
      <c r="AZ223" s="3" t="s">
        <v>74</v>
      </c>
      <c r="BC223" s="3" t="s">
        <v>2700</v>
      </c>
      <c r="BD223" s="3" t="s">
        <v>2701</v>
      </c>
    </row>
    <row r="224" spans="1:56" ht="57" customHeight="1" x14ac:dyDescent="0.25">
      <c r="A224" s="7" t="s">
        <v>58</v>
      </c>
      <c r="B224" s="2" t="s">
        <v>2702</v>
      </c>
      <c r="C224" s="2" t="s">
        <v>2703</v>
      </c>
      <c r="D224" s="2" t="s">
        <v>2704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2705</v>
      </c>
      <c r="M224" s="3" t="s">
        <v>1633</v>
      </c>
      <c r="N224" s="2" t="s">
        <v>2706</v>
      </c>
      <c r="O224" s="3" t="s">
        <v>97</v>
      </c>
      <c r="P224" s="3" t="s">
        <v>114</v>
      </c>
      <c r="R224" s="3" t="s">
        <v>66</v>
      </c>
      <c r="S224" s="4">
        <v>2</v>
      </c>
      <c r="T224" s="4">
        <v>2</v>
      </c>
      <c r="U224" s="5" t="s">
        <v>321</v>
      </c>
      <c r="V224" s="5" t="s">
        <v>321</v>
      </c>
      <c r="W224" s="5" t="s">
        <v>2707</v>
      </c>
      <c r="X224" s="5" t="s">
        <v>2707</v>
      </c>
      <c r="Y224" s="4">
        <v>186</v>
      </c>
      <c r="Z224" s="4">
        <v>89</v>
      </c>
      <c r="AA224" s="4">
        <v>96</v>
      </c>
      <c r="AB224" s="4">
        <v>2</v>
      </c>
      <c r="AC224" s="4">
        <v>2</v>
      </c>
      <c r="AD224" s="4">
        <v>3</v>
      </c>
      <c r="AE224" s="4">
        <v>4</v>
      </c>
      <c r="AF224" s="4">
        <v>0</v>
      </c>
      <c r="AG224" s="4">
        <v>0</v>
      </c>
      <c r="AH224" s="4">
        <v>2</v>
      </c>
      <c r="AI224" s="4">
        <v>2</v>
      </c>
      <c r="AJ224" s="4">
        <v>1</v>
      </c>
      <c r="AK224" s="4">
        <v>2</v>
      </c>
      <c r="AL224" s="4">
        <v>1</v>
      </c>
      <c r="AM224" s="4">
        <v>1</v>
      </c>
      <c r="AN224" s="4">
        <v>0</v>
      </c>
      <c r="AO224" s="4">
        <v>0</v>
      </c>
      <c r="AP224" s="3" t="s">
        <v>58</v>
      </c>
      <c r="AQ224" s="3" t="s">
        <v>69</v>
      </c>
      <c r="AR224" s="6" t="str">
        <f>HYPERLINK("http://catalog.hathitrust.org/Record/000834273","HathiTrust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HYPERLINK("https://creighton-primo.hosted.exlibrisgroup.com/primo-explore/search?tab=default_tab&amp;search_scope=EVERYTHING&amp;vid=01CRU&amp;lang=en_US&amp;offset=0&amp;query=any,contains,991000962619702656","Catalog Record")</f>
        <v>Catalog Record</v>
      </c>
      <c r="AT224" s="6" t="str">
        <f>HYPERLINK("http://www.worldcat.org/oclc/14866090","WorldCat Record")</f>
        <v>WorldCat Record</v>
      </c>
      <c r="AU224" s="3" t="s">
        <v>2708</v>
      </c>
      <c r="AV224" s="3" t="s">
        <v>2709</v>
      </c>
      <c r="AW224" s="3" t="s">
        <v>2710</v>
      </c>
      <c r="AX224" s="3" t="s">
        <v>2710</v>
      </c>
      <c r="AY224" s="3" t="s">
        <v>2711</v>
      </c>
      <c r="AZ224" s="3" t="s">
        <v>74</v>
      </c>
      <c r="BC224" s="3" t="s">
        <v>2712</v>
      </c>
      <c r="BD224" s="3" t="s">
        <v>2713</v>
      </c>
    </row>
    <row r="225" spans="1:56" ht="57" customHeight="1" x14ac:dyDescent="0.25">
      <c r="A225" s="7" t="s">
        <v>58</v>
      </c>
      <c r="B225" s="2" t="s">
        <v>2714</v>
      </c>
      <c r="C225" s="2" t="s">
        <v>2715</v>
      </c>
      <c r="D225" s="2" t="s">
        <v>2716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2717</v>
      </c>
      <c r="L225" s="2" t="s">
        <v>2718</v>
      </c>
      <c r="M225" s="3" t="s">
        <v>2719</v>
      </c>
      <c r="O225" s="3" t="s">
        <v>64</v>
      </c>
      <c r="P225" s="3" t="s">
        <v>161</v>
      </c>
      <c r="Q225" s="2" t="s">
        <v>2720</v>
      </c>
      <c r="R225" s="3" t="s">
        <v>66</v>
      </c>
      <c r="S225" s="4">
        <v>3</v>
      </c>
      <c r="T225" s="4">
        <v>3</v>
      </c>
      <c r="U225" s="5" t="s">
        <v>1235</v>
      </c>
      <c r="V225" s="5" t="s">
        <v>1235</v>
      </c>
      <c r="W225" s="5" t="s">
        <v>2721</v>
      </c>
      <c r="X225" s="5" t="s">
        <v>2721</v>
      </c>
      <c r="Y225" s="4">
        <v>469</v>
      </c>
      <c r="Z225" s="4">
        <v>346</v>
      </c>
      <c r="AA225" s="4">
        <v>357</v>
      </c>
      <c r="AB225" s="4">
        <v>7</v>
      </c>
      <c r="AC225" s="4">
        <v>7</v>
      </c>
      <c r="AD225" s="4">
        <v>26</v>
      </c>
      <c r="AE225" s="4">
        <v>29</v>
      </c>
      <c r="AF225" s="4">
        <v>8</v>
      </c>
      <c r="AG225" s="4">
        <v>10</v>
      </c>
      <c r="AH225" s="4">
        <v>7</v>
      </c>
      <c r="AI225" s="4">
        <v>9</v>
      </c>
      <c r="AJ225" s="4">
        <v>12</v>
      </c>
      <c r="AK225" s="4">
        <v>13</v>
      </c>
      <c r="AL225" s="4">
        <v>6</v>
      </c>
      <c r="AM225" s="4">
        <v>6</v>
      </c>
      <c r="AN225" s="4">
        <v>0</v>
      </c>
      <c r="AO225" s="4">
        <v>0</v>
      </c>
      <c r="AP225" s="3" t="s">
        <v>58</v>
      </c>
      <c r="AQ225" s="3" t="s">
        <v>58</v>
      </c>
      <c r="AS225" s="6" t="str">
        <f>HYPERLINK("https://creighton-primo.hosted.exlibrisgroup.com/primo-explore/search?tab=default_tab&amp;search_scope=EVERYTHING&amp;vid=01CRU&amp;lang=en_US&amp;offset=0&amp;query=any,contains,991002995449702656","Catalog Record")</f>
        <v>Catalog Record</v>
      </c>
      <c r="AT225" s="6" t="str">
        <f>HYPERLINK("http://www.worldcat.org/oclc/40489227","WorldCat Record")</f>
        <v>WorldCat Record</v>
      </c>
      <c r="AU225" s="3" t="s">
        <v>2722</v>
      </c>
      <c r="AV225" s="3" t="s">
        <v>2723</v>
      </c>
      <c r="AW225" s="3" t="s">
        <v>2724</v>
      </c>
      <c r="AX225" s="3" t="s">
        <v>2724</v>
      </c>
      <c r="AY225" s="3" t="s">
        <v>2725</v>
      </c>
      <c r="AZ225" s="3" t="s">
        <v>74</v>
      </c>
      <c r="BB225" s="3" t="s">
        <v>2726</v>
      </c>
      <c r="BC225" s="3" t="s">
        <v>2727</v>
      </c>
      <c r="BD225" s="3" t="s">
        <v>2728</v>
      </c>
    </row>
    <row r="226" spans="1:56" ht="57" customHeight="1" x14ac:dyDescent="0.25">
      <c r="A226" s="7" t="s">
        <v>58</v>
      </c>
      <c r="B226" s="2" t="s">
        <v>2729</v>
      </c>
      <c r="C226" s="2" t="s">
        <v>2730</v>
      </c>
      <c r="D226" s="2" t="s">
        <v>2731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2732</v>
      </c>
      <c r="L226" s="2" t="s">
        <v>2733</v>
      </c>
      <c r="M226" s="3" t="s">
        <v>2734</v>
      </c>
      <c r="O226" s="3" t="s">
        <v>64</v>
      </c>
      <c r="P226" s="3" t="s">
        <v>161</v>
      </c>
      <c r="R226" s="3" t="s">
        <v>66</v>
      </c>
      <c r="S226" s="4">
        <v>1</v>
      </c>
      <c r="T226" s="4">
        <v>1</v>
      </c>
      <c r="U226" s="5" t="s">
        <v>2735</v>
      </c>
      <c r="V226" s="5" t="s">
        <v>2735</v>
      </c>
      <c r="W226" s="5" t="s">
        <v>2736</v>
      </c>
      <c r="X226" s="5" t="s">
        <v>2736</v>
      </c>
      <c r="Y226" s="4">
        <v>270</v>
      </c>
      <c r="Z226" s="4">
        <v>174</v>
      </c>
      <c r="AA226" s="4">
        <v>181</v>
      </c>
      <c r="AB226" s="4">
        <v>2</v>
      </c>
      <c r="AC226" s="4">
        <v>2</v>
      </c>
      <c r="AD226" s="4">
        <v>7</v>
      </c>
      <c r="AE226" s="4">
        <v>7</v>
      </c>
      <c r="AF226" s="4">
        <v>1</v>
      </c>
      <c r="AG226" s="4">
        <v>1</v>
      </c>
      <c r="AH226" s="4">
        <v>3</v>
      </c>
      <c r="AI226" s="4">
        <v>3</v>
      </c>
      <c r="AJ226" s="4">
        <v>5</v>
      </c>
      <c r="AK226" s="4">
        <v>5</v>
      </c>
      <c r="AL226" s="4">
        <v>1</v>
      </c>
      <c r="AM226" s="4">
        <v>1</v>
      </c>
      <c r="AN226" s="4">
        <v>0</v>
      </c>
      <c r="AO226" s="4">
        <v>0</v>
      </c>
      <c r="AP226" s="3" t="s">
        <v>58</v>
      </c>
      <c r="AQ226" s="3" t="s">
        <v>69</v>
      </c>
      <c r="AR226" s="6" t="str">
        <f>HYPERLINK("http://catalog.hathitrust.org/Record/002818438","HathiTrust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HYPERLINK("https://creighton-primo.hosted.exlibrisgroup.com/primo-explore/search?tab=default_tab&amp;search_scope=EVERYTHING&amp;vid=01CRU&amp;lang=en_US&amp;offset=0&amp;query=any,contains,991002326309702656","Catalog Record")</f>
        <v>Catalog Record</v>
      </c>
      <c r="AT226" s="6" t="str">
        <f>HYPERLINK("http://www.worldcat.org/oclc/30211458","WorldCat Record")</f>
        <v>WorldCat Record</v>
      </c>
      <c r="AU226" s="3" t="s">
        <v>2737</v>
      </c>
      <c r="AV226" s="3" t="s">
        <v>2738</v>
      </c>
      <c r="AW226" s="3" t="s">
        <v>2739</v>
      </c>
      <c r="AX226" s="3" t="s">
        <v>2739</v>
      </c>
      <c r="AY226" s="3" t="s">
        <v>2740</v>
      </c>
      <c r="AZ226" s="3" t="s">
        <v>74</v>
      </c>
      <c r="BB226" s="3" t="s">
        <v>2741</v>
      </c>
      <c r="BC226" s="3" t="s">
        <v>2742</v>
      </c>
      <c r="BD226" s="3" t="s">
        <v>2743</v>
      </c>
    </row>
    <row r="227" spans="1:56" ht="57" customHeight="1" x14ac:dyDescent="0.25">
      <c r="A227" s="7" t="s">
        <v>58</v>
      </c>
      <c r="B227" s="2" t="s">
        <v>2744</v>
      </c>
      <c r="C227" s="2" t="s">
        <v>2745</v>
      </c>
      <c r="D227" s="2" t="s">
        <v>2746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L227" s="2" t="s">
        <v>2747</v>
      </c>
      <c r="M227" s="3" t="s">
        <v>450</v>
      </c>
      <c r="N227" s="2" t="s">
        <v>451</v>
      </c>
      <c r="O227" s="3" t="s">
        <v>97</v>
      </c>
      <c r="P227" s="3" t="s">
        <v>114</v>
      </c>
      <c r="R227" s="3" t="s">
        <v>66</v>
      </c>
      <c r="S227" s="4">
        <v>2</v>
      </c>
      <c r="T227" s="4">
        <v>2</v>
      </c>
      <c r="U227" s="5" t="s">
        <v>321</v>
      </c>
      <c r="V227" s="5" t="s">
        <v>321</v>
      </c>
      <c r="W227" s="5" t="s">
        <v>541</v>
      </c>
      <c r="X227" s="5" t="s">
        <v>541</v>
      </c>
      <c r="Y227" s="4">
        <v>431</v>
      </c>
      <c r="Z227" s="4">
        <v>235</v>
      </c>
      <c r="AA227" s="4">
        <v>237</v>
      </c>
      <c r="AB227" s="4">
        <v>3</v>
      </c>
      <c r="AC227" s="4">
        <v>3</v>
      </c>
      <c r="AD227" s="4">
        <v>11</v>
      </c>
      <c r="AE227" s="4">
        <v>11</v>
      </c>
      <c r="AF227" s="4">
        <v>2</v>
      </c>
      <c r="AG227" s="4">
        <v>2</v>
      </c>
      <c r="AH227" s="4">
        <v>5</v>
      </c>
      <c r="AI227" s="4">
        <v>5</v>
      </c>
      <c r="AJ227" s="4">
        <v>6</v>
      </c>
      <c r="AK227" s="4">
        <v>6</v>
      </c>
      <c r="AL227" s="4">
        <v>2</v>
      </c>
      <c r="AM227" s="4">
        <v>2</v>
      </c>
      <c r="AN227" s="4">
        <v>0</v>
      </c>
      <c r="AO227" s="4">
        <v>0</v>
      </c>
      <c r="AP227" s="3" t="s">
        <v>58</v>
      </c>
      <c r="AQ227" s="3" t="s">
        <v>69</v>
      </c>
      <c r="AR227" s="6" t="str">
        <f>HYPERLINK("http://catalog.hathitrust.org/Record/000171764","HathiTrust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HYPERLINK("https://creighton-primo.hosted.exlibrisgroup.com/primo-explore/search?tab=default_tab&amp;search_scope=EVERYTHING&amp;vid=01CRU&amp;lang=en_US&amp;offset=0&amp;query=any,contains,991004227849702656","Catalog Record")</f>
        <v>Catalog Record</v>
      </c>
      <c r="AT227" s="6" t="str">
        <f>HYPERLINK("http://www.worldcat.org/oclc/2736576","WorldCat Record")</f>
        <v>WorldCat Record</v>
      </c>
      <c r="AU227" s="3" t="s">
        <v>2748</v>
      </c>
      <c r="AV227" s="3" t="s">
        <v>2749</v>
      </c>
      <c r="AW227" s="3" t="s">
        <v>2750</v>
      </c>
      <c r="AX227" s="3" t="s">
        <v>2750</v>
      </c>
      <c r="AY227" s="3" t="s">
        <v>2751</v>
      </c>
      <c r="AZ227" s="3" t="s">
        <v>74</v>
      </c>
      <c r="BB227" s="3" t="s">
        <v>2752</v>
      </c>
      <c r="BC227" s="3" t="s">
        <v>2753</v>
      </c>
      <c r="BD227" s="3" t="s">
        <v>2754</v>
      </c>
    </row>
    <row r="228" spans="1:56" ht="57" customHeight="1" x14ac:dyDescent="0.25">
      <c r="A228" s="7" t="s">
        <v>58</v>
      </c>
      <c r="B228" s="2" t="s">
        <v>2755</v>
      </c>
      <c r="C228" s="2" t="s">
        <v>2756</v>
      </c>
      <c r="D228" s="2" t="s">
        <v>2757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L228" s="2" t="s">
        <v>2758</v>
      </c>
      <c r="M228" s="3" t="s">
        <v>1232</v>
      </c>
      <c r="O228" s="3" t="s">
        <v>64</v>
      </c>
      <c r="P228" s="3" t="s">
        <v>114</v>
      </c>
      <c r="Q228" s="2" t="s">
        <v>2759</v>
      </c>
      <c r="R228" s="3" t="s">
        <v>66</v>
      </c>
      <c r="S228" s="4">
        <v>1</v>
      </c>
      <c r="T228" s="4">
        <v>1</v>
      </c>
      <c r="U228" s="5" t="s">
        <v>2760</v>
      </c>
      <c r="V228" s="5" t="s">
        <v>2760</v>
      </c>
      <c r="W228" s="5" t="s">
        <v>2761</v>
      </c>
      <c r="X228" s="5" t="s">
        <v>2761</v>
      </c>
      <c r="Y228" s="4">
        <v>156</v>
      </c>
      <c r="Z228" s="4">
        <v>117</v>
      </c>
      <c r="AA228" s="4">
        <v>120</v>
      </c>
      <c r="AB228" s="4">
        <v>2</v>
      </c>
      <c r="AC228" s="4">
        <v>2</v>
      </c>
      <c r="AD228" s="4">
        <v>6</v>
      </c>
      <c r="AE228" s="4">
        <v>6</v>
      </c>
      <c r="AF228" s="4">
        <v>1</v>
      </c>
      <c r="AG228" s="4">
        <v>1</v>
      </c>
      <c r="AH228" s="4">
        <v>2</v>
      </c>
      <c r="AI228" s="4">
        <v>2</v>
      </c>
      <c r="AJ228" s="4">
        <v>4</v>
      </c>
      <c r="AK228" s="4">
        <v>4</v>
      </c>
      <c r="AL228" s="4">
        <v>1</v>
      </c>
      <c r="AM228" s="4">
        <v>1</v>
      </c>
      <c r="AN228" s="4">
        <v>0</v>
      </c>
      <c r="AO228" s="4">
        <v>0</v>
      </c>
      <c r="AP228" s="3" t="s">
        <v>58</v>
      </c>
      <c r="AQ228" s="3" t="s">
        <v>69</v>
      </c>
      <c r="AR228" s="6" t="str">
        <f>HYPERLINK("http://catalog.hathitrust.org/Record/006732150","HathiTrust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HYPERLINK("https://creighton-primo.hosted.exlibrisgroup.com/primo-explore/search?tab=default_tab&amp;search_scope=EVERYTHING&amp;vid=01CRU&amp;lang=en_US&amp;offset=0&amp;query=any,contains,991002100899702656","Catalog Record")</f>
        <v>Catalog Record</v>
      </c>
      <c r="AT228" s="6" t="str">
        <f>HYPERLINK("http://www.worldcat.org/oclc/26971626","WorldCat Record")</f>
        <v>WorldCat Record</v>
      </c>
      <c r="AU228" s="3" t="s">
        <v>2762</v>
      </c>
      <c r="AV228" s="3" t="s">
        <v>2763</v>
      </c>
      <c r="AW228" s="3" t="s">
        <v>2764</v>
      </c>
      <c r="AX228" s="3" t="s">
        <v>2764</v>
      </c>
      <c r="AY228" s="3" t="s">
        <v>2765</v>
      </c>
      <c r="AZ228" s="3" t="s">
        <v>74</v>
      </c>
      <c r="BB228" s="3" t="s">
        <v>2766</v>
      </c>
      <c r="BC228" s="3" t="s">
        <v>2767</v>
      </c>
      <c r="BD228" s="3" t="s">
        <v>2768</v>
      </c>
    </row>
    <row r="229" spans="1:56" ht="57" customHeight="1" x14ac:dyDescent="0.25">
      <c r="A229" s="7" t="s">
        <v>58</v>
      </c>
      <c r="B229" s="2" t="s">
        <v>2769</v>
      </c>
      <c r="C229" s="2" t="s">
        <v>2770</v>
      </c>
      <c r="D229" s="2" t="s">
        <v>2771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2772</v>
      </c>
      <c r="L229" s="2" t="s">
        <v>2773</v>
      </c>
      <c r="M229" s="3" t="s">
        <v>937</v>
      </c>
      <c r="O229" s="3" t="s">
        <v>64</v>
      </c>
      <c r="P229" s="3" t="s">
        <v>65</v>
      </c>
      <c r="Q229" s="2" t="s">
        <v>2774</v>
      </c>
      <c r="R229" s="3" t="s">
        <v>66</v>
      </c>
      <c r="S229" s="4">
        <v>1</v>
      </c>
      <c r="T229" s="4">
        <v>1</v>
      </c>
      <c r="U229" s="5" t="s">
        <v>2581</v>
      </c>
      <c r="V229" s="5" t="s">
        <v>2581</v>
      </c>
      <c r="W229" s="5" t="s">
        <v>541</v>
      </c>
      <c r="X229" s="5" t="s">
        <v>541</v>
      </c>
      <c r="Y229" s="4">
        <v>709</v>
      </c>
      <c r="Z229" s="4">
        <v>607</v>
      </c>
      <c r="AA229" s="4">
        <v>614</v>
      </c>
      <c r="AB229" s="4">
        <v>5</v>
      </c>
      <c r="AC229" s="4">
        <v>5</v>
      </c>
      <c r="AD229" s="4">
        <v>25</v>
      </c>
      <c r="AE229" s="4">
        <v>25</v>
      </c>
      <c r="AF229" s="4">
        <v>9</v>
      </c>
      <c r="AG229" s="4">
        <v>9</v>
      </c>
      <c r="AH229" s="4">
        <v>7</v>
      </c>
      <c r="AI229" s="4">
        <v>7</v>
      </c>
      <c r="AJ229" s="4">
        <v>13</v>
      </c>
      <c r="AK229" s="4">
        <v>13</v>
      </c>
      <c r="AL229" s="4">
        <v>4</v>
      </c>
      <c r="AM229" s="4">
        <v>4</v>
      </c>
      <c r="AN229" s="4">
        <v>0</v>
      </c>
      <c r="AO229" s="4">
        <v>0</v>
      </c>
      <c r="AP229" s="3" t="s">
        <v>58</v>
      </c>
      <c r="AQ229" s="3" t="s">
        <v>69</v>
      </c>
      <c r="AR229" s="6" t="str">
        <f>HYPERLINK("http://catalog.hathitrust.org/Record/001190403","HathiTrust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HYPERLINK("https://creighton-primo.hosted.exlibrisgroup.com/primo-explore/search?tab=default_tab&amp;search_scope=EVERYTHING&amp;vid=01CRU&amp;lang=en_US&amp;offset=0&amp;query=any,contains,991003722019702656","Catalog Record")</f>
        <v>Catalog Record</v>
      </c>
      <c r="AT229" s="6" t="str">
        <f>HYPERLINK("http://www.worldcat.org/oclc/1366869","WorldCat Record")</f>
        <v>WorldCat Record</v>
      </c>
      <c r="AU229" s="3" t="s">
        <v>2775</v>
      </c>
      <c r="AV229" s="3" t="s">
        <v>2776</v>
      </c>
      <c r="AW229" s="3" t="s">
        <v>2777</v>
      </c>
      <c r="AX229" s="3" t="s">
        <v>2777</v>
      </c>
      <c r="AY229" s="3" t="s">
        <v>2778</v>
      </c>
      <c r="AZ229" s="3" t="s">
        <v>74</v>
      </c>
      <c r="BB229" s="3" t="s">
        <v>2779</v>
      </c>
      <c r="BC229" s="3" t="s">
        <v>2780</v>
      </c>
      <c r="BD229" s="3" t="s">
        <v>2781</v>
      </c>
    </row>
    <row r="230" spans="1:56" ht="57" customHeight="1" x14ac:dyDescent="0.25">
      <c r="A230" s="7" t="s">
        <v>58</v>
      </c>
      <c r="B230" s="2" t="s">
        <v>2782</v>
      </c>
      <c r="C230" s="2" t="s">
        <v>2783</v>
      </c>
      <c r="D230" s="2" t="s">
        <v>2784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L230" s="2" t="s">
        <v>2785</v>
      </c>
      <c r="M230" s="3" t="s">
        <v>160</v>
      </c>
      <c r="O230" s="3" t="s">
        <v>97</v>
      </c>
      <c r="P230" s="3" t="s">
        <v>1068</v>
      </c>
      <c r="Q230" s="2" t="s">
        <v>2786</v>
      </c>
      <c r="R230" s="3" t="s">
        <v>66</v>
      </c>
      <c r="S230" s="4">
        <v>1</v>
      </c>
      <c r="T230" s="4">
        <v>1</v>
      </c>
      <c r="U230" s="5" t="s">
        <v>2787</v>
      </c>
      <c r="V230" s="5" t="s">
        <v>2787</v>
      </c>
      <c r="W230" s="5" t="s">
        <v>2787</v>
      </c>
      <c r="X230" s="5" t="s">
        <v>2787</v>
      </c>
      <c r="Y230" s="4">
        <v>125</v>
      </c>
      <c r="Z230" s="4">
        <v>63</v>
      </c>
      <c r="AA230" s="4">
        <v>63</v>
      </c>
      <c r="AB230" s="4">
        <v>2</v>
      </c>
      <c r="AC230" s="4">
        <v>2</v>
      </c>
      <c r="AD230" s="4">
        <v>4</v>
      </c>
      <c r="AE230" s="4">
        <v>4</v>
      </c>
      <c r="AF230" s="4">
        <v>0</v>
      </c>
      <c r="AG230" s="4">
        <v>0</v>
      </c>
      <c r="AH230" s="4">
        <v>2</v>
      </c>
      <c r="AI230" s="4">
        <v>2</v>
      </c>
      <c r="AJ230" s="4">
        <v>2</v>
      </c>
      <c r="AK230" s="4">
        <v>2</v>
      </c>
      <c r="AL230" s="4">
        <v>1</v>
      </c>
      <c r="AM230" s="4">
        <v>1</v>
      </c>
      <c r="AN230" s="4">
        <v>0</v>
      </c>
      <c r="AO230" s="4">
        <v>0</v>
      </c>
      <c r="AP230" s="3" t="s">
        <v>58</v>
      </c>
      <c r="AQ230" s="3" t="s">
        <v>58</v>
      </c>
      <c r="AS230" s="6" t="str">
        <f>HYPERLINK("https://creighton-primo.hosted.exlibrisgroup.com/primo-explore/search?tab=default_tab&amp;search_scope=EVERYTHING&amp;vid=01CRU&amp;lang=en_US&amp;offset=0&amp;query=any,contains,991003271929702656","Catalog Record")</f>
        <v>Catalog Record</v>
      </c>
      <c r="AT230" s="6" t="str">
        <f>HYPERLINK("http://www.worldcat.org/oclc/39741301","WorldCat Record")</f>
        <v>WorldCat Record</v>
      </c>
      <c r="AU230" s="3" t="s">
        <v>2788</v>
      </c>
      <c r="AV230" s="3" t="s">
        <v>2789</v>
      </c>
      <c r="AW230" s="3" t="s">
        <v>2790</v>
      </c>
      <c r="AX230" s="3" t="s">
        <v>2790</v>
      </c>
      <c r="AY230" s="3" t="s">
        <v>2791</v>
      </c>
      <c r="AZ230" s="3" t="s">
        <v>74</v>
      </c>
      <c r="BB230" s="3" t="s">
        <v>2792</v>
      </c>
      <c r="BC230" s="3" t="s">
        <v>2793</v>
      </c>
      <c r="BD230" s="3" t="s">
        <v>2794</v>
      </c>
    </row>
    <row r="231" spans="1:56" ht="57" customHeight="1" x14ac:dyDescent="0.25">
      <c r="A231" s="7" t="s">
        <v>58</v>
      </c>
      <c r="B231" s="2" t="s">
        <v>2795</v>
      </c>
      <c r="C231" s="2" t="s">
        <v>2796</v>
      </c>
      <c r="D231" s="2" t="s">
        <v>2797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L231" s="2" t="s">
        <v>2798</v>
      </c>
      <c r="M231" s="3" t="s">
        <v>1249</v>
      </c>
      <c r="O231" s="3" t="s">
        <v>64</v>
      </c>
      <c r="P231" s="3" t="s">
        <v>65</v>
      </c>
      <c r="Q231" s="2" t="s">
        <v>435</v>
      </c>
      <c r="R231" s="3" t="s">
        <v>66</v>
      </c>
      <c r="S231" s="4">
        <v>2</v>
      </c>
      <c r="T231" s="4">
        <v>2</v>
      </c>
      <c r="U231" s="5" t="s">
        <v>2799</v>
      </c>
      <c r="V231" s="5" t="s">
        <v>2799</v>
      </c>
      <c r="W231" s="5" t="s">
        <v>2799</v>
      </c>
      <c r="X231" s="5" t="s">
        <v>2799</v>
      </c>
      <c r="Y231" s="4">
        <v>311</v>
      </c>
      <c r="Z231" s="4">
        <v>237</v>
      </c>
      <c r="AA231" s="4">
        <v>430</v>
      </c>
      <c r="AB231" s="4">
        <v>2</v>
      </c>
      <c r="AC231" s="4">
        <v>2</v>
      </c>
      <c r="AD231" s="4">
        <v>16</v>
      </c>
      <c r="AE231" s="4">
        <v>24</v>
      </c>
      <c r="AF231" s="4">
        <v>7</v>
      </c>
      <c r="AG231" s="4">
        <v>11</v>
      </c>
      <c r="AH231" s="4">
        <v>5</v>
      </c>
      <c r="AI231" s="4">
        <v>7</v>
      </c>
      <c r="AJ231" s="4">
        <v>10</v>
      </c>
      <c r="AK231" s="4">
        <v>15</v>
      </c>
      <c r="AL231" s="4">
        <v>1</v>
      </c>
      <c r="AM231" s="4">
        <v>1</v>
      </c>
      <c r="AN231" s="4">
        <v>0</v>
      </c>
      <c r="AO231" s="4">
        <v>0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HYPERLINK("https://creighton-primo.hosted.exlibrisgroup.com/primo-explore/search?tab=default_tab&amp;search_scope=EVERYTHING&amp;vid=01CRU&amp;lang=en_US&amp;offset=0&amp;query=any,contains,991004011529702656","Catalog Record")</f>
        <v>Catalog Record</v>
      </c>
      <c r="AT231" s="6" t="str">
        <f>HYPERLINK("http://www.worldcat.org/oclc/51630575","WorldCat Record")</f>
        <v>WorldCat Record</v>
      </c>
      <c r="AU231" s="3" t="s">
        <v>2800</v>
      </c>
      <c r="AV231" s="3" t="s">
        <v>2801</v>
      </c>
      <c r="AW231" s="3" t="s">
        <v>2802</v>
      </c>
      <c r="AX231" s="3" t="s">
        <v>2802</v>
      </c>
      <c r="AY231" s="3" t="s">
        <v>2803</v>
      </c>
      <c r="AZ231" s="3" t="s">
        <v>74</v>
      </c>
      <c r="BB231" s="3" t="s">
        <v>2804</v>
      </c>
      <c r="BC231" s="3" t="s">
        <v>2805</v>
      </c>
      <c r="BD231" s="3" t="s">
        <v>2806</v>
      </c>
    </row>
    <row r="232" spans="1:56" ht="57" customHeight="1" x14ac:dyDescent="0.25">
      <c r="A232" s="7" t="s">
        <v>58</v>
      </c>
      <c r="B232" s="2" t="s">
        <v>2807</v>
      </c>
      <c r="C232" s="2" t="s">
        <v>2808</v>
      </c>
      <c r="D232" s="2" t="s">
        <v>2809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L232" s="2" t="s">
        <v>2810</v>
      </c>
      <c r="M232" s="3" t="s">
        <v>160</v>
      </c>
      <c r="O232" s="3" t="s">
        <v>64</v>
      </c>
      <c r="P232" s="3" t="s">
        <v>406</v>
      </c>
      <c r="Q232" s="2" t="s">
        <v>435</v>
      </c>
      <c r="R232" s="3" t="s">
        <v>66</v>
      </c>
      <c r="S232" s="4">
        <v>1</v>
      </c>
      <c r="T232" s="4">
        <v>1</v>
      </c>
      <c r="U232" s="5" t="s">
        <v>2811</v>
      </c>
      <c r="V232" s="5" t="s">
        <v>2811</v>
      </c>
      <c r="W232" s="5" t="s">
        <v>2811</v>
      </c>
      <c r="X232" s="5" t="s">
        <v>2811</v>
      </c>
      <c r="Y232" s="4">
        <v>225</v>
      </c>
      <c r="Z232" s="4">
        <v>182</v>
      </c>
      <c r="AA232" s="4">
        <v>182</v>
      </c>
      <c r="AB232" s="4">
        <v>3</v>
      </c>
      <c r="AC232" s="4">
        <v>3</v>
      </c>
      <c r="AD232" s="4">
        <v>9</v>
      </c>
      <c r="AE232" s="4">
        <v>9</v>
      </c>
      <c r="AF232" s="4">
        <v>2</v>
      </c>
      <c r="AG232" s="4">
        <v>2</v>
      </c>
      <c r="AH232" s="4">
        <v>2</v>
      </c>
      <c r="AI232" s="4">
        <v>2</v>
      </c>
      <c r="AJ232" s="4">
        <v>6</v>
      </c>
      <c r="AK232" s="4">
        <v>6</v>
      </c>
      <c r="AL232" s="4">
        <v>2</v>
      </c>
      <c r="AM232" s="4">
        <v>2</v>
      </c>
      <c r="AN232" s="4">
        <v>0</v>
      </c>
      <c r="AO232" s="4">
        <v>0</v>
      </c>
      <c r="AP232" s="3" t="s">
        <v>58</v>
      </c>
      <c r="AQ232" s="3" t="s">
        <v>58</v>
      </c>
      <c r="AS232" s="6" t="str">
        <f>HYPERLINK("https://creighton-primo.hosted.exlibrisgroup.com/primo-explore/search?tab=default_tab&amp;search_scope=EVERYTHING&amp;vid=01CRU&amp;lang=en_US&amp;offset=0&amp;query=any,contains,991004011289702656","Catalog Record")</f>
        <v>Catalog Record</v>
      </c>
      <c r="AT232" s="6" t="str">
        <f>HYPERLINK("http://www.worldcat.org/oclc/38504245","WorldCat Record")</f>
        <v>WorldCat Record</v>
      </c>
      <c r="AU232" s="3" t="s">
        <v>2812</v>
      </c>
      <c r="AV232" s="3" t="s">
        <v>2813</v>
      </c>
      <c r="AW232" s="3" t="s">
        <v>2814</v>
      </c>
      <c r="AX232" s="3" t="s">
        <v>2814</v>
      </c>
      <c r="AY232" s="3" t="s">
        <v>2815</v>
      </c>
      <c r="AZ232" s="3" t="s">
        <v>74</v>
      </c>
      <c r="BB232" s="3" t="s">
        <v>2816</v>
      </c>
      <c r="BC232" s="3" t="s">
        <v>2817</v>
      </c>
      <c r="BD232" s="3" t="s">
        <v>2818</v>
      </c>
    </row>
    <row r="233" spans="1:56" ht="57" customHeight="1" x14ac:dyDescent="0.25">
      <c r="A233" s="7" t="s">
        <v>58</v>
      </c>
      <c r="B233" s="2" t="s">
        <v>2819</v>
      </c>
      <c r="C233" s="2" t="s">
        <v>2820</v>
      </c>
      <c r="D233" s="2" t="s">
        <v>2821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L233" s="2" t="s">
        <v>2822</v>
      </c>
      <c r="M233" s="3" t="s">
        <v>2719</v>
      </c>
      <c r="O233" s="3" t="s">
        <v>97</v>
      </c>
      <c r="P233" s="3" t="s">
        <v>1068</v>
      </c>
      <c r="Q233" s="2" t="s">
        <v>2823</v>
      </c>
      <c r="R233" s="3" t="s">
        <v>66</v>
      </c>
      <c r="S233" s="4">
        <v>1</v>
      </c>
      <c r="T233" s="4">
        <v>1</v>
      </c>
      <c r="U233" s="5" t="s">
        <v>2787</v>
      </c>
      <c r="V233" s="5" t="s">
        <v>2787</v>
      </c>
      <c r="W233" s="5" t="s">
        <v>2787</v>
      </c>
      <c r="X233" s="5" t="s">
        <v>2787</v>
      </c>
      <c r="Y233" s="4">
        <v>126</v>
      </c>
      <c r="Z233" s="4">
        <v>71</v>
      </c>
      <c r="AA233" s="4">
        <v>71</v>
      </c>
      <c r="AB233" s="4">
        <v>2</v>
      </c>
      <c r="AC233" s="4">
        <v>2</v>
      </c>
      <c r="AD233" s="4">
        <v>4</v>
      </c>
      <c r="AE233" s="4">
        <v>4</v>
      </c>
      <c r="AF233" s="4">
        <v>0</v>
      </c>
      <c r="AG233" s="4">
        <v>0</v>
      </c>
      <c r="AH233" s="4">
        <v>2</v>
      </c>
      <c r="AI233" s="4">
        <v>2</v>
      </c>
      <c r="AJ233" s="4">
        <v>2</v>
      </c>
      <c r="AK233" s="4">
        <v>2</v>
      </c>
      <c r="AL233" s="4">
        <v>1</v>
      </c>
      <c r="AM233" s="4">
        <v>1</v>
      </c>
      <c r="AN233" s="4">
        <v>0</v>
      </c>
      <c r="AO233" s="4">
        <v>0</v>
      </c>
      <c r="AP233" s="3" t="s">
        <v>58</v>
      </c>
      <c r="AQ233" s="3" t="s">
        <v>58</v>
      </c>
      <c r="AS233" s="6" t="str">
        <f>HYPERLINK("https://creighton-primo.hosted.exlibrisgroup.com/primo-explore/search?tab=default_tab&amp;search_scope=EVERYTHING&amp;vid=01CRU&amp;lang=en_US&amp;offset=0&amp;query=any,contains,991003271899702656","Catalog Record")</f>
        <v>Catalog Record</v>
      </c>
      <c r="AT233" s="6" t="str">
        <f>HYPERLINK("http://www.worldcat.org/oclc/50143228","WorldCat Record")</f>
        <v>WorldCat Record</v>
      </c>
      <c r="AU233" s="3" t="s">
        <v>2824</v>
      </c>
      <c r="AV233" s="3" t="s">
        <v>2825</v>
      </c>
      <c r="AW233" s="3" t="s">
        <v>2826</v>
      </c>
      <c r="AX233" s="3" t="s">
        <v>2826</v>
      </c>
      <c r="AY233" s="3" t="s">
        <v>2827</v>
      </c>
      <c r="AZ233" s="3" t="s">
        <v>74</v>
      </c>
      <c r="BB233" s="3" t="s">
        <v>2828</v>
      </c>
      <c r="BC233" s="3" t="s">
        <v>2829</v>
      </c>
      <c r="BD233" s="3" t="s">
        <v>2830</v>
      </c>
    </row>
    <row r="234" spans="1:56" ht="57" customHeight="1" x14ac:dyDescent="0.25">
      <c r="A234" s="7" t="s">
        <v>58</v>
      </c>
      <c r="B234" s="2" t="s">
        <v>2831</v>
      </c>
      <c r="C234" s="2" t="s">
        <v>2832</v>
      </c>
      <c r="D234" s="2" t="s">
        <v>2833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2834</v>
      </c>
      <c r="L234" s="2" t="s">
        <v>2835</v>
      </c>
      <c r="M234" s="3" t="s">
        <v>1110</v>
      </c>
      <c r="N234" s="2" t="s">
        <v>2836</v>
      </c>
      <c r="O234" s="3" t="s">
        <v>97</v>
      </c>
      <c r="P234" s="3" t="s">
        <v>114</v>
      </c>
      <c r="Q234" s="2" t="s">
        <v>2837</v>
      </c>
      <c r="R234" s="3" t="s">
        <v>66</v>
      </c>
      <c r="S234" s="4">
        <v>4</v>
      </c>
      <c r="T234" s="4">
        <v>4</v>
      </c>
      <c r="U234" s="5" t="s">
        <v>2838</v>
      </c>
      <c r="V234" s="5" t="s">
        <v>2838</v>
      </c>
      <c r="W234" s="5" t="s">
        <v>2582</v>
      </c>
      <c r="X234" s="5" t="s">
        <v>2582</v>
      </c>
      <c r="Y234" s="4">
        <v>158</v>
      </c>
      <c r="Z234" s="4">
        <v>90</v>
      </c>
      <c r="AA234" s="4">
        <v>331</v>
      </c>
      <c r="AB234" s="4">
        <v>2</v>
      </c>
      <c r="AC234" s="4">
        <v>4</v>
      </c>
      <c r="AD234" s="4">
        <v>3</v>
      </c>
      <c r="AE234" s="4">
        <v>20</v>
      </c>
      <c r="AF234" s="4">
        <v>1</v>
      </c>
      <c r="AG234" s="4">
        <v>6</v>
      </c>
      <c r="AH234" s="4">
        <v>1</v>
      </c>
      <c r="AI234" s="4">
        <v>5</v>
      </c>
      <c r="AJ234" s="4">
        <v>1</v>
      </c>
      <c r="AK234" s="4">
        <v>11</v>
      </c>
      <c r="AL234" s="4">
        <v>1</v>
      </c>
      <c r="AM234" s="4">
        <v>3</v>
      </c>
      <c r="AN234" s="4">
        <v>0</v>
      </c>
      <c r="AO234" s="4">
        <v>0</v>
      </c>
      <c r="AP234" s="3" t="s">
        <v>58</v>
      </c>
      <c r="AQ234" s="3" t="s">
        <v>58</v>
      </c>
      <c r="AS234" s="6" t="str">
        <f>HYPERLINK("https://creighton-primo.hosted.exlibrisgroup.com/primo-explore/search?tab=default_tab&amp;search_scope=EVERYTHING&amp;vid=01CRU&amp;lang=en_US&amp;offset=0&amp;query=any,contains,991001337709702656","Catalog Record")</f>
        <v>Catalog Record</v>
      </c>
      <c r="AT234" s="6" t="str">
        <f>HYPERLINK("http://www.worldcat.org/oclc/18365785","WorldCat Record")</f>
        <v>WorldCat Record</v>
      </c>
      <c r="AU234" s="3" t="s">
        <v>2839</v>
      </c>
      <c r="AV234" s="3" t="s">
        <v>2840</v>
      </c>
      <c r="AW234" s="3" t="s">
        <v>2841</v>
      </c>
      <c r="AX234" s="3" t="s">
        <v>2841</v>
      </c>
      <c r="AY234" s="3" t="s">
        <v>2842</v>
      </c>
      <c r="AZ234" s="3" t="s">
        <v>74</v>
      </c>
      <c r="BB234" s="3" t="s">
        <v>2843</v>
      </c>
      <c r="BC234" s="3" t="s">
        <v>2844</v>
      </c>
      <c r="BD234" s="3" t="s">
        <v>2845</v>
      </c>
    </row>
    <row r="235" spans="1:56" ht="57" customHeight="1" x14ac:dyDescent="0.25">
      <c r="A235" s="7" t="s">
        <v>58</v>
      </c>
      <c r="B235" s="2" t="s">
        <v>2846</v>
      </c>
      <c r="C235" s="2" t="s">
        <v>2847</v>
      </c>
      <c r="D235" s="2" t="s">
        <v>2848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2849</v>
      </c>
      <c r="L235" s="2" t="s">
        <v>2850</v>
      </c>
      <c r="M235" s="3" t="s">
        <v>1374</v>
      </c>
      <c r="O235" s="3" t="s">
        <v>64</v>
      </c>
      <c r="P235" s="3" t="s">
        <v>1068</v>
      </c>
      <c r="R235" s="3" t="s">
        <v>66</v>
      </c>
      <c r="S235" s="4">
        <v>3</v>
      </c>
      <c r="T235" s="4">
        <v>3</v>
      </c>
      <c r="U235" s="5" t="s">
        <v>2851</v>
      </c>
      <c r="V235" s="5" t="s">
        <v>2851</v>
      </c>
      <c r="W235" s="5" t="s">
        <v>2215</v>
      </c>
      <c r="X235" s="5" t="s">
        <v>2215</v>
      </c>
      <c r="Y235" s="4">
        <v>259</v>
      </c>
      <c r="Z235" s="4">
        <v>232</v>
      </c>
      <c r="AA235" s="4">
        <v>240</v>
      </c>
      <c r="AB235" s="4">
        <v>6</v>
      </c>
      <c r="AC235" s="4">
        <v>6</v>
      </c>
      <c r="AD235" s="4">
        <v>15</v>
      </c>
      <c r="AE235" s="4">
        <v>15</v>
      </c>
      <c r="AF235" s="4">
        <v>5</v>
      </c>
      <c r="AG235" s="4">
        <v>5</v>
      </c>
      <c r="AH235" s="4">
        <v>2</v>
      </c>
      <c r="AI235" s="4">
        <v>2</v>
      </c>
      <c r="AJ235" s="4">
        <v>6</v>
      </c>
      <c r="AK235" s="4">
        <v>6</v>
      </c>
      <c r="AL235" s="4">
        <v>5</v>
      </c>
      <c r="AM235" s="4">
        <v>5</v>
      </c>
      <c r="AN235" s="4">
        <v>0</v>
      </c>
      <c r="AO235" s="4">
        <v>0</v>
      </c>
      <c r="AP235" s="3" t="s">
        <v>69</v>
      </c>
      <c r="AQ235" s="3" t="s">
        <v>58</v>
      </c>
      <c r="AR235" s="6" t="str">
        <f>HYPERLINK("http://catalog.hathitrust.org/Record/001787028","HathiTrust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HYPERLINK("https://creighton-primo.hosted.exlibrisgroup.com/primo-explore/search?tab=default_tab&amp;search_scope=EVERYTHING&amp;vid=01CRU&amp;lang=en_US&amp;offset=0&amp;query=any,contains,991002096439702656","Catalog Record")</f>
        <v>Catalog Record</v>
      </c>
      <c r="AT235" s="6" t="str">
        <f>HYPERLINK("http://www.worldcat.org/oclc/265739","WorldCat Record")</f>
        <v>WorldCat Record</v>
      </c>
      <c r="AU235" s="3" t="s">
        <v>2852</v>
      </c>
      <c r="AV235" s="3" t="s">
        <v>2853</v>
      </c>
      <c r="AW235" s="3" t="s">
        <v>2854</v>
      </c>
      <c r="AX235" s="3" t="s">
        <v>2854</v>
      </c>
      <c r="AY235" s="3" t="s">
        <v>2855</v>
      </c>
      <c r="AZ235" s="3" t="s">
        <v>74</v>
      </c>
      <c r="BC235" s="3" t="s">
        <v>2856</v>
      </c>
      <c r="BD235" s="3" t="s">
        <v>2857</v>
      </c>
    </row>
    <row r="236" spans="1:56" ht="57" customHeight="1" x14ac:dyDescent="0.25">
      <c r="A236" s="7" t="s">
        <v>58</v>
      </c>
      <c r="B236" s="2" t="s">
        <v>2858</v>
      </c>
      <c r="C236" s="2" t="s">
        <v>2859</v>
      </c>
      <c r="D236" s="2" t="s">
        <v>2860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K236" s="2" t="s">
        <v>2861</v>
      </c>
      <c r="L236" s="2" t="s">
        <v>2862</v>
      </c>
      <c r="M236" s="3" t="s">
        <v>495</v>
      </c>
      <c r="O236" s="3" t="s">
        <v>64</v>
      </c>
      <c r="P236" s="3" t="s">
        <v>65</v>
      </c>
      <c r="Q236" s="2" t="s">
        <v>2863</v>
      </c>
      <c r="R236" s="3" t="s">
        <v>66</v>
      </c>
      <c r="S236" s="4">
        <v>2</v>
      </c>
      <c r="T236" s="4">
        <v>2</v>
      </c>
      <c r="U236" s="5" t="s">
        <v>1139</v>
      </c>
      <c r="V236" s="5" t="s">
        <v>1139</v>
      </c>
      <c r="W236" s="5" t="s">
        <v>541</v>
      </c>
      <c r="X236" s="5" t="s">
        <v>541</v>
      </c>
      <c r="Y236" s="4">
        <v>665</v>
      </c>
      <c r="Z236" s="4">
        <v>581</v>
      </c>
      <c r="AA236" s="4">
        <v>588</v>
      </c>
      <c r="AB236" s="4">
        <v>6</v>
      </c>
      <c r="AC236" s="4">
        <v>6</v>
      </c>
      <c r="AD236" s="4">
        <v>32</v>
      </c>
      <c r="AE236" s="4">
        <v>32</v>
      </c>
      <c r="AF236" s="4">
        <v>10</v>
      </c>
      <c r="AG236" s="4">
        <v>10</v>
      </c>
      <c r="AH236" s="4">
        <v>9</v>
      </c>
      <c r="AI236" s="4">
        <v>9</v>
      </c>
      <c r="AJ236" s="4">
        <v>16</v>
      </c>
      <c r="AK236" s="4">
        <v>16</v>
      </c>
      <c r="AL236" s="4">
        <v>5</v>
      </c>
      <c r="AM236" s="4">
        <v>5</v>
      </c>
      <c r="AN236" s="4">
        <v>0</v>
      </c>
      <c r="AO236" s="4">
        <v>0</v>
      </c>
      <c r="AP236" s="3" t="s">
        <v>58</v>
      </c>
      <c r="AQ236" s="3" t="s">
        <v>69</v>
      </c>
      <c r="AR236" s="6" t="str">
        <f>HYPERLINK("http://catalog.hathitrust.org/Record/001190787","HathiTrust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HYPERLINK("https://creighton-primo.hosted.exlibrisgroup.com/primo-explore/search?tab=default_tab&amp;search_scope=EVERYTHING&amp;vid=01CRU&amp;lang=en_US&amp;offset=0&amp;query=any,contains,991000963819702656","Catalog Record")</f>
        <v>Catalog Record</v>
      </c>
      <c r="AT236" s="6" t="str">
        <f>HYPERLINK("http://www.worldcat.org/oclc/169991","WorldCat Record")</f>
        <v>WorldCat Record</v>
      </c>
      <c r="AU236" s="3" t="s">
        <v>2864</v>
      </c>
      <c r="AV236" s="3" t="s">
        <v>2865</v>
      </c>
      <c r="AW236" s="3" t="s">
        <v>2866</v>
      </c>
      <c r="AX236" s="3" t="s">
        <v>2866</v>
      </c>
      <c r="AY236" s="3" t="s">
        <v>2867</v>
      </c>
      <c r="AZ236" s="3" t="s">
        <v>74</v>
      </c>
      <c r="BC236" s="3" t="s">
        <v>2868</v>
      </c>
      <c r="BD236" s="3" t="s">
        <v>2869</v>
      </c>
    </row>
    <row r="237" spans="1:56" ht="57" customHeight="1" x14ac:dyDescent="0.25">
      <c r="A237" s="7" t="s">
        <v>58</v>
      </c>
      <c r="B237" s="2" t="s">
        <v>2870</v>
      </c>
      <c r="C237" s="2" t="s">
        <v>2871</v>
      </c>
      <c r="D237" s="2" t="s">
        <v>2872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2873</v>
      </c>
      <c r="L237" s="2" t="s">
        <v>922</v>
      </c>
      <c r="M237" s="3" t="s">
        <v>923</v>
      </c>
      <c r="O237" s="3" t="s">
        <v>64</v>
      </c>
      <c r="P237" s="3" t="s">
        <v>65</v>
      </c>
      <c r="Q237" s="2" t="s">
        <v>435</v>
      </c>
      <c r="R237" s="3" t="s">
        <v>66</v>
      </c>
      <c r="S237" s="4">
        <v>1</v>
      </c>
      <c r="T237" s="4">
        <v>1</v>
      </c>
      <c r="U237" s="5" t="s">
        <v>2874</v>
      </c>
      <c r="V237" s="5" t="s">
        <v>2874</v>
      </c>
      <c r="W237" s="5" t="s">
        <v>2874</v>
      </c>
      <c r="X237" s="5" t="s">
        <v>2874</v>
      </c>
      <c r="Y237" s="4">
        <v>269</v>
      </c>
      <c r="Z237" s="4">
        <v>224</v>
      </c>
      <c r="AA237" s="4">
        <v>224</v>
      </c>
      <c r="AB237" s="4">
        <v>3</v>
      </c>
      <c r="AC237" s="4">
        <v>3</v>
      </c>
      <c r="AD237" s="4">
        <v>11</v>
      </c>
      <c r="AE237" s="4">
        <v>11</v>
      </c>
      <c r="AF237" s="4">
        <v>3</v>
      </c>
      <c r="AG237" s="4">
        <v>3</v>
      </c>
      <c r="AH237" s="4">
        <v>4</v>
      </c>
      <c r="AI237" s="4">
        <v>4</v>
      </c>
      <c r="AJ237" s="4">
        <v>5</v>
      </c>
      <c r="AK237" s="4">
        <v>5</v>
      </c>
      <c r="AL237" s="4">
        <v>2</v>
      </c>
      <c r="AM237" s="4">
        <v>2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HYPERLINK("https://creighton-primo.hosted.exlibrisgroup.com/primo-explore/search?tab=default_tab&amp;search_scope=EVERYTHING&amp;vid=01CRU&amp;lang=en_US&amp;offset=0&amp;query=any,contains,991004011259702656","Catalog Record")</f>
        <v>Catalog Record</v>
      </c>
      <c r="AT237" s="6" t="str">
        <f>HYPERLINK("http://www.worldcat.org/oclc/47716428","WorldCat Record")</f>
        <v>WorldCat Record</v>
      </c>
      <c r="AU237" s="3" t="s">
        <v>2875</v>
      </c>
      <c r="AV237" s="3" t="s">
        <v>2876</v>
      </c>
      <c r="AW237" s="3" t="s">
        <v>2877</v>
      </c>
      <c r="AX237" s="3" t="s">
        <v>2877</v>
      </c>
      <c r="AY237" s="3" t="s">
        <v>2878</v>
      </c>
      <c r="AZ237" s="3" t="s">
        <v>74</v>
      </c>
      <c r="BB237" s="3" t="s">
        <v>2879</v>
      </c>
      <c r="BC237" s="3" t="s">
        <v>2880</v>
      </c>
      <c r="BD237" s="3" t="s">
        <v>2881</v>
      </c>
    </row>
    <row r="238" spans="1:56" ht="57" customHeight="1" x14ac:dyDescent="0.25">
      <c r="A238" s="7" t="s">
        <v>58</v>
      </c>
      <c r="B238" s="2" t="s">
        <v>2882</v>
      </c>
      <c r="C238" s="2" t="s">
        <v>2883</v>
      </c>
      <c r="D238" s="2" t="s">
        <v>2884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2885</v>
      </c>
      <c r="L238" s="2" t="s">
        <v>2886</v>
      </c>
      <c r="M238" s="3" t="s">
        <v>82</v>
      </c>
      <c r="O238" s="3" t="s">
        <v>97</v>
      </c>
      <c r="P238" s="3" t="s">
        <v>114</v>
      </c>
      <c r="Q238" s="2" t="s">
        <v>2887</v>
      </c>
      <c r="R238" s="3" t="s">
        <v>66</v>
      </c>
      <c r="S238" s="4">
        <v>2</v>
      </c>
      <c r="T238" s="4">
        <v>2</v>
      </c>
      <c r="U238" s="5" t="s">
        <v>1235</v>
      </c>
      <c r="V238" s="5" t="s">
        <v>1235</v>
      </c>
      <c r="W238" s="5" t="s">
        <v>541</v>
      </c>
      <c r="X238" s="5" t="s">
        <v>541</v>
      </c>
      <c r="Y238" s="4">
        <v>305</v>
      </c>
      <c r="Z238" s="4">
        <v>247</v>
      </c>
      <c r="AA238" s="4">
        <v>250</v>
      </c>
      <c r="AB238" s="4">
        <v>2</v>
      </c>
      <c r="AC238" s="4">
        <v>2</v>
      </c>
      <c r="AD238" s="4">
        <v>13</v>
      </c>
      <c r="AE238" s="4">
        <v>13</v>
      </c>
      <c r="AF238" s="4">
        <v>2</v>
      </c>
      <c r="AG238" s="4">
        <v>2</v>
      </c>
      <c r="AH238" s="4">
        <v>5</v>
      </c>
      <c r="AI238" s="4">
        <v>5</v>
      </c>
      <c r="AJ238" s="4">
        <v>8</v>
      </c>
      <c r="AK238" s="4">
        <v>8</v>
      </c>
      <c r="AL238" s="4">
        <v>1</v>
      </c>
      <c r="AM238" s="4">
        <v>1</v>
      </c>
      <c r="AN238" s="4">
        <v>0</v>
      </c>
      <c r="AO238" s="4">
        <v>0</v>
      </c>
      <c r="AP238" s="3" t="s">
        <v>58</v>
      </c>
      <c r="AQ238" s="3" t="s">
        <v>69</v>
      </c>
      <c r="AR238" s="6" t="str">
        <f>HYPERLINK("http://catalog.hathitrust.org/Record/001778147","HathiTrust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HYPERLINK("https://creighton-primo.hosted.exlibrisgroup.com/primo-explore/search?tab=default_tab&amp;search_scope=EVERYTHING&amp;vid=01CRU&amp;lang=en_US&amp;offset=0&amp;query=any,contains,991003258849702656","Catalog Record")</f>
        <v>Catalog Record</v>
      </c>
      <c r="AT238" s="6" t="str">
        <f>HYPERLINK("http://www.worldcat.org/oclc/784438","WorldCat Record")</f>
        <v>WorldCat Record</v>
      </c>
      <c r="AU238" s="3" t="s">
        <v>2888</v>
      </c>
      <c r="AV238" s="3" t="s">
        <v>2889</v>
      </c>
      <c r="AW238" s="3" t="s">
        <v>2890</v>
      </c>
      <c r="AX238" s="3" t="s">
        <v>2890</v>
      </c>
      <c r="AY238" s="3" t="s">
        <v>2891</v>
      </c>
      <c r="AZ238" s="3" t="s">
        <v>74</v>
      </c>
      <c r="BC238" s="3" t="s">
        <v>2892</v>
      </c>
      <c r="BD238" s="3" t="s">
        <v>2893</v>
      </c>
    </row>
    <row r="239" spans="1:56" ht="57" customHeight="1" x14ac:dyDescent="0.25">
      <c r="A239" s="7" t="s">
        <v>58</v>
      </c>
      <c r="B239" s="2" t="s">
        <v>2894</v>
      </c>
      <c r="C239" s="2" t="s">
        <v>2895</v>
      </c>
      <c r="D239" s="2" t="s">
        <v>2896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2897</v>
      </c>
      <c r="L239" s="2" t="s">
        <v>2898</v>
      </c>
      <c r="M239" s="3" t="s">
        <v>719</v>
      </c>
      <c r="O239" s="3" t="s">
        <v>64</v>
      </c>
      <c r="P239" s="3" t="s">
        <v>65</v>
      </c>
      <c r="Q239" s="2" t="s">
        <v>2899</v>
      </c>
      <c r="R239" s="3" t="s">
        <v>66</v>
      </c>
      <c r="S239" s="4">
        <v>2</v>
      </c>
      <c r="T239" s="4">
        <v>2</v>
      </c>
      <c r="U239" s="5" t="s">
        <v>2900</v>
      </c>
      <c r="V239" s="5" t="s">
        <v>2900</v>
      </c>
      <c r="W239" s="5" t="s">
        <v>116</v>
      </c>
      <c r="X239" s="5" t="s">
        <v>116</v>
      </c>
      <c r="Y239" s="4">
        <v>832</v>
      </c>
      <c r="Z239" s="4">
        <v>742</v>
      </c>
      <c r="AA239" s="4">
        <v>781</v>
      </c>
      <c r="AB239" s="4">
        <v>7</v>
      </c>
      <c r="AC239" s="4">
        <v>7</v>
      </c>
      <c r="AD239" s="4">
        <v>34</v>
      </c>
      <c r="AE239" s="4">
        <v>36</v>
      </c>
      <c r="AF239" s="4">
        <v>11</v>
      </c>
      <c r="AG239" s="4">
        <v>12</v>
      </c>
      <c r="AH239" s="4">
        <v>9</v>
      </c>
      <c r="AI239" s="4">
        <v>10</v>
      </c>
      <c r="AJ239" s="4">
        <v>18</v>
      </c>
      <c r="AK239" s="4">
        <v>20</v>
      </c>
      <c r="AL239" s="4">
        <v>6</v>
      </c>
      <c r="AM239" s="4">
        <v>6</v>
      </c>
      <c r="AN239" s="4">
        <v>0</v>
      </c>
      <c r="AO239" s="4">
        <v>0</v>
      </c>
      <c r="AP239" s="3" t="s">
        <v>58</v>
      </c>
      <c r="AQ239" s="3" t="s">
        <v>69</v>
      </c>
      <c r="AR239" s="6" t="str">
        <f>HYPERLINK("http://catalog.hathitrust.org/Record/001030170","HathiTrust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HYPERLINK("https://creighton-primo.hosted.exlibrisgroup.com/primo-explore/search?tab=default_tab&amp;search_scope=EVERYTHING&amp;vid=01CRU&amp;lang=en_US&amp;offset=0&amp;query=any,contains,991000205299702656","Catalog Record")</f>
        <v>Catalog Record</v>
      </c>
      <c r="AT239" s="6" t="str">
        <f>HYPERLINK("http://www.worldcat.org/oclc/64753","WorldCat Record")</f>
        <v>WorldCat Record</v>
      </c>
      <c r="AU239" s="3" t="s">
        <v>2901</v>
      </c>
      <c r="AV239" s="3" t="s">
        <v>2902</v>
      </c>
      <c r="AW239" s="3" t="s">
        <v>2903</v>
      </c>
      <c r="AX239" s="3" t="s">
        <v>2903</v>
      </c>
      <c r="AY239" s="3" t="s">
        <v>2904</v>
      </c>
      <c r="AZ239" s="3" t="s">
        <v>74</v>
      </c>
      <c r="BC239" s="3" t="s">
        <v>2905</v>
      </c>
      <c r="BD239" s="3" t="s">
        <v>2906</v>
      </c>
    </row>
    <row r="240" spans="1:56" ht="57" customHeight="1" x14ac:dyDescent="0.25">
      <c r="A240" s="7" t="s">
        <v>58</v>
      </c>
      <c r="B240" s="2" t="s">
        <v>2907</v>
      </c>
      <c r="C240" s="2" t="s">
        <v>2908</v>
      </c>
      <c r="D240" s="2" t="s">
        <v>2909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60</v>
      </c>
      <c r="K240" s="2" t="s">
        <v>2910</v>
      </c>
      <c r="L240" s="2" t="s">
        <v>2911</v>
      </c>
      <c r="M240" s="3" t="s">
        <v>1006</v>
      </c>
      <c r="O240" s="3" t="s">
        <v>64</v>
      </c>
      <c r="P240" s="3" t="s">
        <v>65</v>
      </c>
      <c r="Q240" s="2" t="s">
        <v>2912</v>
      </c>
      <c r="R240" s="3" t="s">
        <v>66</v>
      </c>
      <c r="S240" s="4">
        <v>2</v>
      </c>
      <c r="T240" s="4">
        <v>2</v>
      </c>
      <c r="U240" s="5" t="s">
        <v>2328</v>
      </c>
      <c r="V240" s="5" t="s">
        <v>2328</v>
      </c>
      <c r="W240" s="5" t="s">
        <v>2329</v>
      </c>
      <c r="X240" s="5" t="s">
        <v>2329</v>
      </c>
      <c r="Y240" s="4">
        <v>322</v>
      </c>
      <c r="Z240" s="4">
        <v>302</v>
      </c>
      <c r="AA240" s="4">
        <v>469</v>
      </c>
      <c r="AB240" s="4">
        <v>3</v>
      </c>
      <c r="AC240" s="4">
        <v>4</v>
      </c>
      <c r="AD240" s="4">
        <v>17</v>
      </c>
      <c r="AE240" s="4">
        <v>20</v>
      </c>
      <c r="AF240" s="4">
        <v>6</v>
      </c>
      <c r="AG240" s="4">
        <v>7</v>
      </c>
      <c r="AH240" s="4">
        <v>5</v>
      </c>
      <c r="AI240" s="4">
        <v>6</v>
      </c>
      <c r="AJ240" s="4">
        <v>8</v>
      </c>
      <c r="AK240" s="4">
        <v>9</v>
      </c>
      <c r="AL240" s="4">
        <v>2</v>
      </c>
      <c r="AM240" s="4">
        <v>3</v>
      </c>
      <c r="AN240" s="4">
        <v>0</v>
      </c>
      <c r="AO240" s="4">
        <v>0</v>
      </c>
      <c r="AP240" s="3" t="s">
        <v>58</v>
      </c>
      <c r="AQ240" s="3" t="s">
        <v>58</v>
      </c>
      <c r="AS240" s="6" t="str">
        <f>HYPERLINK("https://creighton-primo.hosted.exlibrisgroup.com/primo-explore/search?tab=default_tab&amp;search_scope=EVERYTHING&amp;vid=01CRU&amp;lang=en_US&amp;offset=0&amp;query=any,contains,991000436539702656","Catalog Record")</f>
        <v>Catalog Record</v>
      </c>
      <c r="AT240" s="6" t="str">
        <f>HYPERLINK("http://www.worldcat.org/oclc/76124","WorldCat Record")</f>
        <v>WorldCat Record</v>
      </c>
      <c r="AU240" s="3" t="s">
        <v>2913</v>
      </c>
      <c r="AV240" s="3" t="s">
        <v>2914</v>
      </c>
      <c r="AW240" s="3" t="s">
        <v>2915</v>
      </c>
      <c r="AX240" s="3" t="s">
        <v>2915</v>
      </c>
      <c r="AY240" s="3" t="s">
        <v>2916</v>
      </c>
      <c r="AZ240" s="3" t="s">
        <v>74</v>
      </c>
      <c r="BB240" s="3" t="s">
        <v>2917</v>
      </c>
      <c r="BC240" s="3" t="s">
        <v>2918</v>
      </c>
      <c r="BD240" s="3" t="s">
        <v>2919</v>
      </c>
    </row>
    <row r="241" spans="1:56" ht="57" customHeight="1" x14ac:dyDescent="0.25">
      <c r="A241" s="7" t="s">
        <v>58</v>
      </c>
      <c r="B241" s="2" t="s">
        <v>2920</v>
      </c>
      <c r="C241" s="2" t="s">
        <v>2921</v>
      </c>
      <c r="D241" s="2" t="s">
        <v>2922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K241" s="2" t="s">
        <v>2923</v>
      </c>
      <c r="L241" s="2" t="s">
        <v>2924</v>
      </c>
      <c r="M241" s="3" t="s">
        <v>732</v>
      </c>
      <c r="O241" s="3" t="s">
        <v>64</v>
      </c>
      <c r="P241" s="3" t="s">
        <v>65</v>
      </c>
      <c r="Q241" s="2" t="s">
        <v>570</v>
      </c>
      <c r="R241" s="3" t="s">
        <v>66</v>
      </c>
      <c r="S241" s="4">
        <v>4</v>
      </c>
      <c r="T241" s="4">
        <v>4</v>
      </c>
      <c r="U241" s="5" t="s">
        <v>2925</v>
      </c>
      <c r="V241" s="5" t="s">
        <v>2925</v>
      </c>
      <c r="W241" s="5" t="s">
        <v>2582</v>
      </c>
      <c r="X241" s="5" t="s">
        <v>2582</v>
      </c>
      <c r="Y241" s="4">
        <v>389</v>
      </c>
      <c r="Z241" s="4">
        <v>364</v>
      </c>
      <c r="AA241" s="4">
        <v>405</v>
      </c>
      <c r="AB241" s="4">
        <v>4</v>
      </c>
      <c r="AC241" s="4">
        <v>4</v>
      </c>
      <c r="AD241" s="4">
        <v>22</v>
      </c>
      <c r="AE241" s="4">
        <v>22</v>
      </c>
      <c r="AF241" s="4">
        <v>8</v>
      </c>
      <c r="AG241" s="4">
        <v>8</v>
      </c>
      <c r="AH241" s="4">
        <v>6</v>
      </c>
      <c r="AI241" s="4">
        <v>6</v>
      </c>
      <c r="AJ241" s="4">
        <v>13</v>
      </c>
      <c r="AK241" s="4">
        <v>13</v>
      </c>
      <c r="AL241" s="4">
        <v>3</v>
      </c>
      <c r="AM241" s="4">
        <v>3</v>
      </c>
      <c r="AN241" s="4">
        <v>0</v>
      </c>
      <c r="AO241" s="4">
        <v>0</v>
      </c>
      <c r="AP241" s="3" t="s">
        <v>58</v>
      </c>
      <c r="AQ241" s="3" t="s">
        <v>58</v>
      </c>
      <c r="AS241" s="6" t="str">
        <f>HYPERLINK("https://creighton-primo.hosted.exlibrisgroup.com/primo-explore/search?tab=default_tab&amp;search_scope=EVERYTHING&amp;vid=01CRU&amp;lang=en_US&amp;offset=0&amp;query=any,contains,991000265829702656","Catalog Record")</f>
        <v>Catalog Record</v>
      </c>
      <c r="AT241" s="6" t="str">
        <f>HYPERLINK("http://www.worldcat.org/oclc/9829641","WorldCat Record")</f>
        <v>WorldCat Record</v>
      </c>
      <c r="AU241" s="3" t="s">
        <v>2926</v>
      </c>
      <c r="AV241" s="3" t="s">
        <v>2927</v>
      </c>
      <c r="AW241" s="3" t="s">
        <v>2928</v>
      </c>
      <c r="AX241" s="3" t="s">
        <v>2928</v>
      </c>
      <c r="AY241" s="3" t="s">
        <v>2929</v>
      </c>
      <c r="AZ241" s="3" t="s">
        <v>74</v>
      </c>
      <c r="BB241" s="3" t="s">
        <v>2930</v>
      </c>
      <c r="BC241" s="3" t="s">
        <v>2931</v>
      </c>
      <c r="BD241" s="3" t="s">
        <v>2932</v>
      </c>
    </row>
    <row r="242" spans="1:56" ht="57" customHeight="1" x14ac:dyDescent="0.25">
      <c r="A242" s="7" t="s">
        <v>58</v>
      </c>
      <c r="B242" s="2" t="s">
        <v>2933</v>
      </c>
      <c r="C242" s="2" t="s">
        <v>2934</v>
      </c>
      <c r="D242" s="2" t="s">
        <v>2935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2936</v>
      </c>
      <c r="L242" s="2" t="s">
        <v>2937</v>
      </c>
      <c r="M242" s="3" t="s">
        <v>495</v>
      </c>
      <c r="O242" s="3" t="s">
        <v>97</v>
      </c>
      <c r="P242" s="3" t="s">
        <v>114</v>
      </c>
      <c r="Q242" s="2" t="s">
        <v>2938</v>
      </c>
      <c r="R242" s="3" t="s">
        <v>66</v>
      </c>
      <c r="S242" s="4">
        <v>4</v>
      </c>
      <c r="T242" s="4">
        <v>4</v>
      </c>
      <c r="U242" s="5" t="s">
        <v>1453</v>
      </c>
      <c r="V242" s="5" t="s">
        <v>1453</v>
      </c>
      <c r="W242" s="5" t="s">
        <v>116</v>
      </c>
      <c r="X242" s="5" t="s">
        <v>116</v>
      </c>
      <c r="Y242" s="4">
        <v>241</v>
      </c>
      <c r="Z242" s="4">
        <v>150</v>
      </c>
      <c r="AA242" s="4">
        <v>153</v>
      </c>
      <c r="AB242" s="4">
        <v>2</v>
      </c>
      <c r="AC242" s="4">
        <v>2</v>
      </c>
      <c r="AD242" s="4">
        <v>7</v>
      </c>
      <c r="AE242" s="4">
        <v>7</v>
      </c>
      <c r="AF242" s="4">
        <v>1</v>
      </c>
      <c r="AG242" s="4">
        <v>1</v>
      </c>
      <c r="AH242" s="4">
        <v>3</v>
      </c>
      <c r="AI242" s="4">
        <v>3</v>
      </c>
      <c r="AJ242" s="4">
        <v>5</v>
      </c>
      <c r="AK242" s="4">
        <v>5</v>
      </c>
      <c r="AL242" s="4">
        <v>1</v>
      </c>
      <c r="AM242" s="4">
        <v>1</v>
      </c>
      <c r="AN242" s="4">
        <v>0</v>
      </c>
      <c r="AO242" s="4">
        <v>0</v>
      </c>
      <c r="AP242" s="3" t="s">
        <v>58</v>
      </c>
      <c r="AQ242" s="3" t="s">
        <v>69</v>
      </c>
      <c r="AR242" s="6" t="str">
        <f>HYPERLINK("http://catalog.hathitrust.org/Record/001190921","HathiTrust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HYPERLINK("https://creighton-primo.hosted.exlibrisgroup.com/primo-explore/search?tab=default_tab&amp;search_scope=EVERYTHING&amp;vid=01CRU&amp;lang=en_US&amp;offset=0&amp;query=any,contains,991002738439702656","Catalog Record")</f>
        <v>Catalog Record</v>
      </c>
      <c r="AT242" s="6" t="str">
        <f>HYPERLINK("http://www.worldcat.org/oclc/420150","WorldCat Record")</f>
        <v>WorldCat Record</v>
      </c>
      <c r="AU242" s="3" t="s">
        <v>2939</v>
      </c>
      <c r="AV242" s="3" t="s">
        <v>2940</v>
      </c>
      <c r="AW242" s="3" t="s">
        <v>2941</v>
      </c>
      <c r="AX242" s="3" t="s">
        <v>2941</v>
      </c>
      <c r="AY242" s="3" t="s">
        <v>2942</v>
      </c>
      <c r="AZ242" s="3" t="s">
        <v>74</v>
      </c>
      <c r="BC242" s="3" t="s">
        <v>2943</v>
      </c>
      <c r="BD242" s="3" t="s">
        <v>2944</v>
      </c>
    </row>
    <row r="243" spans="1:56" ht="57" customHeight="1" x14ac:dyDescent="0.25">
      <c r="A243" s="7" t="s">
        <v>58</v>
      </c>
      <c r="B243" s="2" t="s">
        <v>2945</v>
      </c>
      <c r="C243" s="2" t="s">
        <v>2946</v>
      </c>
      <c r="D243" s="2" t="s">
        <v>2947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2948</v>
      </c>
      <c r="L243" s="2" t="s">
        <v>2949</v>
      </c>
      <c r="M243" s="3" t="s">
        <v>291</v>
      </c>
      <c r="N243" s="2" t="s">
        <v>2950</v>
      </c>
      <c r="O243" s="3" t="s">
        <v>64</v>
      </c>
      <c r="P243" s="3" t="s">
        <v>65</v>
      </c>
      <c r="Q243" s="2" t="s">
        <v>570</v>
      </c>
      <c r="R243" s="3" t="s">
        <v>66</v>
      </c>
      <c r="S243" s="4">
        <v>4</v>
      </c>
      <c r="T243" s="4">
        <v>4</v>
      </c>
      <c r="U243" s="5" t="s">
        <v>2581</v>
      </c>
      <c r="V243" s="5" t="s">
        <v>2581</v>
      </c>
      <c r="W243" s="5" t="s">
        <v>2582</v>
      </c>
      <c r="X243" s="5" t="s">
        <v>2582</v>
      </c>
      <c r="Y243" s="4">
        <v>233</v>
      </c>
      <c r="Z243" s="4">
        <v>210</v>
      </c>
      <c r="AA243" s="4">
        <v>289</v>
      </c>
      <c r="AB243" s="4">
        <v>2</v>
      </c>
      <c r="AC243" s="4">
        <v>3</v>
      </c>
      <c r="AD243" s="4">
        <v>8</v>
      </c>
      <c r="AE243" s="4">
        <v>12</v>
      </c>
      <c r="AF243" s="4">
        <v>2</v>
      </c>
      <c r="AG243" s="4">
        <v>2</v>
      </c>
      <c r="AH243" s="4">
        <v>2</v>
      </c>
      <c r="AI243" s="4">
        <v>3</v>
      </c>
      <c r="AJ243" s="4">
        <v>5</v>
      </c>
      <c r="AK243" s="4">
        <v>8</v>
      </c>
      <c r="AL243" s="4">
        <v>1</v>
      </c>
      <c r="AM243" s="4">
        <v>2</v>
      </c>
      <c r="AN243" s="4">
        <v>0</v>
      </c>
      <c r="AO243" s="4">
        <v>0</v>
      </c>
      <c r="AP243" s="3" t="s">
        <v>58</v>
      </c>
      <c r="AQ243" s="3" t="s">
        <v>58</v>
      </c>
      <c r="AS243" s="6" t="str">
        <f>HYPERLINK("https://creighton-primo.hosted.exlibrisgroup.com/primo-explore/search?tab=default_tab&amp;search_scope=EVERYTHING&amp;vid=01CRU&amp;lang=en_US&amp;offset=0&amp;query=any,contains,991000516759702656","Catalog Record")</f>
        <v>Catalog Record</v>
      </c>
      <c r="AT243" s="6" t="str">
        <f>HYPERLINK("http://www.worldcat.org/oclc/11290859","WorldCat Record")</f>
        <v>WorldCat Record</v>
      </c>
      <c r="AU243" s="3" t="s">
        <v>2951</v>
      </c>
      <c r="AV243" s="3" t="s">
        <v>2952</v>
      </c>
      <c r="AW243" s="3" t="s">
        <v>2953</v>
      </c>
      <c r="AX243" s="3" t="s">
        <v>2953</v>
      </c>
      <c r="AY243" s="3" t="s">
        <v>2954</v>
      </c>
      <c r="AZ243" s="3" t="s">
        <v>74</v>
      </c>
      <c r="BB243" s="3" t="s">
        <v>2955</v>
      </c>
      <c r="BC243" s="3" t="s">
        <v>2956</v>
      </c>
      <c r="BD243" s="3" t="s">
        <v>2957</v>
      </c>
    </row>
    <row r="244" spans="1:56" ht="57" customHeight="1" x14ac:dyDescent="0.25">
      <c r="A244" s="7" t="s">
        <v>58</v>
      </c>
      <c r="B244" s="2" t="s">
        <v>2958</v>
      </c>
      <c r="C244" s="2" t="s">
        <v>2959</v>
      </c>
      <c r="D244" s="2" t="s">
        <v>2960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2961</v>
      </c>
      <c r="L244" s="2" t="s">
        <v>2962</v>
      </c>
      <c r="M244" s="3" t="s">
        <v>1249</v>
      </c>
      <c r="O244" s="3" t="s">
        <v>64</v>
      </c>
      <c r="P244" s="3" t="s">
        <v>65</v>
      </c>
      <c r="R244" s="3" t="s">
        <v>66</v>
      </c>
      <c r="S244" s="4">
        <v>3</v>
      </c>
      <c r="T244" s="4">
        <v>3</v>
      </c>
      <c r="U244" s="5" t="s">
        <v>2963</v>
      </c>
      <c r="V244" s="5" t="s">
        <v>2963</v>
      </c>
      <c r="W244" s="5" t="s">
        <v>2964</v>
      </c>
      <c r="X244" s="5" t="s">
        <v>2964</v>
      </c>
      <c r="Y244" s="4">
        <v>313</v>
      </c>
      <c r="Z244" s="4">
        <v>239</v>
      </c>
      <c r="AA244" s="4">
        <v>429</v>
      </c>
      <c r="AB244" s="4">
        <v>2</v>
      </c>
      <c r="AC244" s="4">
        <v>2</v>
      </c>
      <c r="AD244" s="4">
        <v>18</v>
      </c>
      <c r="AE244" s="4">
        <v>26</v>
      </c>
      <c r="AF244" s="4">
        <v>10</v>
      </c>
      <c r="AG244" s="4">
        <v>13</v>
      </c>
      <c r="AH244" s="4">
        <v>5</v>
      </c>
      <c r="AI244" s="4">
        <v>7</v>
      </c>
      <c r="AJ244" s="4">
        <v>10</v>
      </c>
      <c r="AK244" s="4">
        <v>15</v>
      </c>
      <c r="AL244" s="4">
        <v>1</v>
      </c>
      <c r="AM244" s="4">
        <v>1</v>
      </c>
      <c r="AN244" s="4">
        <v>0</v>
      </c>
      <c r="AO244" s="4">
        <v>0</v>
      </c>
      <c r="AP244" s="3" t="s">
        <v>58</v>
      </c>
      <c r="AQ244" s="3" t="s">
        <v>58</v>
      </c>
      <c r="AS244" s="6" t="str">
        <f>HYPERLINK("https://creighton-primo.hosted.exlibrisgroup.com/primo-explore/search?tab=default_tab&amp;search_scope=EVERYTHING&amp;vid=01CRU&amp;lang=en_US&amp;offset=0&amp;query=any,contains,991004500399702656","Catalog Record")</f>
        <v>Catalog Record</v>
      </c>
      <c r="AT244" s="6" t="str">
        <f>HYPERLINK("http://www.worldcat.org/oclc/52601502","WorldCat Record")</f>
        <v>WorldCat Record</v>
      </c>
      <c r="AU244" s="3" t="s">
        <v>2965</v>
      </c>
      <c r="AV244" s="3" t="s">
        <v>2966</v>
      </c>
      <c r="AW244" s="3" t="s">
        <v>2967</v>
      </c>
      <c r="AX244" s="3" t="s">
        <v>2967</v>
      </c>
      <c r="AY244" s="3" t="s">
        <v>2968</v>
      </c>
      <c r="AZ244" s="3" t="s">
        <v>74</v>
      </c>
      <c r="BB244" s="3" t="s">
        <v>2969</v>
      </c>
      <c r="BC244" s="3" t="s">
        <v>2970</v>
      </c>
      <c r="BD244" s="3" t="s">
        <v>2971</v>
      </c>
    </row>
    <row r="245" spans="1:56" ht="57" customHeight="1" x14ac:dyDescent="0.25">
      <c r="A245" s="7" t="s">
        <v>58</v>
      </c>
      <c r="B245" s="2" t="s">
        <v>2972</v>
      </c>
      <c r="C245" s="2" t="s">
        <v>2973</v>
      </c>
      <c r="D245" s="2" t="s">
        <v>2974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K245" s="2" t="s">
        <v>2975</v>
      </c>
      <c r="L245" s="2" t="s">
        <v>2976</v>
      </c>
      <c r="M245" s="3" t="s">
        <v>522</v>
      </c>
      <c r="O245" s="3" t="s">
        <v>64</v>
      </c>
      <c r="P245" s="3" t="s">
        <v>1347</v>
      </c>
      <c r="R245" s="3" t="s">
        <v>66</v>
      </c>
      <c r="S245" s="4">
        <v>1</v>
      </c>
      <c r="T245" s="4">
        <v>1</v>
      </c>
      <c r="U245" s="5" t="s">
        <v>2977</v>
      </c>
      <c r="V245" s="5" t="s">
        <v>2977</v>
      </c>
      <c r="W245" s="5" t="s">
        <v>2977</v>
      </c>
      <c r="X245" s="5" t="s">
        <v>2977</v>
      </c>
      <c r="Y245" s="4">
        <v>331</v>
      </c>
      <c r="Z245" s="4">
        <v>305</v>
      </c>
      <c r="AA245" s="4">
        <v>514</v>
      </c>
      <c r="AB245" s="4">
        <v>2</v>
      </c>
      <c r="AC245" s="4">
        <v>3</v>
      </c>
      <c r="AD245" s="4">
        <v>12</v>
      </c>
      <c r="AE245" s="4">
        <v>29</v>
      </c>
      <c r="AF245" s="4">
        <v>7</v>
      </c>
      <c r="AG245" s="4">
        <v>14</v>
      </c>
      <c r="AH245" s="4">
        <v>3</v>
      </c>
      <c r="AI245" s="4">
        <v>8</v>
      </c>
      <c r="AJ245" s="4">
        <v>3</v>
      </c>
      <c r="AK245" s="4">
        <v>13</v>
      </c>
      <c r="AL245" s="4">
        <v>1</v>
      </c>
      <c r="AM245" s="4">
        <v>2</v>
      </c>
      <c r="AN245" s="4">
        <v>0</v>
      </c>
      <c r="AO245" s="4">
        <v>0</v>
      </c>
      <c r="AP245" s="3" t="s">
        <v>58</v>
      </c>
      <c r="AQ245" s="3" t="s">
        <v>58</v>
      </c>
      <c r="AS245" s="6" t="str">
        <f>HYPERLINK("https://creighton-primo.hosted.exlibrisgroup.com/primo-explore/search?tab=default_tab&amp;search_scope=EVERYTHING&amp;vid=01CRU&amp;lang=en_US&amp;offset=0&amp;query=any,contains,991003755709702656","Catalog Record")</f>
        <v>Catalog Record</v>
      </c>
      <c r="AT245" s="6" t="str">
        <f>HYPERLINK("http://www.worldcat.org/oclc/47915502","WorldCat Record")</f>
        <v>WorldCat Record</v>
      </c>
      <c r="AU245" s="3" t="s">
        <v>2978</v>
      </c>
      <c r="AV245" s="3" t="s">
        <v>2979</v>
      </c>
      <c r="AW245" s="3" t="s">
        <v>2980</v>
      </c>
      <c r="AX245" s="3" t="s">
        <v>2980</v>
      </c>
      <c r="AY245" s="3" t="s">
        <v>2981</v>
      </c>
      <c r="AZ245" s="3" t="s">
        <v>74</v>
      </c>
      <c r="BB245" s="3" t="s">
        <v>2982</v>
      </c>
      <c r="BC245" s="3" t="s">
        <v>2983</v>
      </c>
      <c r="BD245" s="3" t="s">
        <v>2984</v>
      </c>
    </row>
    <row r="246" spans="1:56" ht="57" customHeight="1" x14ac:dyDescent="0.25">
      <c r="A246" s="7" t="s">
        <v>58</v>
      </c>
      <c r="B246" s="2" t="s">
        <v>2985</v>
      </c>
      <c r="C246" s="2" t="s">
        <v>2986</v>
      </c>
      <c r="D246" s="2" t="s">
        <v>2987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2988</v>
      </c>
      <c r="L246" s="2" t="s">
        <v>2300</v>
      </c>
      <c r="M246" s="3" t="s">
        <v>1249</v>
      </c>
      <c r="O246" s="3" t="s">
        <v>64</v>
      </c>
      <c r="P246" s="3" t="s">
        <v>65</v>
      </c>
      <c r="Q246" s="2" t="s">
        <v>435</v>
      </c>
      <c r="R246" s="3" t="s">
        <v>66</v>
      </c>
      <c r="S246" s="4">
        <v>1</v>
      </c>
      <c r="T246" s="4">
        <v>1</v>
      </c>
      <c r="U246" s="5" t="s">
        <v>2989</v>
      </c>
      <c r="V246" s="5" t="s">
        <v>2989</v>
      </c>
      <c r="W246" s="5" t="s">
        <v>2989</v>
      </c>
      <c r="X246" s="5" t="s">
        <v>2989</v>
      </c>
      <c r="Y246" s="4">
        <v>222</v>
      </c>
      <c r="Z246" s="4">
        <v>176</v>
      </c>
      <c r="AA246" s="4">
        <v>395</v>
      </c>
      <c r="AB246" s="4">
        <v>2</v>
      </c>
      <c r="AC246" s="4">
        <v>2</v>
      </c>
      <c r="AD246" s="4">
        <v>12</v>
      </c>
      <c r="AE246" s="4">
        <v>22</v>
      </c>
      <c r="AF246" s="4">
        <v>4</v>
      </c>
      <c r="AG246" s="4">
        <v>9</v>
      </c>
      <c r="AH246" s="4">
        <v>4</v>
      </c>
      <c r="AI246" s="4">
        <v>7</v>
      </c>
      <c r="AJ246" s="4">
        <v>8</v>
      </c>
      <c r="AK246" s="4">
        <v>14</v>
      </c>
      <c r="AL246" s="4">
        <v>1</v>
      </c>
      <c r="AM246" s="4">
        <v>1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HYPERLINK("https://creighton-primo.hosted.exlibrisgroup.com/primo-explore/search?tab=default_tab&amp;search_scope=EVERYTHING&amp;vid=01CRU&amp;lang=en_US&amp;offset=0&amp;query=any,contains,991004498129702656","Catalog Record")</f>
        <v>Catalog Record</v>
      </c>
      <c r="AT246" s="6" t="str">
        <f>HYPERLINK("http://www.worldcat.org/oclc/50155808","WorldCat Record")</f>
        <v>WorldCat Record</v>
      </c>
      <c r="AU246" s="3" t="s">
        <v>2990</v>
      </c>
      <c r="AV246" s="3" t="s">
        <v>2991</v>
      </c>
      <c r="AW246" s="3" t="s">
        <v>2992</v>
      </c>
      <c r="AX246" s="3" t="s">
        <v>2992</v>
      </c>
      <c r="AY246" s="3" t="s">
        <v>2993</v>
      </c>
      <c r="AZ246" s="3" t="s">
        <v>74</v>
      </c>
      <c r="BB246" s="3" t="s">
        <v>2994</v>
      </c>
      <c r="BC246" s="3" t="s">
        <v>2995</v>
      </c>
      <c r="BD246" s="3" t="s">
        <v>2996</v>
      </c>
    </row>
    <row r="247" spans="1:56" ht="57" customHeight="1" x14ac:dyDescent="0.25">
      <c r="A247" s="7" t="s">
        <v>58</v>
      </c>
      <c r="B247" s="2" t="s">
        <v>2997</v>
      </c>
      <c r="C247" s="2" t="s">
        <v>2998</v>
      </c>
      <c r="D247" s="2" t="s">
        <v>2999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3000</v>
      </c>
      <c r="L247" s="2" t="s">
        <v>3001</v>
      </c>
      <c r="M247" s="3" t="s">
        <v>769</v>
      </c>
      <c r="O247" s="3" t="s">
        <v>64</v>
      </c>
      <c r="P247" s="3" t="s">
        <v>1507</v>
      </c>
      <c r="R247" s="3" t="s">
        <v>66</v>
      </c>
      <c r="S247" s="4">
        <v>1</v>
      </c>
      <c r="T247" s="4">
        <v>1</v>
      </c>
      <c r="U247" s="5" t="s">
        <v>3002</v>
      </c>
      <c r="V247" s="5" t="s">
        <v>3002</v>
      </c>
      <c r="W247" s="5" t="s">
        <v>3003</v>
      </c>
      <c r="X247" s="5" t="s">
        <v>3003</v>
      </c>
      <c r="Y247" s="4">
        <v>648</v>
      </c>
      <c r="Z247" s="4">
        <v>570</v>
      </c>
      <c r="AA247" s="4">
        <v>573</v>
      </c>
      <c r="AB247" s="4">
        <v>4</v>
      </c>
      <c r="AC247" s="4">
        <v>4</v>
      </c>
      <c r="AD247" s="4">
        <v>23</v>
      </c>
      <c r="AE247" s="4">
        <v>23</v>
      </c>
      <c r="AF247" s="4">
        <v>8</v>
      </c>
      <c r="AG247" s="4">
        <v>8</v>
      </c>
      <c r="AH247" s="4">
        <v>7</v>
      </c>
      <c r="AI247" s="4">
        <v>7</v>
      </c>
      <c r="AJ247" s="4">
        <v>9</v>
      </c>
      <c r="AK247" s="4">
        <v>9</v>
      </c>
      <c r="AL247" s="4">
        <v>3</v>
      </c>
      <c r="AM247" s="4">
        <v>3</v>
      </c>
      <c r="AN247" s="4">
        <v>0</v>
      </c>
      <c r="AO247" s="4">
        <v>0</v>
      </c>
      <c r="AP247" s="3" t="s">
        <v>58</v>
      </c>
      <c r="AQ247" s="3" t="s">
        <v>69</v>
      </c>
      <c r="AR247" s="6" t="str">
        <f>HYPERLINK("http://catalog.hathitrust.org/Record/000251613","HathiTrust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HYPERLINK("https://creighton-primo.hosted.exlibrisgroup.com/primo-explore/search?tab=default_tab&amp;search_scope=EVERYTHING&amp;vid=01CRU&amp;lang=en_US&amp;offset=0&amp;query=any,contains,991004318019702656","Catalog Record")</f>
        <v>Catalog Record</v>
      </c>
      <c r="AT247" s="6" t="str">
        <f>HYPERLINK("http://www.worldcat.org/oclc/3012402","WorldCat Record")</f>
        <v>WorldCat Record</v>
      </c>
      <c r="AU247" s="3" t="s">
        <v>3004</v>
      </c>
      <c r="AV247" s="3" t="s">
        <v>3005</v>
      </c>
      <c r="AW247" s="3" t="s">
        <v>3006</v>
      </c>
      <c r="AX247" s="3" t="s">
        <v>3006</v>
      </c>
      <c r="AY247" s="3" t="s">
        <v>3007</v>
      </c>
      <c r="AZ247" s="3" t="s">
        <v>74</v>
      </c>
      <c r="BB247" s="3" t="s">
        <v>3008</v>
      </c>
      <c r="BC247" s="3" t="s">
        <v>3009</v>
      </c>
      <c r="BD247" s="3" t="s">
        <v>3010</v>
      </c>
    </row>
    <row r="248" spans="1:56" ht="57" customHeight="1" x14ac:dyDescent="0.25">
      <c r="A248" s="7" t="s">
        <v>58</v>
      </c>
      <c r="B248" s="2" t="s">
        <v>3011</v>
      </c>
      <c r="C248" s="2" t="s">
        <v>3012</v>
      </c>
      <c r="D248" s="2" t="s">
        <v>3013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3014</v>
      </c>
      <c r="L248" s="2" t="s">
        <v>3015</v>
      </c>
      <c r="M248" s="3" t="s">
        <v>82</v>
      </c>
      <c r="O248" s="3" t="s">
        <v>64</v>
      </c>
      <c r="P248" s="3" t="s">
        <v>65</v>
      </c>
      <c r="R248" s="3" t="s">
        <v>66</v>
      </c>
      <c r="S248" s="4">
        <v>6</v>
      </c>
      <c r="T248" s="4">
        <v>6</v>
      </c>
      <c r="U248" s="5" t="s">
        <v>3016</v>
      </c>
      <c r="V248" s="5" t="s">
        <v>3016</v>
      </c>
      <c r="W248" s="5" t="s">
        <v>3003</v>
      </c>
      <c r="X248" s="5" t="s">
        <v>3003</v>
      </c>
      <c r="Y248" s="4">
        <v>597</v>
      </c>
      <c r="Z248" s="4">
        <v>552</v>
      </c>
      <c r="AA248" s="4">
        <v>561</v>
      </c>
      <c r="AB248" s="4">
        <v>6</v>
      </c>
      <c r="AC248" s="4">
        <v>6</v>
      </c>
      <c r="AD248" s="4">
        <v>18</v>
      </c>
      <c r="AE248" s="4">
        <v>18</v>
      </c>
      <c r="AF248" s="4">
        <v>6</v>
      </c>
      <c r="AG248" s="4">
        <v>6</v>
      </c>
      <c r="AH248" s="4">
        <v>3</v>
      </c>
      <c r="AI248" s="4">
        <v>3</v>
      </c>
      <c r="AJ248" s="4">
        <v>6</v>
      </c>
      <c r="AK248" s="4">
        <v>6</v>
      </c>
      <c r="AL248" s="4">
        <v>5</v>
      </c>
      <c r="AM248" s="4">
        <v>5</v>
      </c>
      <c r="AN248" s="4">
        <v>0</v>
      </c>
      <c r="AO248" s="4">
        <v>0</v>
      </c>
      <c r="AP248" s="3" t="s">
        <v>58</v>
      </c>
      <c r="AQ248" s="3" t="s">
        <v>58</v>
      </c>
      <c r="AS248" s="6" t="str">
        <f>HYPERLINK("https://creighton-primo.hosted.exlibrisgroup.com/primo-explore/search?tab=default_tab&amp;search_scope=EVERYTHING&amp;vid=01CRU&amp;lang=en_US&amp;offset=0&amp;query=any,contains,991002551379702656","Catalog Record")</f>
        <v>Catalog Record</v>
      </c>
      <c r="AT248" s="6" t="str">
        <f>HYPERLINK("http://www.worldcat.org/oclc/369771","WorldCat Record")</f>
        <v>WorldCat Record</v>
      </c>
      <c r="AU248" s="3" t="s">
        <v>3017</v>
      </c>
      <c r="AV248" s="3" t="s">
        <v>3018</v>
      </c>
      <c r="AW248" s="3" t="s">
        <v>3019</v>
      </c>
      <c r="AX248" s="3" t="s">
        <v>3019</v>
      </c>
      <c r="AY248" s="3" t="s">
        <v>3020</v>
      </c>
      <c r="AZ248" s="3" t="s">
        <v>74</v>
      </c>
      <c r="BC248" s="3" t="s">
        <v>3021</v>
      </c>
      <c r="BD248" s="3" t="s">
        <v>3022</v>
      </c>
    </row>
    <row r="249" spans="1:56" ht="57" customHeight="1" x14ac:dyDescent="0.25">
      <c r="A249" s="7" t="s">
        <v>58</v>
      </c>
      <c r="B249" s="2" t="s">
        <v>3023</v>
      </c>
      <c r="C249" s="2" t="s">
        <v>3024</v>
      </c>
      <c r="D249" s="2" t="s">
        <v>3025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3026</v>
      </c>
      <c r="L249" s="2" t="s">
        <v>679</v>
      </c>
      <c r="M249" s="3" t="s">
        <v>3027</v>
      </c>
      <c r="O249" s="3" t="s">
        <v>64</v>
      </c>
      <c r="P249" s="3" t="s">
        <v>161</v>
      </c>
      <c r="R249" s="3" t="s">
        <v>66</v>
      </c>
      <c r="S249" s="4">
        <v>0</v>
      </c>
      <c r="T249" s="4">
        <v>0</v>
      </c>
      <c r="U249" s="5" t="s">
        <v>3028</v>
      </c>
      <c r="V249" s="5" t="s">
        <v>3028</v>
      </c>
      <c r="W249" s="5" t="s">
        <v>3029</v>
      </c>
      <c r="X249" s="5" t="s">
        <v>3029</v>
      </c>
      <c r="Y249" s="4">
        <v>417</v>
      </c>
      <c r="Z249" s="4">
        <v>292</v>
      </c>
      <c r="AA249" s="4">
        <v>368</v>
      </c>
      <c r="AB249" s="4">
        <v>2</v>
      </c>
      <c r="AC249" s="4">
        <v>3</v>
      </c>
      <c r="AD249" s="4">
        <v>13</v>
      </c>
      <c r="AE249" s="4">
        <v>16</v>
      </c>
      <c r="AF249" s="4">
        <v>3</v>
      </c>
      <c r="AG249" s="4">
        <v>4</v>
      </c>
      <c r="AH249" s="4">
        <v>4</v>
      </c>
      <c r="AI249" s="4">
        <v>4</v>
      </c>
      <c r="AJ249" s="4">
        <v>8</v>
      </c>
      <c r="AK249" s="4">
        <v>10</v>
      </c>
      <c r="AL249" s="4">
        <v>1</v>
      </c>
      <c r="AM249" s="4">
        <v>2</v>
      </c>
      <c r="AN249" s="4">
        <v>0</v>
      </c>
      <c r="AO249" s="4">
        <v>0</v>
      </c>
      <c r="AP249" s="3" t="s">
        <v>58</v>
      </c>
      <c r="AQ249" s="3" t="s">
        <v>69</v>
      </c>
      <c r="AR249" s="6" t="str">
        <f>HYPERLINK("http://catalog.hathitrust.org/Record/001199771","HathiTrust Record")</f>
        <v>HathiTrust Record</v>
      </c>
      <c r="AS249" s="6" t="str">
        <f>HYPERLINK("https://creighton-primo.hosted.exlibrisgroup.com/primo-explore/search?tab=default_tab&amp;search_scope=EVERYTHING&amp;vid=01CRU&amp;lang=en_US&amp;offset=0&amp;query=any,contains,991002237589702656","Catalog Record")</f>
        <v>Catalog Record</v>
      </c>
      <c r="AT249" s="6" t="str">
        <f>HYPERLINK("http://www.worldcat.org/oclc/296321","WorldCat Record")</f>
        <v>WorldCat Record</v>
      </c>
      <c r="AU249" s="3" t="s">
        <v>3030</v>
      </c>
      <c r="AV249" s="3" t="s">
        <v>3031</v>
      </c>
      <c r="AW249" s="3" t="s">
        <v>3032</v>
      </c>
      <c r="AX249" s="3" t="s">
        <v>3032</v>
      </c>
      <c r="AY249" s="3" t="s">
        <v>3033</v>
      </c>
      <c r="AZ249" s="3" t="s">
        <v>74</v>
      </c>
      <c r="BC249" s="3" t="s">
        <v>3034</v>
      </c>
      <c r="BD249" s="3" t="s">
        <v>3035</v>
      </c>
    </row>
    <row r="250" spans="1:56" ht="57" customHeight="1" x14ac:dyDescent="0.25">
      <c r="A250" s="7" t="s">
        <v>58</v>
      </c>
      <c r="B250" s="2" t="s">
        <v>3036</v>
      </c>
      <c r="C250" s="2" t="s">
        <v>3037</v>
      </c>
      <c r="D250" s="2" t="s">
        <v>3038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L250" s="2" t="s">
        <v>3039</v>
      </c>
      <c r="M250" s="3" t="s">
        <v>719</v>
      </c>
      <c r="O250" s="3" t="s">
        <v>64</v>
      </c>
      <c r="P250" s="3" t="s">
        <v>83</v>
      </c>
      <c r="R250" s="3" t="s">
        <v>66</v>
      </c>
      <c r="S250" s="4">
        <v>2</v>
      </c>
      <c r="T250" s="4">
        <v>2</v>
      </c>
      <c r="U250" s="5" t="s">
        <v>3040</v>
      </c>
      <c r="V250" s="5" t="s">
        <v>3040</v>
      </c>
      <c r="W250" s="5" t="s">
        <v>3041</v>
      </c>
      <c r="X250" s="5" t="s">
        <v>3041</v>
      </c>
      <c r="Y250" s="4">
        <v>804</v>
      </c>
      <c r="Z250" s="4">
        <v>724</v>
      </c>
      <c r="AA250" s="4">
        <v>728</v>
      </c>
      <c r="AB250" s="4">
        <v>6</v>
      </c>
      <c r="AC250" s="4">
        <v>6</v>
      </c>
      <c r="AD250" s="4">
        <v>32</v>
      </c>
      <c r="AE250" s="4">
        <v>32</v>
      </c>
      <c r="AF250" s="4">
        <v>11</v>
      </c>
      <c r="AG250" s="4">
        <v>11</v>
      </c>
      <c r="AH250" s="4">
        <v>6</v>
      </c>
      <c r="AI250" s="4">
        <v>6</v>
      </c>
      <c r="AJ250" s="4">
        <v>14</v>
      </c>
      <c r="AK250" s="4">
        <v>14</v>
      </c>
      <c r="AL250" s="4">
        <v>5</v>
      </c>
      <c r="AM250" s="4">
        <v>5</v>
      </c>
      <c r="AN250" s="4">
        <v>0</v>
      </c>
      <c r="AO250" s="4">
        <v>0</v>
      </c>
      <c r="AP250" s="3" t="s">
        <v>58</v>
      </c>
      <c r="AQ250" s="3" t="s">
        <v>69</v>
      </c>
      <c r="AR250" s="6" t="str">
        <f>HYPERLINK("http://catalog.hathitrust.org/Record/001112626","HathiTrust Record")</f>
        <v>HathiTrust Record</v>
      </c>
      <c r="AS250" s="6" t="str">
        <f>HYPERLINK("https://creighton-primo.hosted.exlibrisgroup.com/primo-explore/search?tab=default_tab&amp;search_scope=EVERYTHING&amp;vid=01CRU&amp;lang=en_US&amp;offset=0&amp;query=any,contains,991001075559702656","Catalog Record")</f>
        <v>Catalog Record</v>
      </c>
      <c r="AT250" s="6" t="str">
        <f>HYPERLINK("http://www.worldcat.org/oclc/179322","WorldCat Record")</f>
        <v>WorldCat Record</v>
      </c>
      <c r="AU250" s="3" t="s">
        <v>3042</v>
      </c>
      <c r="AV250" s="3" t="s">
        <v>3043</v>
      </c>
      <c r="AW250" s="3" t="s">
        <v>3044</v>
      </c>
      <c r="AX250" s="3" t="s">
        <v>3044</v>
      </c>
      <c r="AY250" s="3" t="s">
        <v>3045</v>
      </c>
      <c r="AZ250" s="3" t="s">
        <v>74</v>
      </c>
      <c r="BB250" s="3" t="s">
        <v>3046</v>
      </c>
      <c r="BC250" s="3" t="s">
        <v>3047</v>
      </c>
      <c r="BD250" s="3" t="s">
        <v>3048</v>
      </c>
    </row>
    <row r="251" spans="1:56" ht="57" customHeight="1" x14ac:dyDescent="0.25">
      <c r="A251" s="7" t="s">
        <v>58</v>
      </c>
      <c r="B251" s="2" t="s">
        <v>3049</v>
      </c>
      <c r="C251" s="2" t="s">
        <v>3050</v>
      </c>
      <c r="D251" s="2" t="s">
        <v>3051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L251" s="2" t="s">
        <v>3052</v>
      </c>
      <c r="M251" s="3" t="s">
        <v>389</v>
      </c>
      <c r="O251" s="3" t="s">
        <v>64</v>
      </c>
      <c r="P251" s="3" t="s">
        <v>65</v>
      </c>
      <c r="Q251" s="2" t="s">
        <v>3053</v>
      </c>
      <c r="R251" s="3" t="s">
        <v>66</v>
      </c>
      <c r="S251" s="4">
        <v>5</v>
      </c>
      <c r="T251" s="4">
        <v>5</v>
      </c>
      <c r="U251" s="5" t="s">
        <v>3054</v>
      </c>
      <c r="V251" s="5" t="s">
        <v>3054</v>
      </c>
      <c r="W251" s="5" t="s">
        <v>3055</v>
      </c>
      <c r="X251" s="5" t="s">
        <v>3055</v>
      </c>
      <c r="Y251" s="4">
        <v>339</v>
      </c>
      <c r="Z251" s="4">
        <v>268</v>
      </c>
      <c r="AA251" s="4">
        <v>274</v>
      </c>
      <c r="AB251" s="4">
        <v>3</v>
      </c>
      <c r="AC251" s="4">
        <v>3</v>
      </c>
      <c r="AD251" s="4">
        <v>15</v>
      </c>
      <c r="AE251" s="4">
        <v>15</v>
      </c>
      <c r="AF251" s="4">
        <v>2</v>
      </c>
      <c r="AG251" s="4">
        <v>2</v>
      </c>
      <c r="AH251" s="4">
        <v>6</v>
      </c>
      <c r="AI251" s="4">
        <v>6</v>
      </c>
      <c r="AJ251" s="4">
        <v>7</v>
      </c>
      <c r="AK251" s="4">
        <v>7</v>
      </c>
      <c r="AL251" s="4">
        <v>2</v>
      </c>
      <c r="AM251" s="4">
        <v>2</v>
      </c>
      <c r="AN251" s="4">
        <v>0</v>
      </c>
      <c r="AO251" s="4">
        <v>0</v>
      </c>
      <c r="AP251" s="3" t="s">
        <v>58</v>
      </c>
      <c r="AQ251" s="3" t="s">
        <v>69</v>
      </c>
      <c r="AR251" s="6" t="str">
        <f>HYPERLINK("http://catalog.hathitrust.org/Record/006808199","HathiTrust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HYPERLINK("https://creighton-primo.hosted.exlibrisgroup.com/primo-explore/search?tab=default_tab&amp;search_scope=EVERYTHING&amp;vid=01CRU&amp;lang=en_US&amp;offset=0&amp;query=any,contains,991001374629702656","Catalog Record")</f>
        <v>Catalog Record</v>
      </c>
      <c r="AT251" s="6" t="str">
        <f>HYPERLINK("http://www.worldcat.org/oclc/18590012","WorldCat Record")</f>
        <v>WorldCat Record</v>
      </c>
      <c r="AU251" s="3" t="s">
        <v>3056</v>
      </c>
      <c r="AV251" s="3" t="s">
        <v>3057</v>
      </c>
      <c r="AW251" s="3" t="s">
        <v>3058</v>
      </c>
      <c r="AX251" s="3" t="s">
        <v>3058</v>
      </c>
      <c r="AY251" s="3" t="s">
        <v>3059</v>
      </c>
      <c r="AZ251" s="3" t="s">
        <v>74</v>
      </c>
      <c r="BB251" s="3" t="s">
        <v>3060</v>
      </c>
      <c r="BC251" s="3" t="s">
        <v>3061</v>
      </c>
      <c r="BD251" s="3" t="s">
        <v>3062</v>
      </c>
    </row>
    <row r="252" spans="1:56" ht="57" customHeight="1" x14ac:dyDescent="0.25">
      <c r="A252" s="7" t="s">
        <v>58</v>
      </c>
      <c r="B252" s="2" t="s">
        <v>3063</v>
      </c>
      <c r="C252" s="2" t="s">
        <v>3064</v>
      </c>
      <c r="D252" s="2" t="s">
        <v>3065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3066</v>
      </c>
      <c r="L252" s="2" t="s">
        <v>3067</v>
      </c>
      <c r="M252" s="3" t="s">
        <v>333</v>
      </c>
      <c r="O252" s="3" t="s">
        <v>64</v>
      </c>
      <c r="P252" s="3" t="s">
        <v>654</v>
      </c>
      <c r="Q252" s="2" t="s">
        <v>3068</v>
      </c>
      <c r="R252" s="3" t="s">
        <v>66</v>
      </c>
      <c r="S252" s="4">
        <v>1</v>
      </c>
      <c r="T252" s="4">
        <v>1</v>
      </c>
      <c r="U252" s="5" t="s">
        <v>3054</v>
      </c>
      <c r="V252" s="5" t="s">
        <v>3054</v>
      </c>
      <c r="W252" s="5" t="s">
        <v>3003</v>
      </c>
      <c r="X252" s="5" t="s">
        <v>3003</v>
      </c>
      <c r="Y252" s="4">
        <v>612</v>
      </c>
      <c r="Z252" s="4">
        <v>497</v>
      </c>
      <c r="AA252" s="4">
        <v>504</v>
      </c>
      <c r="AB252" s="4">
        <v>5</v>
      </c>
      <c r="AC252" s="4">
        <v>5</v>
      </c>
      <c r="AD252" s="4">
        <v>26</v>
      </c>
      <c r="AE252" s="4">
        <v>26</v>
      </c>
      <c r="AF252" s="4">
        <v>7</v>
      </c>
      <c r="AG252" s="4">
        <v>7</v>
      </c>
      <c r="AH252" s="4">
        <v>6</v>
      </c>
      <c r="AI252" s="4">
        <v>6</v>
      </c>
      <c r="AJ252" s="4">
        <v>14</v>
      </c>
      <c r="AK252" s="4">
        <v>14</v>
      </c>
      <c r="AL252" s="4">
        <v>4</v>
      </c>
      <c r="AM252" s="4">
        <v>4</v>
      </c>
      <c r="AN252" s="4">
        <v>0</v>
      </c>
      <c r="AO252" s="4">
        <v>0</v>
      </c>
      <c r="AP252" s="3" t="s">
        <v>58</v>
      </c>
      <c r="AQ252" s="3" t="s">
        <v>69</v>
      </c>
      <c r="AR252" s="6" t="str">
        <f>HYPERLINK("http://catalog.hathitrust.org/Record/001113425","HathiTrust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HYPERLINK("https://creighton-primo.hosted.exlibrisgroup.com/primo-explore/search?tab=default_tab&amp;search_scope=EVERYTHING&amp;vid=01CRU&amp;lang=en_US&amp;offset=0&amp;query=any,contains,991003365869702656","Catalog Record")</f>
        <v>Catalog Record</v>
      </c>
      <c r="AT252" s="6" t="str">
        <f>HYPERLINK("http://www.worldcat.org/oclc/901971","WorldCat Record")</f>
        <v>WorldCat Record</v>
      </c>
      <c r="AU252" s="3" t="s">
        <v>3069</v>
      </c>
      <c r="AV252" s="3" t="s">
        <v>3070</v>
      </c>
      <c r="AW252" s="3" t="s">
        <v>3071</v>
      </c>
      <c r="AX252" s="3" t="s">
        <v>3071</v>
      </c>
      <c r="AY252" s="3" t="s">
        <v>3072</v>
      </c>
      <c r="AZ252" s="3" t="s">
        <v>74</v>
      </c>
      <c r="BC252" s="3" t="s">
        <v>3073</v>
      </c>
      <c r="BD252" s="3" t="s">
        <v>3074</v>
      </c>
    </row>
    <row r="253" spans="1:56" ht="57" customHeight="1" x14ac:dyDescent="0.25">
      <c r="A253" s="7" t="s">
        <v>58</v>
      </c>
      <c r="B253" s="2" t="s">
        <v>3075</v>
      </c>
      <c r="C253" s="2" t="s">
        <v>3076</v>
      </c>
      <c r="D253" s="2" t="s">
        <v>3077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3078</v>
      </c>
      <c r="L253" s="2" t="s">
        <v>3079</v>
      </c>
      <c r="M253" s="3" t="s">
        <v>553</v>
      </c>
      <c r="O253" s="3" t="s">
        <v>64</v>
      </c>
      <c r="P253" s="3" t="s">
        <v>770</v>
      </c>
      <c r="R253" s="3" t="s">
        <v>66</v>
      </c>
      <c r="S253" s="4">
        <v>1</v>
      </c>
      <c r="T253" s="4">
        <v>1</v>
      </c>
      <c r="U253" s="5" t="s">
        <v>3080</v>
      </c>
      <c r="V253" s="5" t="s">
        <v>3080</v>
      </c>
      <c r="W253" s="5" t="s">
        <v>3003</v>
      </c>
      <c r="X253" s="5" t="s">
        <v>3003</v>
      </c>
      <c r="Y253" s="4">
        <v>110</v>
      </c>
      <c r="Z253" s="4">
        <v>98</v>
      </c>
      <c r="AA253" s="4">
        <v>200</v>
      </c>
      <c r="AB253" s="4">
        <v>2</v>
      </c>
      <c r="AC253" s="4">
        <v>3</v>
      </c>
      <c r="AD253" s="4">
        <v>7</v>
      </c>
      <c r="AE253" s="4">
        <v>10</v>
      </c>
      <c r="AF253" s="4">
        <v>0</v>
      </c>
      <c r="AG253" s="4">
        <v>1</v>
      </c>
      <c r="AH253" s="4">
        <v>2</v>
      </c>
      <c r="AI253" s="4">
        <v>2</v>
      </c>
      <c r="AJ253" s="4">
        <v>5</v>
      </c>
      <c r="AK253" s="4">
        <v>7</v>
      </c>
      <c r="AL253" s="4">
        <v>1</v>
      </c>
      <c r="AM253" s="4">
        <v>2</v>
      </c>
      <c r="AN253" s="4">
        <v>0</v>
      </c>
      <c r="AO253" s="4">
        <v>0</v>
      </c>
      <c r="AP253" s="3" t="s">
        <v>58</v>
      </c>
      <c r="AQ253" s="3" t="s">
        <v>69</v>
      </c>
      <c r="AR253" s="6" t="str">
        <f>HYPERLINK("http://catalog.hathitrust.org/Record/006808208","HathiTrust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HYPERLINK("https://creighton-primo.hosted.exlibrisgroup.com/primo-explore/search?tab=default_tab&amp;search_scope=EVERYTHING&amp;vid=01CRU&amp;lang=en_US&amp;offset=0&amp;query=any,contains,991003501079702656","Catalog Record")</f>
        <v>Catalog Record</v>
      </c>
      <c r="AT253" s="6" t="str">
        <f>HYPERLINK("http://www.worldcat.org/oclc/1053988","WorldCat Record")</f>
        <v>WorldCat Record</v>
      </c>
      <c r="AU253" s="3" t="s">
        <v>3081</v>
      </c>
      <c r="AV253" s="3" t="s">
        <v>3082</v>
      </c>
      <c r="AW253" s="3" t="s">
        <v>3083</v>
      </c>
      <c r="AX253" s="3" t="s">
        <v>3083</v>
      </c>
      <c r="AY253" s="3" t="s">
        <v>3084</v>
      </c>
      <c r="AZ253" s="3" t="s">
        <v>74</v>
      </c>
      <c r="BB253" s="3" t="s">
        <v>3085</v>
      </c>
      <c r="BC253" s="3" t="s">
        <v>3086</v>
      </c>
      <c r="BD253" s="3" t="s">
        <v>3087</v>
      </c>
    </row>
    <row r="254" spans="1:56" ht="57" customHeight="1" x14ac:dyDescent="0.25">
      <c r="A254" s="7" t="s">
        <v>58</v>
      </c>
      <c r="B254" s="2" t="s">
        <v>3088</v>
      </c>
      <c r="C254" s="2" t="s">
        <v>3089</v>
      </c>
      <c r="D254" s="2" t="s">
        <v>3090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3091</v>
      </c>
      <c r="L254" s="2" t="s">
        <v>3092</v>
      </c>
      <c r="M254" s="3" t="s">
        <v>625</v>
      </c>
      <c r="O254" s="3" t="s">
        <v>64</v>
      </c>
      <c r="P254" s="3" t="s">
        <v>65</v>
      </c>
      <c r="Q254" s="2" t="s">
        <v>3093</v>
      </c>
      <c r="R254" s="3" t="s">
        <v>66</v>
      </c>
      <c r="S254" s="4">
        <v>1</v>
      </c>
      <c r="T254" s="4">
        <v>1</v>
      </c>
      <c r="U254" s="5" t="s">
        <v>3094</v>
      </c>
      <c r="V254" s="5" t="s">
        <v>3094</v>
      </c>
      <c r="W254" s="5" t="s">
        <v>3094</v>
      </c>
      <c r="X254" s="5" t="s">
        <v>3094</v>
      </c>
      <c r="Y254" s="4">
        <v>182</v>
      </c>
      <c r="Z254" s="4">
        <v>150</v>
      </c>
      <c r="AA254" s="4">
        <v>156</v>
      </c>
      <c r="AB254" s="4">
        <v>2</v>
      </c>
      <c r="AC254" s="4">
        <v>2</v>
      </c>
      <c r="AD254" s="4">
        <v>8</v>
      </c>
      <c r="AE254" s="4">
        <v>8</v>
      </c>
      <c r="AF254" s="4">
        <v>2</v>
      </c>
      <c r="AG254" s="4">
        <v>2</v>
      </c>
      <c r="AH254" s="4">
        <v>3</v>
      </c>
      <c r="AI254" s="4">
        <v>3</v>
      </c>
      <c r="AJ254" s="4">
        <v>5</v>
      </c>
      <c r="AK254" s="4">
        <v>5</v>
      </c>
      <c r="AL254" s="4">
        <v>1</v>
      </c>
      <c r="AM254" s="4">
        <v>1</v>
      </c>
      <c r="AN254" s="4">
        <v>0</v>
      </c>
      <c r="AO254" s="4">
        <v>0</v>
      </c>
      <c r="AP254" s="3" t="s">
        <v>58</v>
      </c>
      <c r="AQ254" s="3" t="s">
        <v>69</v>
      </c>
      <c r="AR254" s="6" t="str">
        <f>HYPERLINK("http://catalog.hathitrust.org/Record/007141579","HathiTrust Record")</f>
        <v>HathiTrust Record</v>
      </c>
      <c r="AS254" s="6" t="str">
        <f>HYPERLINK("https://creighton-primo.hosted.exlibrisgroup.com/primo-explore/search?tab=default_tab&amp;search_scope=EVERYTHING&amp;vid=01CRU&amp;lang=en_US&amp;offset=0&amp;query=any,contains,991004498149702656","Catalog Record")</f>
        <v>Catalog Record</v>
      </c>
      <c r="AT254" s="6" t="str">
        <f>HYPERLINK("http://www.worldcat.org/oclc/40979970","WorldCat Record")</f>
        <v>WorldCat Record</v>
      </c>
      <c r="AU254" s="3" t="s">
        <v>3095</v>
      </c>
      <c r="AV254" s="3" t="s">
        <v>3096</v>
      </c>
      <c r="AW254" s="3" t="s">
        <v>3097</v>
      </c>
      <c r="AX254" s="3" t="s">
        <v>3097</v>
      </c>
      <c r="AY254" s="3" t="s">
        <v>3098</v>
      </c>
      <c r="AZ254" s="3" t="s">
        <v>74</v>
      </c>
      <c r="BB254" s="3" t="s">
        <v>3099</v>
      </c>
      <c r="BC254" s="3" t="s">
        <v>3100</v>
      </c>
      <c r="BD254" s="3" t="s">
        <v>3101</v>
      </c>
    </row>
    <row r="255" spans="1:56" ht="57" customHeight="1" x14ac:dyDescent="0.25">
      <c r="A255" s="7" t="s">
        <v>58</v>
      </c>
      <c r="B255" s="2" t="s">
        <v>3102</v>
      </c>
      <c r="C255" s="2" t="s">
        <v>3103</v>
      </c>
      <c r="D255" s="2" t="s">
        <v>3104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K255" s="2" t="s">
        <v>3105</v>
      </c>
      <c r="L255" s="2" t="s">
        <v>3106</v>
      </c>
      <c r="M255" s="3" t="s">
        <v>769</v>
      </c>
      <c r="N255" s="2" t="s">
        <v>451</v>
      </c>
      <c r="O255" s="3" t="s">
        <v>97</v>
      </c>
      <c r="P255" s="3" t="s">
        <v>114</v>
      </c>
      <c r="Q255" s="2" t="s">
        <v>3107</v>
      </c>
      <c r="R255" s="3" t="s">
        <v>66</v>
      </c>
      <c r="S255" s="4">
        <v>4</v>
      </c>
      <c r="T255" s="4">
        <v>4</v>
      </c>
      <c r="U255" s="5" t="s">
        <v>1235</v>
      </c>
      <c r="V255" s="5" t="s">
        <v>1235</v>
      </c>
      <c r="W255" s="5" t="s">
        <v>2582</v>
      </c>
      <c r="X255" s="5" t="s">
        <v>2582</v>
      </c>
      <c r="Y255" s="4">
        <v>380</v>
      </c>
      <c r="Z255" s="4">
        <v>216</v>
      </c>
      <c r="AA255" s="4">
        <v>217</v>
      </c>
      <c r="AB255" s="4">
        <v>2</v>
      </c>
      <c r="AC255" s="4">
        <v>2</v>
      </c>
      <c r="AD255" s="4">
        <v>7</v>
      </c>
      <c r="AE255" s="4">
        <v>7</v>
      </c>
      <c r="AF255" s="4">
        <v>1</v>
      </c>
      <c r="AG255" s="4">
        <v>1</v>
      </c>
      <c r="AH255" s="4">
        <v>3</v>
      </c>
      <c r="AI255" s="4">
        <v>3</v>
      </c>
      <c r="AJ255" s="4">
        <v>4</v>
      </c>
      <c r="AK255" s="4">
        <v>4</v>
      </c>
      <c r="AL255" s="4">
        <v>1</v>
      </c>
      <c r="AM255" s="4">
        <v>1</v>
      </c>
      <c r="AN255" s="4">
        <v>0</v>
      </c>
      <c r="AO255" s="4">
        <v>0</v>
      </c>
      <c r="AP255" s="3" t="s">
        <v>58</v>
      </c>
      <c r="AQ255" s="3" t="s">
        <v>69</v>
      </c>
      <c r="AR255" s="6" t="str">
        <f>HYPERLINK("http://catalog.hathitrust.org/Record/000090263","HathiTrust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HYPERLINK("https://creighton-primo.hosted.exlibrisgroup.com/primo-explore/search?tab=default_tab&amp;search_scope=EVERYTHING&amp;vid=01CRU&amp;lang=en_US&amp;offset=0&amp;query=any,contains,991004464759702656","Catalog Record")</f>
        <v>Catalog Record</v>
      </c>
      <c r="AT255" s="6" t="str">
        <f>HYPERLINK("http://www.worldcat.org/oclc/3561599","WorldCat Record")</f>
        <v>WorldCat Record</v>
      </c>
      <c r="AU255" s="3" t="s">
        <v>3108</v>
      </c>
      <c r="AV255" s="3" t="s">
        <v>3109</v>
      </c>
      <c r="AW255" s="3" t="s">
        <v>3110</v>
      </c>
      <c r="AX255" s="3" t="s">
        <v>3110</v>
      </c>
      <c r="AY255" s="3" t="s">
        <v>3111</v>
      </c>
      <c r="AZ255" s="3" t="s">
        <v>74</v>
      </c>
      <c r="BB255" s="3" t="s">
        <v>3112</v>
      </c>
      <c r="BC255" s="3" t="s">
        <v>3113</v>
      </c>
      <c r="BD255" s="3" t="s">
        <v>3114</v>
      </c>
    </row>
    <row r="256" spans="1:56" ht="57" customHeight="1" x14ac:dyDescent="0.25">
      <c r="A256" s="7" t="s">
        <v>58</v>
      </c>
      <c r="B256" s="2" t="s">
        <v>3115</v>
      </c>
      <c r="C256" s="2" t="s">
        <v>3116</v>
      </c>
      <c r="D256" s="2" t="s">
        <v>3117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3118</v>
      </c>
      <c r="L256" s="2" t="s">
        <v>3119</v>
      </c>
      <c r="M256" s="3" t="s">
        <v>625</v>
      </c>
      <c r="O256" s="3" t="s">
        <v>64</v>
      </c>
      <c r="P256" s="3" t="s">
        <v>161</v>
      </c>
      <c r="Q256" s="2" t="s">
        <v>3120</v>
      </c>
      <c r="R256" s="3" t="s">
        <v>66</v>
      </c>
      <c r="S256" s="4">
        <v>3</v>
      </c>
      <c r="T256" s="4">
        <v>3</v>
      </c>
      <c r="U256" s="5" t="s">
        <v>3121</v>
      </c>
      <c r="V256" s="5" t="s">
        <v>3121</v>
      </c>
      <c r="W256" s="5" t="s">
        <v>3122</v>
      </c>
      <c r="X256" s="5" t="s">
        <v>3122</v>
      </c>
      <c r="Y256" s="4">
        <v>345</v>
      </c>
      <c r="Z256" s="4">
        <v>243</v>
      </c>
      <c r="AA256" s="4">
        <v>249</v>
      </c>
      <c r="AB256" s="4">
        <v>5</v>
      </c>
      <c r="AC256" s="4">
        <v>5</v>
      </c>
      <c r="AD256" s="4">
        <v>18</v>
      </c>
      <c r="AE256" s="4">
        <v>18</v>
      </c>
      <c r="AF256" s="4">
        <v>7</v>
      </c>
      <c r="AG256" s="4">
        <v>7</v>
      </c>
      <c r="AH256" s="4">
        <v>5</v>
      </c>
      <c r="AI256" s="4">
        <v>5</v>
      </c>
      <c r="AJ256" s="4">
        <v>5</v>
      </c>
      <c r="AK256" s="4">
        <v>5</v>
      </c>
      <c r="AL256" s="4">
        <v>4</v>
      </c>
      <c r="AM256" s="4">
        <v>4</v>
      </c>
      <c r="AN256" s="4">
        <v>0</v>
      </c>
      <c r="AO256" s="4">
        <v>0</v>
      </c>
      <c r="AP256" s="3" t="s">
        <v>58</v>
      </c>
      <c r="AQ256" s="3" t="s">
        <v>58</v>
      </c>
      <c r="AS256" s="6" t="str">
        <f>HYPERLINK("https://creighton-primo.hosted.exlibrisgroup.com/primo-explore/search?tab=default_tab&amp;search_scope=EVERYTHING&amp;vid=01CRU&amp;lang=en_US&amp;offset=0&amp;query=any,contains,991003761549702656","Catalog Record")</f>
        <v>Catalog Record</v>
      </c>
      <c r="AT256" s="6" t="str">
        <f>HYPERLINK("http://www.worldcat.org/oclc/50155793","WorldCat Record")</f>
        <v>WorldCat Record</v>
      </c>
      <c r="AU256" s="3" t="s">
        <v>3123</v>
      </c>
      <c r="AV256" s="3" t="s">
        <v>3124</v>
      </c>
      <c r="AW256" s="3" t="s">
        <v>3125</v>
      </c>
      <c r="AX256" s="3" t="s">
        <v>3125</v>
      </c>
      <c r="AY256" s="3" t="s">
        <v>3126</v>
      </c>
      <c r="AZ256" s="3" t="s">
        <v>74</v>
      </c>
      <c r="BB256" s="3" t="s">
        <v>3127</v>
      </c>
      <c r="BC256" s="3" t="s">
        <v>3128</v>
      </c>
      <c r="BD256" s="3" t="s">
        <v>3129</v>
      </c>
    </row>
    <row r="257" spans="1:56" ht="57" customHeight="1" x14ac:dyDescent="0.25">
      <c r="A257" s="7" t="s">
        <v>58</v>
      </c>
      <c r="B257" s="2" t="s">
        <v>3130</v>
      </c>
      <c r="C257" s="2" t="s">
        <v>3131</v>
      </c>
      <c r="D257" s="2" t="s">
        <v>3132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L257" s="2" t="s">
        <v>3133</v>
      </c>
      <c r="M257" s="3" t="s">
        <v>965</v>
      </c>
      <c r="O257" s="3" t="s">
        <v>97</v>
      </c>
      <c r="P257" s="3" t="s">
        <v>114</v>
      </c>
      <c r="R257" s="3" t="s">
        <v>66</v>
      </c>
      <c r="S257" s="4">
        <v>0</v>
      </c>
      <c r="T257" s="4">
        <v>0</v>
      </c>
      <c r="U257" s="5" t="s">
        <v>3134</v>
      </c>
      <c r="V257" s="5" t="s">
        <v>3134</v>
      </c>
      <c r="W257" s="5" t="s">
        <v>2582</v>
      </c>
      <c r="X257" s="5" t="s">
        <v>2582</v>
      </c>
      <c r="Y257" s="4">
        <v>345</v>
      </c>
      <c r="Z257" s="4">
        <v>182</v>
      </c>
      <c r="AA257" s="4">
        <v>184</v>
      </c>
      <c r="AB257" s="4">
        <v>2</v>
      </c>
      <c r="AC257" s="4">
        <v>2</v>
      </c>
      <c r="AD257" s="4">
        <v>8</v>
      </c>
      <c r="AE257" s="4">
        <v>8</v>
      </c>
      <c r="AF257" s="4">
        <v>1</v>
      </c>
      <c r="AG257" s="4">
        <v>1</v>
      </c>
      <c r="AH257" s="4">
        <v>4</v>
      </c>
      <c r="AI257" s="4">
        <v>4</v>
      </c>
      <c r="AJ257" s="4">
        <v>5</v>
      </c>
      <c r="AK257" s="4">
        <v>5</v>
      </c>
      <c r="AL257" s="4">
        <v>1</v>
      </c>
      <c r="AM257" s="4">
        <v>1</v>
      </c>
      <c r="AN257" s="4">
        <v>0</v>
      </c>
      <c r="AO257" s="4">
        <v>0</v>
      </c>
      <c r="AP257" s="3" t="s">
        <v>58</v>
      </c>
      <c r="AQ257" s="3" t="s">
        <v>69</v>
      </c>
      <c r="AR257" s="6" t="str">
        <f>HYPERLINK("http://catalog.hathitrust.org/Record/000147324","HathiTrust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HYPERLINK("https://creighton-primo.hosted.exlibrisgroup.com/primo-explore/search?tab=default_tab&amp;search_scope=EVERYTHING&amp;vid=01CRU&amp;lang=en_US&amp;offset=0&amp;query=any,contains,991005013949702656","Catalog Record")</f>
        <v>Catalog Record</v>
      </c>
      <c r="AT257" s="6" t="str">
        <f>HYPERLINK("http://www.worldcat.org/oclc/6612890","WorldCat Record")</f>
        <v>WorldCat Record</v>
      </c>
      <c r="AU257" s="3" t="s">
        <v>3135</v>
      </c>
      <c r="AV257" s="3" t="s">
        <v>3136</v>
      </c>
      <c r="AW257" s="3" t="s">
        <v>3137</v>
      </c>
      <c r="AX257" s="3" t="s">
        <v>3137</v>
      </c>
      <c r="AY257" s="3" t="s">
        <v>3138</v>
      </c>
      <c r="AZ257" s="3" t="s">
        <v>74</v>
      </c>
      <c r="BB257" s="3" t="s">
        <v>3139</v>
      </c>
      <c r="BC257" s="3" t="s">
        <v>3140</v>
      </c>
      <c r="BD257" s="3" t="s">
        <v>3141</v>
      </c>
    </row>
    <row r="258" spans="1:56" ht="57" customHeight="1" x14ac:dyDescent="0.25">
      <c r="A258" s="7" t="s">
        <v>58</v>
      </c>
      <c r="B258" s="2" t="s">
        <v>3142</v>
      </c>
      <c r="C258" s="2" t="s">
        <v>3143</v>
      </c>
      <c r="D258" s="2" t="s">
        <v>3144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3145</v>
      </c>
      <c r="L258" s="2" t="s">
        <v>3146</v>
      </c>
      <c r="M258" s="3" t="s">
        <v>625</v>
      </c>
      <c r="O258" s="3" t="s">
        <v>64</v>
      </c>
      <c r="P258" s="3" t="s">
        <v>161</v>
      </c>
      <c r="Q258" s="2" t="s">
        <v>3147</v>
      </c>
      <c r="R258" s="3" t="s">
        <v>66</v>
      </c>
      <c r="S258" s="4">
        <v>1</v>
      </c>
      <c r="T258" s="4">
        <v>1</v>
      </c>
      <c r="U258" s="5" t="s">
        <v>3148</v>
      </c>
      <c r="V258" s="5" t="s">
        <v>3148</v>
      </c>
      <c r="W258" s="5" t="s">
        <v>3148</v>
      </c>
      <c r="X258" s="5" t="s">
        <v>3148</v>
      </c>
      <c r="Y258" s="4">
        <v>140</v>
      </c>
      <c r="Z258" s="4">
        <v>88</v>
      </c>
      <c r="AA258" s="4">
        <v>93</v>
      </c>
      <c r="AB258" s="4">
        <v>2</v>
      </c>
      <c r="AC258" s="4">
        <v>2</v>
      </c>
      <c r="AD258" s="4">
        <v>6</v>
      </c>
      <c r="AE258" s="4">
        <v>6</v>
      </c>
      <c r="AF258" s="4">
        <v>0</v>
      </c>
      <c r="AG258" s="4">
        <v>0</v>
      </c>
      <c r="AH258" s="4">
        <v>3</v>
      </c>
      <c r="AI258" s="4">
        <v>3</v>
      </c>
      <c r="AJ258" s="4">
        <v>4</v>
      </c>
      <c r="AK258" s="4">
        <v>4</v>
      </c>
      <c r="AL258" s="4">
        <v>1</v>
      </c>
      <c r="AM258" s="4">
        <v>1</v>
      </c>
      <c r="AN258" s="4">
        <v>0</v>
      </c>
      <c r="AO258" s="4">
        <v>0</v>
      </c>
      <c r="AP258" s="3" t="s">
        <v>58</v>
      </c>
      <c r="AQ258" s="3" t="s">
        <v>58</v>
      </c>
      <c r="AS258" s="6" t="str">
        <f>HYPERLINK("https://creighton-primo.hosted.exlibrisgroup.com/primo-explore/search?tab=default_tab&amp;search_scope=EVERYTHING&amp;vid=01CRU&amp;lang=en_US&amp;offset=0&amp;query=any,contains,991003475929702656","Catalog Record")</f>
        <v>Catalog Record</v>
      </c>
      <c r="AT258" s="6" t="str">
        <f>HYPERLINK("http://www.worldcat.org/oclc/44509402","WorldCat Record")</f>
        <v>WorldCat Record</v>
      </c>
      <c r="AU258" s="3" t="s">
        <v>3149</v>
      </c>
      <c r="AV258" s="3" t="s">
        <v>3150</v>
      </c>
      <c r="AW258" s="3" t="s">
        <v>3151</v>
      </c>
      <c r="AX258" s="3" t="s">
        <v>3151</v>
      </c>
      <c r="AY258" s="3" t="s">
        <v>3152</v>
      </c>
      <c r="AZ258" s="3" t="s">
        <v>74</v>
      </c>
      <c r="BB258" s="3" t="s">
        <v>3153</v>
      </c>
      <c r="BC258" s="3" t="s">
        <v>3154</v>
      </c>
      <c r="BD258" s="3" t="s">
        <v>3155</v>
      </c>
    </row>
    <row r="259" spans="1:56" ht="57" customHeight="1" x14ac:dyDescent="0.25">
      <c r="A259" s="7" t="s">
        <v>58</v>
      </c>
      <c r="B259" s="2" t="s">
        <v>3156</v>
      </c>
      <c r="C259" s="2" t="s">
        <v>3157</v>
      </c>
      <c r="D259" s="2" t="s">
        <v>3158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L259" s="2" t="s">
        <v>3159</v>
      </c>
      <c r="M259" s="3" t="s">
        <v>96</v>
      </c>
      <c r="O259" s="3" t="s">
        <v>64</v>
      </c>
      <c r="P259" s="3" t="s">
        <v>161</v>
      </c>
      <c r="R259" s="3" t="s">
        <v>66</v>
      </c>
      <c r="S259" s="4">
        <v>2</v>
      </c>
      <c r="T259" s="4">
        <v>2</v>
      </c>
      <c r="U259" s="5" t="s">
        <v>3160</v>
      </c>
      <c r="V259" s="5" t="s">
        <v>3160</v>
      </c>
      <c r="W259" s="5" t="s">
        <v>3161</v>
      </c>
      <c r="X259" s="5" t="s">
        <v>3161</v>
      </c>
      <c r="Y259" s="4">
        <v>606</v>
      </c>
      <c r="Z259" s="4">
        <v>472</v>
      </c>
      <c r="AA259" s="4">
        <v>482</v>
      </c>
      <c r="AB259" s="4">
        <v>5</v>
      </c>
      <c r="AC259" s="4">
        <v>5</v>
      </c>
      <c r="AD259" s="4">
        <v>23</v>
      </c>
      <c r="AE259" s="4">
        <v>23</v>
      </c>
      <c r="AF259" s="4">
        <v>8</v>
      </c>
      <c r="AG259" s="4">
        <v>8</v>
      </c>
      <c r="AH259" s="4">
        <v>7</v>
      </c>
      <c r="AI259" s="4">
        <v>7</v>
      </c>
      <c r="AJ259" s="4">
        <v>10</v>
      </c>
      <c r="AK259" s="4">
        <v>10</v>
      </c>
      <c r="AL259" s="4">
        <v>4</v>
      </c>
      <c r="AM259" s="4">
        <v>4</v>
      </c>
      <c r="AN259" s="4">
        <v>0</v>
      </c>
      <c r="AO259" s="4">
        <v>0</v>
      </c>
      <c r="AP259" s="3" t="s">
        <v>58</v>
      </c>
      <c r="AQ259" s="3" t="s">
        <v>69</v>
      </c>
      <c r="AR259" s="6" t="str">
        <f>HYPERLINK("http://catalog.hathitrust.org/Record/000832817","HathiTrust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HYPERLINK("https://creighton-primo.hosted.exlibrisgroup.com/primo-explore/search?tab=default_tab&amp;search_scope=EVERYTHING&amp;vid=01CRU&amp;lang=en_US&amp;offset=0&amp;query=any,contains,991000975159702656","Catalog Record")</f>
        <v>Catalog Record</v>
      </c>
      <c r="AT259" s="6" t="str">
        <f>HYPERLINK("http://www.worldcat.org/oclc/15014904","WorldCat Record")</f>
        <v>WorldCat Record</v>
      </c>
      <c r="AU259" s="3" t="s">
        <v>3162</v>
      </c>
      <c r="AV259" s="3" t="s">
        <v>3163</v>
      </c>
      <c r="AW259" s="3" t="s">
        <v>3164</v>
      </c>
      <c r="AX259" s="3" t="s">
        <v>3164</v>
      </c>
      <c r="AY259" s="3" t="s">
        <v>3165</v>
      </c>
      <c r="AZ259" s="3" t="s">
        <v>74</v>
      </c>
      <c r="BB259" s="3" t="s">
        <v>3166</v>
      </c>
      <c r="BC259" s="3" t="s">
        <v>3167</v>
      </c>
      <c r="BD259" s="3" t="s">
        <v>3168</v>
      </c>
    </row>
    <row r="260" spans="1:56" ht="57" customHeight="1" x14ac:dyDescent="0.25">
      <c r="A260" s="7" t="s">
        <v>58</v>
      </c>
      <c r="B260" s="2" t="s">
        <v>3169</v>
      </c>
      <c r="C260" s="2" t="s">
        <v>3170</v>
      </c>
      <c r="D260" s="2" t="s">
        <v>3171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K260" s="2" t="s">
        <v>3172</v>
      </c>
      <c r="L260" s="2" t="s">
        <v>1398</v>
      </c>
      <c r="M260" s="3" t="s">
        <v>291</v>
      </c>
      <c r="O260" s="3" t="s">
        <v>64</v>
      </c>
      <c r="P260" s="3" t="s">
        <v>161</v>
      </c>
      <c r="Q260" s="2" t="s">
        <v>3173</v>
      </c>
      <c r="R260" s="3" t="s">
        <v>66</v>
      </c>
      <c r="S260" s="4">
        <v>3</v>
      </c>
      <c r="T260" s="4">
        <v>3</v>
      </c>
      <c r="U260" s="5" t="s">
        <v>3174</v>
      </c>
      <c r="V260" s="5" t="s">
        <v>3174</v>
      </c>
      <c r="W260" s="5" t="s">
        <v>454</v>
      </c>
      <c r="X260" s="5" t="s">
        <v>454</v>
      </c>
      <c r="Y260" s="4">
        <v>778</v>
      </c>
      <c r="Z260" s="4">
        <v>544</v>
      </c>
      <c r="AA260" s="4">
        <v>551</v>
      </c>
      <c r="AB260" s="4">
        <v>5</v>
      </c>
      <c r="AC260" s="4">
        <v>5</v>
      </c>
      <c r="AD260" s="4">
        <v>31</v>
      </c>
      <c r="AE260" s="4">
        <v>31</v>
      </c>
      <c r="AF260" s="4">
        <v>12</v>
      </c>
      <c r="AG260" s="4">
        <v>12</v>
      </c>
      <c r="AH260" s="4">
        <v>8</v>
      </c>
      <c r="AI260" s="4">
        <v>8</v>
      </c>
      <c r="AJ260" s="4">
        <v>14</v>
      </c>
      <c r="AK260" s="4">
        <v>14</v>
      </c>
      <c r="AL260" s="4">
        <v>4</v>
      </c>
      <c r="AM260" s="4">
        <v>4</v>
      </c>
      <c r="AN260" s="4">
        <v>0</v>
      </c>
      <c r="AO260" s="4">
        <v>0</v>
      </c>
      <c r="AP260" s="3" t="s">
        <v>58</v>
      </c>
      <c r="AQ260" s="3" t="s">
        <v>69</v>
      </c>
      <c r="AR260" s="6" t="str">
        <f>HYPERLINK("http://catalog.hathitrust.org/Record/000320809","HathiTrust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HYPERLINK("https://creighton-primo.hosted.exlibrisgroup.com/primo-explore/search?tab=default_tab&amp;search_scope=EVERYTHING&amp;vid=01CRU&amp;lang=en_US&amp;offset=0&amp;query=any,contains,991000256859702656","Catalog Record")</f>
        <v>Catalog Record</v>
      </c>
      <c r="AT260" s="6" t="str">
        <f>HYPERLINK("http://www.worldcat.org/oclc/9783456","WorldCat Record")</f>
        <v>WorldCat Record</v>
      </c>
      <c r="AU260" s="3" t="s">
        <v>3175</v>
      </c>
      <c r="AV260" s="3" t="s">
        <v>3176</v>
      </c>
      <c r="AW260" s="3" t="s">
        <v>3177</v>
      </c>
      <c r="AX260" s="3" t="s">
        <v>3177</v>
      </c>
      <c r="AY260" s="3" t="s">
        <v>3178</v>
      </c>
      <c r="AZ260" s="3" t="s">
        <v>74</v>
      </c>
      <c r="BB260" s="3" t="s">
        <v>3179</v>
      </c>
      <c r="BC260" s="3" t="s">
        <v>3180</v>
      </c>
      <c r="BD260" s="3" t="s">
        <v>3181</v>
      </c>
    </row>
    <row r="261" spans="1:56" ht="57" customHeight="1" x14ac:dyDescent="0.25">
      <c r="A261" s="7" t="s">
        <v>58</v>
      </c>
      <c r="B261" s="2" t="s">
        <v>3182</v>
      </c>
      <c r="C261" s="2" t="s">
        <v>3183</v>
      </c>
      <c r="D261" s="2" t="s">
        <v>3184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3185</v>
      </c>
      <c r="L261" s="2" t="s">
        <v>3186</v>
      </c>
      <c r="M261" s="3" t="s">
        <v>1491</v>
      </c>
      <c r="O261" s="3" t="s">
        <v>64</v>
      </c>
      <c r="P261" s="3" t="s">
        <v>65</v>
      </c>
      <c r="R261" s="3" t="s">
        <v>66</v>
      </c>
      <c r="S261" s="4">
        <v>2</v>
      </c>
      <c r="T261" s="4">
        <v>2</v>
      </c>
      <c r="U261" s="5" t="s">
        <v>3187</v>
      </c>
      <c r="V261" s="5" t="s">
        <v>3187</v>
      </c>
      <c r="W261" s="5" t="s">
        <v>1834</v>
      </c>
      <c r="X261" s="5" t="s">
        <v>1834</v>
      </c>
      <c r="Y261" s="4">
        <v>932</v>
      </c>
      <c r="Z261" s="4">
        <v>896</v>
      </c>
      <c r="AA261" s="4">
        <v>1127</v>
      </c>
      <c r="AB261" s="4">
        <v>5</v>
      </c>
      <c r="AC261" s="4">
        <v>9</v>
      </c>
      <c r="AD261" s="4">
        <v>23</v>
      </c>
      <c r="AE261" s="4">
        <v>32</v>
      </c>
      <c r="AF261" s="4">
        <v>11</v>
      </c>
      <c r="AG261" s="4">
        <v>13</v>
      </c>
      <c r="AH261" s="4">
        <v>6</v>
      </c>
      <c r="AI261" s="4">
        <v>7</v>
      </c>
      <c r="AJ261" s="4">
        <v>8</v>
      </c>
      <c r="AK261" s="4">
        <v>13</v>
      </c>
      <c r="AL261" s="4">
        <v>4</v>
      </c>
      <c r="AM261" s="4">
        <v>7</v>
      </c>
      <c r="AN261" s="4">
        <v>0</v>
      </c>
      <c r="AO261" s="4">
        <v>0</v>
      </c>
      <c r="AP261" s="3" t="s">
        <v>58</v>
      </c>
      <c r="AQ261" s="3" t="s">
        <v>58</v>
      </c>
      <c r="AS261" s="6" t="str">
        <f>HYPERLINK("https://creighton-primo.hosted.exlibrisgroup.com/primo-explore/search?tab=default_tab&amp;search_scope=EVERYTHING&amp;vid=01CRU&amp;lang=en_US&amp;offset=0&amp;query=any,contains,991003903889702656","Catalog Record")</f>
        <v>Catalog Record</v>
      </c>
      <c r="AT261" s="6" t="str">
        <f>HYPERLINK("http://www.worldcat.org/oclc/1832654","WorldCat Record")</f>
        <v>WorldCat Record</v>
      </c>
      <c r="AU261" s="3" t="s">
        <v>3188</v>
      </c>
      <c r="AV261" s="3" t="s">
        <v>3189</v>
      </c>
      <c r="AW261" s="3" t="s">
        <v>3190</v>
      </c>
      <c r="AX261" s="3" t="s">
        <v>3190</v>
      </c>
      <c r="AY261" s="3" t="s">
        <v>3191</v>
      </c>
      <c r="AZ261" s="3" t="s">
        <v>74</v>
      </c>
      <c r="BB261" s="3" t="s">
        <v>3192</v>
      </c>
      <c r="BC261" s="3" t="s">
        <v>3193</v>
      </c>
      <c r="BD261" s="3" t="s">
        <v>3194</v>
      </c>
    </row>
    <row r="262" spans="1:56" ht="57" customHeight="1" x14ac:dyDescent="0.25">
      <c r="A262" s="7" t="s">
        <v>58</v>
      </c>
      <c r="B262" s="2" t="s">
        <v>3195</v>
      </c>
      <c r="C262" s="2" t="s">
        <v>3196</v>
      </c>
      <c r="D262" s="2" t="s">
        <v>3197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K262" s="2" t="s">
        <v>3198</v>
      </c>
      <c r="L262" s="2" t="s">
        <v>3199</v>
      </c>
      <c r="M262" s="3" t="s">
        <v>965</v>
      </c>
      <c r="O262" s="3" t="s">
        <v>64</v>
      </c>
      <c r="P262" s="3" t="s">
        <v>654</v>
      </c>
      <c r="Q262" s="2" t="s">
        <v>3200</v>
      </c>
      <c r="R262" s="3" t="s">
        <v>66</v>
      </c>
      <c r="S262" s="4">
        <v>2</v>
      </c>
      <c r="T262" s="4">
        <v>2</v>
      </c>
      <c r="U262" s="5" t="s">
        <v>3187</v>
      </c>
      <c r="V262" s="5" t="s">
        <v>3187</v>
      </c>
      <c r="W262" s="5" t="s">
        <v>3201</v>
      </c>
      <c r="X262" s="5" t="s">
        <v>3201</v>
      </c>
      <c r="Y262" s="4">
        <v>683</v>
      </c>
      <c r="Z262" s="4">
        <v>623</v>
      </c>
      <c r="AA262" s="4">
        <v>772</v>
      </c>
      <c r="AB262" s="4">
        <v>5</v>
      </c>
      <c r="AC262" s="4">
        <v>7</v>
      </c>
      <c r="AD262" s="4">
        <v>20</v>
      </c>
      <c r="AE262" s="4">
        <v>27</v>
      </c>
      <c r="AF262" s="4">
        <v>6</v>
      </c>
      <c r="AG262" s="4">
        <v>9</v>
      </c>
      <c r="AH262" s="4">
        <v>5</v>
      </c>
      <c r="AI262" s="4">
        <v>6</v>
      </c>
      <c r="AJ262" s="4">
        <v>9</v>
      </c>
      <c r="AK262" s="4">
        <v>10</v>
      </c>
      <c r="AL262" s="4">
        <v>4</v>
      </c>
      <c r="AM262" s="4">
        <v>6</v>
      </c>
      <c r="AN262" s="4">
        <v>0</v>
      </c>
      <c r="AO262" s="4">
        <v>0</v>
      </c>
      <c r="AP262" s="3" t="s">
        <v>58</v>
      </c>
      <c r="AQ262" s="3" t="s">
        <v>69</v>
      </c>
      <c r="AR262" s="6" t="str">
        <f>HYPERLINK("http://catalog.hathitrust.org/Record/000723938","HathiTrust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HYPERLINK("https://creighton-primo.hosted.exlibrisgroup.com/primo-explore/search?tab=default_tab&amp;search_scope=EVERYTHING&amp;vid=01CRU&amp;lang=en_US&amp;offset=0&amp;query=any,contains,991004947339702656","Catalog Record")</f>
        <v>Catalog Record</v>
      </c>
      <c r="AT262" s="6" t="str">
        <f>HYPERLINK("http://www.worldcat.org/oclc/6222694","WorldCat Record")</f>
        <v>WorldCat Record</v>
      </c>
      <c r="AU262" s="3" t="s">
        <v>3202</v>
      </c>
      <c r="AV262" s="3" t="s">
        <v>3203</v>
      </c>
      <c r="AW262" s="3" t="s">
        <v>3204</v>
      </c>
      <c r="AX262" s="3" t="s">
        <v>3204</v>
      </c>
      <c r="AY262" s="3" t="s">
        <v>3205</v>
      </c>
      <c r="AZ262" s="3" t="s">
        <v>74</v>
      </c>
      <c r="BB262" s="3" t="s">
        <v>3206</v>
      </c>
      <c r="BC262" s="3" t="s">
        <v>3207</v>
      </c>
      <c r="BD262" s="3" t="s">
        <v>3208</v>
      </c>
    </row>
    <row r="263" spans="1:56" ht="57" customHeight="1" x14ac:dyDescent="0.25">
      <c r="A263" s="7" t="s">
        <v>58</v>
      </c>
      <c r="B263" s="2" t="s">
        <v>3209</v>
      </c>
      <c r="C263" s="2" t="s">
        <v>3210</v>
      </c>
      <c r="D263" s="2" t="s">
        <v>3211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K263" s="2" t="s">
        <v>3212</v>
      </c>
      <c r="L263" s="2" t="s">
        <v>3213</v>
      </c>
      <c r="M263" s="3" t="s">
        <v>347</v>
      </c>
      <c r="O263" s="3" t="s">
        <v>64</v>
      </c>
      <c r="P263" s="3" t="s">
        <v>898</v>
      </c>
      <c r="Q263" s="2" t="s">
        <v>3214</v>
      </c>
      <c r="R263" s="3" t="s">
        <v>66</v>
      </c>
      <c r="S263" s="4">
        <v>4</v>
      </c>
      <c r="T263" s="4">
        <v>4</v>
      </c>
      <c r="U263" s="5" t="s">
        <v>3215</v>
      </c>
      <c r="V263" s="5" t="s">
        <v>3215</v>
      </c>
      <c r="W263" s="5" t="s">
        <v>641</v>
      </c>
      <c r="X263" s="5" t="s">
        <v>641</v>
      </c>
      <c r="Y263" s="4">
        <v>378</v>
      </c>
      <c r="Z263" s="4">
        <v>311</v>
      </c>
      <c r="AA263" s="4">
        <v>316</v>
      </c>
      <c r="AB263" s="4">
        <v>5</v>
      </c>
      <c r="AC263" s="4">
        <v>5</v>
      </c>
      <c r="AD263" s="4">
        <v>19</v>
      </c>
      <c r="AE263" s="4">
        <v>19</v>
      </c>
      <c r="AF263" s="4">
        <v>3</v>
      </c>
      <c r="AG263" s="4">
        <v>3</v>
      </c>
      <c r="AH263" s="4">
        <v>6</v>
      </c>
      <c r="AI263" s="4">
        <v>6</v>
      </c>
      <c r="AJ263" s="4">
        <v>9</v>
      </c>
      <c r="AK263" s="4">
        <v>9</v>
      </c>
      <c r="AL263" s="4">
        <v>4</v>
      </c>
      <c r="AM263" s="4">
        <v>4</v>
      </c>
      <c r="AN263" s="4">
        <v>0</v>
      </c>
      <c r="AO263" s="4">
        <v>0</v>
      </c>
      <c r="AP263" s="3" t="s">
        <v>58</v>
      </c>
      <c r="AQ263" s="3" t="s">
        <v>58</v>
      </c>
      <c r="AS263" s="6" t="str">
        <f>HYPERLINK("https://creighton-primo.hosted.exlibrisgroup.com/primo-explore/search?tab=default_tab&amp;search_scope=EVERYTHING&amp;vid=01CRU&amp;lang=en_US&amp;offset=0&amp;query=any,contains,991001594399702656","Catalog Record")</f>
        <v>Catalog Record</v>
      </c>
      <c r="AT263" s="6" t="str">
        <f>HYPERLINK("http://www.worldcat.org/oclc/20596055","WorldCat Record")</f>
        <v>WorldCat Record</v>
      </c>
      <c r="AU263" s="3" t="s">
        <v>3216</v>
      </c>
      <c r="AV263" s="3" t="s">
        <v>3217</v>
      </c>
      <c r="AW263" s="3" t="s">
        <v>3218</v>
      </c>
      <c r="AX263" s="3" t="s">
        <v>3218</v>
      </c>
      <c r="AY263" s="3" t="s">
        <v>3219</v>
      </c>
      <c r="AZ263" s="3" t="s">
        <v>74</v>
      </c>
      <c r="BB263" s="3" t="s">
        <v>3220</v>
      </c>
      <c r="BC263" s="3" t="s">
        <v>3221</v>
      </c>
      <c r="BD263" s="3" t="s">
        <v>3222</v>
      </c>
    </row>
    <row r="264" spans="1:56" ht="57" customHeight="1" x14ac:dyDescent="0.25">
      <c r="A264" s="7" t="s">
        <v>58</v>
      </c>
      <c r="B264" s="2" t="s">
        <v>3223</v>
      </c>
      <c r="C264" s="2" t="s">
        <v>3224</v>
      </c>
      <c r="D264" s="2" t="s">
        <v>3225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3226</v>
      </c>
      <c r="L264" s="2" t="s">
        <v>3227</v>
      </c>
      <c r="M264" s="3" t="s">
        <v>82</v>
      </c>
      <c r="O264" s="3" t="s">
        <v>64</v>
      </c>
      <c r="P264" s="3" t="s">
        <v>65</v>
      </c>
      <c r="R264" s="3" t="s">
        <v>66</v>
      </c>
      <c r="S264" s="4">
        <v>1</v>
      </c>
      <c r="T264" s="4">
        <v>1</v>
      </c>
      <c r="U264" s="5" t="s">
        <v>3228</v>
      </c>
      <c r="V264" s="5" t="s">
        <v>3228</v>
      </c>
      <c r="W264" s="5" t="s">
        <v>3003</v>
      </c>
      <c r="X264" s="5" t="s">
        <v>3003</v>
      </c>
      <c r="Y264" s="4">
        <v>534</v>
      </c>
      <c r="Z264" s="4">
        <v>515</v>
      </c>
      <c r="AA264" s="4">
        <v>617</v>
      </c>
      <c r="AB264" s="4">
        <v>3</v>
      </c>
      <c r="AC264" s="4">
        <v>3</v>
      </c>
      <c r="AD264" s="4">
        <v>17</v>
      </c>
      <c r="AE264" s="4">
        <v>19</v>
      </c>
      <c r="AF264" s="4">
        <v>8</v>
      </c>
      <c r="AG264" s="4">
        <v>8</v>
      </c>
      <c r="AH264" s="4">
        <v>2</v>
      </c>
      <c r="AI264" s="4">
        <v>2</v>
      </c>
      <c r="AJ264" s="4">
        <v>12</v>
      </c>
      <c r="AK264" s="4">
        <v>14</v>
      </c>
      <c r="AL264" s="4">
        <v>2</v>
      </c>
      <c r="AM264" s="4">
        <v>2</v>
      </c>
      <c r="AN264" s="4">
        <v>0</v>
      </c>
      <c r="AO264" s="4">
        <v>0</v>
      </c>
      <c r="AP264" s="3" t="s">
        <v>58</v>
      </c>
      <c r="AQ264" s="3" t="s">
        <v>69</v>
      </c>
      <c r="AR264" s="6" t="str">
        <f>HYPERLINK("http://catalog.hathitrust.org/Record/004506621","HathiTrust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HYPERLINK("https://creighton-primo.hosted.exlibrisgroup.com/primo-explore/search?tab=default_tab&amp;search_scope=EVERYTHING&amp;vid=01CRU&amp;lang=en_US&amp;offset=0&amp;query=any,contains,991002236719702656","Catalog Record")</f>
        <v>Catalog Record</v>
      </c>
      <c r="AT264" s="6" t="str">
        <f>HYPERLINK("http://www.worldcat.org/oclc/296043","WorldCat Record")</f>
        <v>WorldCat Record</v>
      </c>
      <c r="AU264" s="3" t="s">
        <v>3229</v>
      </c>
      <c r="AV264" s="3" t="s">
        <v>3230</v>
      </c>
      <c r="AW264" s="3" t="s">
        <v>3231</v>
      </c>
      <c r="AX264" s="3" t="s">
        <v>3231</v>
      </c>
      <c r="AY264" s="3" t="s">
        <v>3232</v>
      </c>
      <c r="AZ264" s="3" t="s">
        <v>74</v>
      </c>
      <c r="BC264" s="3" t="s">
        <v>3233</v>
      </c>
      <c r="BD264" s="3" t="s">
        <v>3234</v>
      </c>
    </row>
    <row r="265" spans="1:56" ht="57" customHeight="1" x14ac:dyDescent="0.25">
      <c r="A265" s="7" t="s">
        <v>58</v>
      </c>
      <c r="B265" s="2" t="s">
        <v>3235</v>
      </c>
      <c r="C265" s="2" t="s">
        <v>3236</v>
      </c>
      <c r="D265" s="2" t="s">
        <v>3237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3238</v>
      </c>
      <c r="L265" s="2" t="s">
        <v>3239</v>
      </c>
      <c r="M265" s="3" t="s">
        <v>568</v>
      </c>
      <c r="N265" s="2" t="s">
        <v>1152</v>
      </c>
      <c r="O265" s="3" t="s">
        <v>64</v>
      </c>
      <c r="P265" s="3" t="s">
        <v>65</v>
      </c>
      <c r="R265" s="3" t="s">
        <v>66</v>
      </c>
      <c r="S265" s="4">
        <v>2</v>
      </c>
      <c r="T265" s="4">
        <v>2</v>
      </c>
      <c r="U265" s="5" t="s">
        <v>3240</v>
      </c>
      <c r="V265" s="5" t="s">
        <v>3240</v>
      </c>
      <c r="W265" s="5" t="s">
        <v>3201</v>
      </c>
      <c r="X265" s="5" t="s">
        <v>3201</v>
      </c>
      <c r="Y265" s="4">
        <v>1719</v>
      </c>
      <c r="Z265" s="4">
        <v>1609</v>
      </c>
      <c r="AA265" s="4">
        <v>1913</v>
      </c>
      <c r="AB265" s="4">
        <v>13</v>
      </c>
      <c r="AC265" s="4">
        <v>17</v>
      </c>
      <c r="AD265" s="4">
        <v>41</v>
      </c>
      <c r="AE265" s="4">
        <v>42</v>
      </c>
      <c r="AF265" s="4">
        <v>14</v>
      </c>
      <c r="AG265" s="4">
        <v>14</v>
      </c>
      <c r="AH265" s="4">
        <v>9</v>
      </c>
      <c r="AI265" s="4">
        <v>9</v>
      </c>
      <c r="AJ265" s="4">
        <v>20</v>
      </c>
      <c r="AK265" s="4">
        <v>20</v>
      </c>
      <c r="AL265" s="4">
        <v>7</v>
      </c>
      <c r="AM265" s="4">
        <v>8</v>
      </c>
      <c r="AN265" s="4">
        <v>0</v>
      </c>
      <c r="AO265" s="4">
        <v>0</v>
      </c>
      <c r="AP265" s="3" t="s">
        <v>58</v>
      </c>
      <c r="AQ265" s="3" t="s">
        <v>58</v>
      </c>
      <c r="AS265" s="6" t="str">
        <f>HYPERLINK("https://creighton-primo.hosted.exlibrisgroup.com/primo-explore/search?tab=default_tab&amp;search_scope=EVERYTHING&amp;vid=01CRU&amp;lang=en_US&amp;offset=0&amp;query=any,contains,991005240329702656","Catalog Record")</f>
        <v>Catalog Record</v>
      </c>
      <c r="AT265" s="6" t="str">
        <f>HYPERLINK("http://www.worldcat.org/oclc/8410506","WorldCat Record")</f>
        <v>WorldCat Record</v>
      </c>
      <c r="AU265" s="3" t="s">
        <v>3241</v>
      </c>
      <c r="AV265" s="3" t="s">
        <v>3242</v>
      </c>
      <c r="AW265" s="3" t="s">
        <v>3243</v>
      </c>
      <c r="AX265" s="3" t="s">
        <v>3243</v>
      </c>
      <c r="AY265" s="3" t="s">
        <v>3244</v>
      </c>
      <c r="AZ265" s="3" t="s">
        <v>74</v>
      </c>
      <c r="BB265" s="3" t="s">
        <v>3245</v>
      </c>
      <c r="BC265" s="3" t="s">
        <v>3246</v>
      </c>
      <c r="BD265" s="3" t="s">
        <v>3247</v>
      </c>
    </row>
    <row r="266" spans="1:56" ht="57" customHeight="1" x14ac:dyDescent="0.25">
      <c r="A266" s="7" t="s">
        <v>58</v>
      </c>
      <c r="B266" s="2" t="s">
        <v>3248</v>
      </c>
      <c r="C266" s="2" t="s">
        <v>3249</v>
      </c>
      <c r="D266" s="2" t="s">
        <v>3250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K266" s="2" t="s">
        <v>3251</v>
      </c>
      <c r="L266" s="2" t="s">
        <v>3252</v>
      </c>
      <c r="M266" s="3" t="s">
        <v>937</v>
      </c>
      <c r="O266" s="3" t="s">
        <v>64</v>
      </c>
      <c r="P266" s="3" t="s">
        <v>65</v>
      </c>
      <c r="Q266" s="2" t="s">
        <v>3253</v>
      </c>
      <c r="R266" s="3" t="s">
        <v>66</v>
      </c>
      <c r="S266" s="4">
        <v>1</v>
      </c>
      <c r="T266" s="4">
        <v>1</v>
      </c>
      <c r="U266" s="5" t="s">
        <v>3254</v>
      </c>
      <c r="V266" s="5" t="s">
        <v>3254</v>
      </c>
      <c r="W266" s="5" t="s">
        <v>3255</v>
      </c>
      <c r="X266" s="5" t="s">
        <v>3255</v>
      </c>
      <c r="Y266" s="4">
        <v>523</v>
      </c>
      <c r="Z266" s="4">
        <v>469</v>
      </c>
      <c r="AA266" s="4">
        <v>476</v>
      </c>
      <c r="AB266" s="4">
        <v>3</v>
      </c>
      <c r="AC266" s="4">
        <v>3</v>
      </c>
      <c r="AD266" s="4">
        <v>16</v>
      </c>
      <c r="AE266" s="4">
        <v>16</v>
      </c>
      <c r="AF266" s="4">
        <v>3</v>
      </c>
      <c r="AG266" s="4">
        <v>3</v>
      </c>
      <c r="AH266" s="4">
        <v>3</v>
      </c>
      <c r="AI266" s="4">
        <v>3</v>
      </c>
      <c r="AJ266" s="4">
        <v>11</v>
      </c>
      <c r="AK266" s="4">
        <v>11</v>
      </c>
      <c r="AL266" s="4">
        <v>2</v>
      </c>
      <c r="AM266" s="4">
        <v>2</v>
      </c>
      <c r="AN266" s="4">
        <v>0</v>
      </c>
      <c r="AO266" s="4">
        <v>0</v>
      </c>
      <c r="AP266" s="3" t="s">
        <v>58</v>
      </c>
      <c r="AQ266" s="3" t="s">
        <v>69</v>
      </c>
      <c r="AR266" s="6" t="str">
        <f>HYPERLINK("http://catalog.hathitrust.org/Record/001200353","HathiTrust Record")</f>
        <v>HathiTrust Record</v>
      </c>
      <c r="AS266" s="6" t="str">
        <f>HYPERLINK("https://creighton-primo.hosted.exlibrisgroup.com/primo-explore/search?tab=default_tab&amp;search_scope=EVERYTHING&amp;vid=01CRU&amp;lang=en_US&amp;offset=0&amp;query=any,contains,991003337029702656","Catalog Record")</f>
        <v>Catalog Record</v>
      </c>
      <c r="AT266" s="6" t="str">
        <f>HYPERLINK("http://www.worldcat.org/oclc/867562","WorldCat Record")</f>
        <v>WorldCat Record</v>
      </c>
      <c r="AU266" s="3" t="s">
        <v>3256</v>
      </c>
      <c r="AV266" s="3" t="s">
        <v>3257</v>
      </c>
      <c r="AW266" s="3" t="s">
        <v>3258</v>
      </c>
      <c r="AX266" s="3" t="s">
        <v>3258</v>
      </c>
      <c r="AY266" s="3" t="s">
        <v>3259</v>
      </c>
      <c r="AZ266" s="3" t="s">
        <v>74</v>
      </c>
      <c r="BB266" s="3" t="s">
        <v>3260</v>
      </c>
      <c r="BC266" s="3" t="s">
        <v>3261</v>
      </c>
      <c r="BD266" s="3" t="s">
        <v>3262</v>
      </c>
    </row>
    <row r="267" spans="1:56" ht="57" customHeight="1" x14ac:dyDescent="0.25">
      <c r="A267" s="7" t="s">
        <v>58</v>
      </c>
      <c r="B267" s="2" t="s">
        <v>3263</v>
      </c>
      <c r="C267" s="2" t="s">
        <v>3264</v>
      </c>
      <c r="D267" s="2" t="s">
        <v>3265</v>
      </c>
      <c r="F267" s="3" t="s">
        <v>58</v>
      </c>
      <c r="G267" s="3" t="s">
        <v>59</v>
      </c>
      <c r="H267" s="3" t="s">
        <v>58</v>
      </c>
      <c r="I267" s="3" t="s">
        <v>69</v>
      </c>
      <c r="J267" s="3" t="s">
        <v>60</v>
      </c>
      <c r="L267" s="2" t="s">
        <v>3266</v>
      </c>
      <c r="M267" s="3" t="s">
        <v>389</v>
      </c>
      <c r="N267" s="2" t="s">
        <v>3267</v>
      </c>
      <c r="O267" s="3" t="s">
        <v>97</v>
      </c>
      <c r="P267" s="3" t="s">
        <v>114</v>
      </c>
      <c r="R267" s="3" t="s">
        <v>66</v>
      </c>
      <c r="S267" s="4">
        <v>4</v>
      </c>
      <c r="T267" s="4">
        <v>4</v>
      </c>
      <c r="U267" s="5" t="s">
        <v>3268</v>
      </c>
      <c r="V267" s="5" t="s">
        <v>3268</v>
      </c>
      <c r="W267" s="5" t="s">
        <v>3269</v>
      </c>
      <c r="X267" s="5" t="s">
        <v>3269</v>
      </c>
      <c r="Y267" s="4">
        <v>61</v>
      </c>
      <c r="Z267" s="4">
        <v>21</v>
      </c>
      <c r="AA267" s="4">
        <v>326</v>
      </c>
      <c r="AB267" s="4">
        <v>1</v>
      </c>
      <c r="AC267" s="4">
        <v>2</v>
      </c>
      <c r="AD267" s="4">
        <v>3</v>
      </c>
      <c r="AE267" s="4">
        <v>16</v>
      </c>
      <c r="AF267" s="4">
        <v>2</v>
      </c>
      <c r="AG267" s="4">
        <v>6</v>
      </c>
      <c r="AH267" s="4">
        <v>1</v>
      </c>
      <c r="AI267" s="4">
        <v>5</v>
      </c>
      <c r="AJ267" s="4">
        <v>1</v>
      </c>
      <c r="AK267" s="4">
        <v>10</v>
      </c>
      <c r="AL267" s="4">
        <v>0</v>
      </c>
      <c r="AM267" s="4">
        <v>1</v>
      </c>
      <c r="AN267" s="4">
        <v>0</v>
      </c>
      <c r="AO267" s="4">
        <v>0</v>
      </c>
      <c r="AP267" s="3" t="s">
        <v>58</v>
      </c>
      <c r="AQ267" s="3" t="s">
        <v>58</v>
      </c>
      <c r="AS267" s="6" t="str">
        <f>HYPERLINK("https://creighton-primo.hosted.exlibrisgroup.com/primo-explore/search?tab=default_tab&amp;search_scope=EVERYTHING&amp;vid=01CRU&amp;lang=en_US&amp;offset=0&amp;query=any,contains,991001698079702656","Catalog Record")</f>
        <v>Catalog Record</v>
      </c>
      <c r="AT267" s="6" t="str">
        <f>HYPERLINK("http://www.worldcat.org/oclc/21510176","WorldCat Record")</f>
        <v>WorldCat Record</v>
      </c>
      <c r="AU267" s="3" t="s">
        <v>3270</v>
      </c>
      <c r="AV267" s="3" t="s">
        <v>3271</v>
      </c>
      <c r="AW267" s="3" t="s">
        <v>3272</v>
      </c>
      <c r="AX267" s="3" t="s">
        <v>3272</v>
      </c>
      <c r="AY267" s="3" t="s">
        <v>3273</v>
      </c>
      <c r="AZ267" s="3" t="s">
        <v>74</v>
      </c>
      <c r="BC267" s="3" t="s">
        <v>3274</v>
      </c>
      <c r="BD267" s="3" t="s">
        <v>3275</v>
      </c>
    </row>
    <row r="268" spans="1:56" ht="57" customHeight="1" x14ac:dyDescent="0.25">
      <c r="A268" s="7" t="s">
        <v>58</v>
      </c>
      <c r="B268" s="2" t="s">
        <v>3276</v>
      </c>
      <c r="C268" s="2" t="s">
        <v>3277</v>
      </c>
      <c r="D268" s="2" t="s">
        <v>3265</v>
      </c>
      <c r="F268" s="3" t="s">
        <v>58</v>
      </c>
      <c r="G268" s="3" t="s">
        <v>59</v>
      </c>
      <c r="H268" s="3" t="s">
        <v>58</v>
      </c>
      <c r="I268" s="3" t="s">
        <v>69</v>
      </c>
      <c r="J268" s="3" t="s">
        <v>60</v>
      </c>
      <c r="L268" s="2" t="s">
        <v>3278</v>
      </c>
      <c r="M268" s="3" t="s">
        <v>2734</v>
      </c>
      <c r="N268" s="2" t="s">
        <v>3279</v>
      </c>
      <c r="O268" s="3" t="s">
        <v>97</v>
      </c>
      <c r="P268" s="3" t="s">
        <v>114</v>
      </c>
      <c r="R268" s="3" t="s">
        <v>66</v>
      </c>
      <c r="S268" s="4">
        <v>5</v>
      </c>
      <c r="T268" s="4">
        <v>5</v>
      </c>
      <c r="U268" s="5" t="s">
        <v>3268</v>
      </c>
      <c r="V268" s="5" t="s">
        <v>3268</v>
      </c>
      <c r="W268" s="5" t="s">
        <v>3280</v>
      </c>
      <c r="X268" s="5" t="s">
        <v>3280</v>
      </c>
      <c r="Y268" s="4">
        <v>127</v>
      </c>
      <c r="Z268" s="4">
        <v>56</v>
      </c>
      <c r="AA268" s="4">
        <v>326</v>
      </c>
      <c r="AB268" s="4">
        <v>2</v>
      </c>
      <c r="AC268" s="4">
        <v>2</v>
      </c>
      <c r="AD268" s="4">
        <v>3</v>
      </c>
      <c r="AE268" s="4">
        <v>16</v>
      </c>
      <c r="AF268" s="4">
        <v>0</v>
      </c>
      <c r="AG268" s="4">
        <v>6</v>
      </c>
      <c r="AH268" s="4">
        <v>2</v>
      </c>
      <c r="AI268" s="4">
        <v>5</v>
      </c>
      <c r="AJ268" s="4">
        <v>1</v>
      </c>
      <c r="AK268" s="4">
        <v>10</v>
      </c>
      <c r="AL268" s="4">
        <v>1</v>
      </c>
      <c r="AM268" s="4">
        <v>1</v>
      </c>
      <c r="AN268" s="4">
        <v>0</v>
      </c>
      <c r="AO268" s="4">
        <v>0</v>
      </c>
      <c r="AP268" s="3" t="s">
        <v>58</v>
      </c>
      <c r="AQ268" s="3" t="s">
        <v>69</v>
      </c>
      <c r="AR268" s="6" t="str">
        <f>HYPERLINK("http://catalog.hathitrust.org/Record/003114576","HathiTrust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HYPERLINK("https://creighton-primo.hosted.exlibrisgroup.com/primo-explore/search?tab=default_tab&amp;search_scope=EVERYTHING&amp;vid=01CRU&amp;lang=en_US&amp;offset=0&amp;query=any,contains,991002427629702656","Catalog Record")</f>
        <v>Catalog Record</v>
      </c>
      <c r="AT268" s="6" t="str">
        <f>HYPERLINK("http://www.worldcat.org/oclc/31613057","WorldCat Record")</f>
        <v>WorldCat Record</v>
      </c>
      <c r="AU268" s="3" t="s">
        <v>3270</v>
      </c>
      <c r="AV268" s="3" t="s">
        <v>3281</v>
      </c>
      <c r="AW268" s="3" t="s">
        <v>3282</v>
      </c>
      <c r="AX268" s="3" t="s">
        <v>3282</v>
      </c>
      <c r="AY268" s="3" t="s">
        <v>3283</v>
      </c>
      <c r="AZ268" s="3" t="s">
        <v>74</v>
      </c>
      <c r="BB268" s="3" t="s">
        <v>3284</v>
      </c>
      <c r="BC268" s="3" t="s">
        <v>3285</v>
      </c>
      <c r="BD268" s="3" t="s">
        <v>3286</v>
      </c>
    </row>
    <row r="269" spans="1:56" ht="57" customHeight="1" x14ac:dyDescent="0.25">
      <c r="A269" s="7" t="s">
        <v>58</v>
      </c>
      <c r="B269" s="2" t="s">
        <v>3287</v>
      </c>
      <c r="C269" s="2" t="s">
        <v>3288</v>
      </c>
      <c r="D269" s="2" t="s">
        <v>3289</v>
      </c>
      <c r="E269" s="3" t="s">
        <v>236</v>
      </c>
      <c r="F269" s="3" t="s">
        <v>69</v>
      </c>
      <c r="G269" s="3" t="s">
        <v>59</v>
      </c>
      <c r="H269" s="3" t="s">
        <v>58</v>
      </c>
      <c r="I269" s="3" t="s">
        <v>58</v>
      </c>
      <c r="J269" s="3" t="s">
        <v>60</v>
      </c>
      <c r="L269" s="2" t="s">
        <v>3290</v>
      </c>
      <c r="M269" s="3" t="s">
        <v>160</v>
      </c>
      <c r="N269" s="2" t="s">
        <v>2706</v>
      </c>
      <c r="O269" s="3" t="s">
        <v>97</v>
      </c>
      <c r="P269" s="3" t="s">
        <v>114</v>
      </c>
      <c r="Q269" s="2" t="s">
        <v>3291</v>
      </c>
      <c r="R269" s="3" t="s">
        <v>66</v>
      </c>
      <c r="S269" s="4">
        <v>2</v>
      </c>
      <c r="T269" s="4">
        <v>4</v>
      </c>
      <c r="U269" s="5" t="s">
        <v>1235</v>
      </c>
      <c r="V269" s="5" t="s">
        <v>1235</v>
      </c>
      <c r="W269" s="5" t="s">
        <v>3292</v>
      </c>
      <c r="X269" s="5" t="s">
        <v>3292</v>
      </c>
      <c r="Y269" s="4">
        <v>40</v>
      </c>
      <c r="Z269" s="4">
        <v>37</v>
      </c>
      <c r="AA269" s="4">
        <v>135</v>
      </c>
      <c r="AB269" s="4">
        <v>1</v>
      </c>
      <c r="AC269" s="4">
        <v>1</v>
      </c>
      <c r="AD269" s="4">
        <v>5</v>
      </c>
      <c r="AE269" s="4">
        <v>10</v>
      </c>
      <c r="AF269" s="4">
        <v>1</v>
      </c>
      <c r="AG269" s="4">
        <v>2</v>
      </c>
      <c r="AH269" s="4">
        <v>2</v>
      </c>
      <c r="AI269" s="4">
        <v>4</v>
      </c>
      <c r="AJ269" s="4">
        <v>3</v>
      </c>
      <c r="AK269" s="4">
        <v>7</v>
      </c>
      <c r="AL269" s="4">
        <v>0</v>
      </c>
      <c r="AM269" s="4">
        <v>0</v>
      </c>
      <c r="AN269" s="4">
        <v>0</v>
      </c>
      <c r="AO269" s="4">
        <v>0</v>
      </c>
      <c r="AP269" s="3" t="s">
        <v>58</v>
      </c>
      <c r="AQ269" s="3" t="s">
        <v>69</v>
      </c>
      <c r="AR269" s="6" t="str">
        <f>HYPERLINK("http://catalog.hathitrust.org/Record/101991972","HathiTrust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HYPERLINK("https://creighton-primo.hosted.exlibrisgroup.com/primo-explore/search?tab=default_tab&amp;search_scope=EVERYTHING&amp;vid=01CRU&amp;lang=en_US&amp;offset=0&amp;query=any,contains,991002939039702656","Catalog Record")</f>
        <v>Catalog Record</v>
      </c>
      <c r="AT269" s="6" t="str">
        <f>HYPERLINK("http://www.worldcat.org/oclc/39100014","WorldCat Record")</f>
        <v>WorldCat Record</v>
      </c>
      <c r="AU269" s="3" t="s">
        <v>3293</v>
      </c>
      <c r="AV269" s="3" t="s">
        <v>3294</v>
      </c>
      <c r="AW269" s="3" t="s">
        <v>3295</v>
      </c>
      <c r="AX269" s="3" t="s">
        <v>3295</v>
      </c>
      <c r="AY269" s="3" t="s">
        <v>3296</v>
      </c>
      <c r="AZ269" s="3" t="s">
        <v>74</v>
      </c>
      <c r="BB269" s="3" t="s">
        <v>3297</v>
      </c>
      <c r="BC269" s="3" t="s">
        <v>3298</v>
      </c>
      <c r="BD269" s="3" t="s">
        <v>3299</v>
      </c>
    </row>
    <row r="270" spans="1:56" ht="57" customHeight="1" x14ac:dyDescent="0.25">
      <c r="A270" s="7" t="s">
        <v>58</v>
      </c>
      <c r="B270" s="2" t="s">
        <v>3287</v>
      </c>
      <c r="C270" s="2" t="s">
        <v>3288</v>
      </c>
      <c r="D270" s="2" t="s">
        <v>3289</v>
      </c>
      <c r="E270" s="3" t="s">
        <v>266</v>
      </c>
      <c r="F270" s="3" t="s">
        <v>69</v>
      </c>
      <c r="G270" s="3" t="s">
        <v>59</v>
      </c>
      <c r="H270" s="3" t="s">
        <v>58</v>
      </c>
      <c r="I270" s="3" t="s">
        <v>58</v>
      </c>
      <c r="J270" s="3" t="s">
        <v>60</v>
      </c>
      <c r="L270" s="2" t="s">
        <v>3290</v>
      </c>
      <c r="M270" s="3" t="s">
        <v>160</v>
      </c>
      <c r="N270" s="2" t="s">
        <v>2706</v>
      </c>
      <c r="O270" s="3" t="s">
        <v>97</v>
      </c>
      <c r="P270" s="3" t="s">
        <v>114</v>
      </c>
      <c r="Q270" s="2" t="s">
        <v>3291</v>
      </c>
      <c r="R270" s="3" t="s">
        <v>66</v>
      </c>
      <c r="S270" s="4">
        <v>2</v>
      </c>
      <c r="T270" s="4">
        <v>4</v>
      </c>
      <c r="U270" s="5" t="s">
        <v>1235</v>
      </c>
      <c r="V270" s="5" t="s">
        <v>1235</v>
      </c>
      <c r="W270" s="5" t="s">
        <v>3292</v>
      </c>
      <c r="X270" s="5" t="s">
        <v>3292</v>
      </c>
      <c r="Y270" s="4">
        <v>40</v>
      </c>
      <c r="Z270" s="4">
        <v>37</v>
      </c>
      <c r="AA270" s="4">
        <v>135</v>
      </c>
      <c r="AB270" s="4">
        <v>1</v>
      </c>
      <c r="AC270" s="4">
        <v>1</v>
      </c>
      <c r="AD270" s="4">
        <v>5</v>
      </c>
      <c r="AE270" s="4">
        <v>10</v>
      </c>
      <c r="AF270" s="4">
        <v>1</v>
      </c>
      <c r="AG270" s="4">
        <v>2</v>
      </c>
      <c r="AH270" s="4">
        <v>2</v>
      </c>
      <c r="AI270" s="4">
        <v>4</v>
      </c>
      <c r="AJ270" s="4">
        <v>3</v>
      </c>
      <c r="AK270" s="4">
        <v>7</v>
      </c>
      <c r="AL270" s="4">
        <v>0</v>
      </c>
      <c r="AM270" s="4">
        <v>0</v>
      </c>
      <c r="AN270" s="4">
        <v>0</v>
      </c>
      <c r="AO270" s="4">
        <v>0</v>
      </c>
      <c r="AP270" s="3" t="s">
        <v>58</v>
      </c>
      <c r="AQ270" s="3" t="s">
        <v>69</v>
      </c>
      <c r="AR270" s="6" t="str">
        <f>HYPERLINK("http://catalog.hathitrust.org/Record/101991972","HathiTrust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HYPERLINK("https://creighton-primo.hosted.exlibrisgroup.com/primo-explore/search?tab=default_tab&amp;search_scope=EVERYTHING&amp;vid=01CRU&amp;lang=en_US&amp;offset=0&amp;query=any,contains,991002939039702656","Catalog Record")</f>
        <v>Catalog Record</v>
      </c>
      <c r="AT270" s="6" t="str">
        <f>HYPERLINK("http://www.worldcat.org/oclc/39100014","WorldCat Record")</f>
        <v>WorldCat Record</v>
      </c>
      <c r="AU270" s="3" t="s">
        <v>3293</v>
      </c>
      <c r="AV270" s="3" t="s">
        <v>3294</v>
      </c>
      <c r="AW270" s="3" t="s">
        <v>3295</v>
      </c>
      <c r="AX270" s="3" t="s">
        <v>3295</v>
      </c>
      <c r="AY270" s="3" t="s">
        <v>3296</v>
      </c>
      <c r="AZ270" s="3" t="s">
        <v>74</v>
      </c>
      <c r="BB270" s="3" t="s">
        <v>3297</v>
      </c>
      <c r="BC270" s="3" t="s">
        <v>3300</v>
      </c>
      <c r="BD270" s="3" t="s">
        <v>3301</v>
      </c>
    </row>
    <row r="271" spans="1:56" ht="57" customHeight="1" x14ac:dyDescent="0.25">
      <c r="A271" s="7" t="s">
        <v>58</v>
      </c>
      <c r="B271" s="2" t="s">
        <v>3302</v>
      </c>
      <c r="C271" s="2" t="s">
        <v>3303</v>
      </c>
      <c r="D271" s="2" t="s">
        <v>3304</v>
      </c>
      <c r="E271" s="3" t="s">
        <v>3305</v>
      </c>
      <c r="F271" s="3" t="s">
        <v>69</v>
      </c>
      <c r="G271" s="3" t="s">
        <v>59</v>
      </c>
      <c r="H271" s="3" t="s">
        <v>58</v>
      </c>
      <c r="I271" s="3" t="s">
        <v>58</v>
      </c>
      <c r="J271" s="3" t="s">
        <v>60</v>
      </c>
      <c r="L271" s="2" t="s">
        <v>3306</v>
      </c>
      <c r="M271" s="3" t="s">
        <v>952</v>
      </c>
      <c r="O271" s="3" t="s">
        <v>97</v>
      </c>
      <c r="P271" s="3" t="s">
        <v>114</v>
      </c>
      <c r="R271" s="3" t="s">
        <v>66</v>
      </c>
      <c r="S271" s="4">
        <v>5</v>
      </c>
      <c r="T271" s="4">
        <v>6</v>
      </c>
      <c r="U271" s="5" t="s">
        <v>3268</v>
      </c>
      <c r="V271" s="5" t="s">
        <v>3268</v>
      </c>
      <c r="W271" s="5" t="s">
        <v>2582</v>
      </c>
      <c r="X271" s="5" t="s">
        <v>2582</v>
      </c>
      <c r="Y271" s="4">
        <v>150</v>
      </c>
      <c r="Z271" s="4">
        <v>108</v>
      </c>
      <c r="AA271" s="4">
        <v>183</v>
      </c>
      <c r="AB271" s="4">
        <v>1</v>
      </c>
      <c r="AC271" s="4">
        <v>1</v>
      </c>
      <c r="AD271" s="4">
        <v>3</v>
      </c>
      <c r="AE271" s="4">
        <v>5</v>
      </c>
      <c r="AF271" s="4">
        <v>0</v>
      </c>
      <c r="AG271" s="4">
        <v>1</v>
      </c>
      <c r="AH271" s="4">
        <v>3</v>
      </c>
      <c r="AI271" s="4">
        <v>3</v>
      </c>
      <c r="AJ271" s="4">
        <v>1</v>
      </c>
      <c r="AK271" s="4">
        <v>2</v>
      </c>
      <c r="AL271" s="4">
        <v>0</v>
      </c>
      <c r="AM271" s="4">
        <v>0</v>
      </c>
      <c r="AN271" s="4">
        <v>0</v>
      </c>
      <c r="AO271" s="4">
        <v>0</v>
      </c>
      <c r="AP271" s="3" t="s">
        <v>58</v>
      </c>
      <c r="AQ271" s="3" t="s">
        <v>69</v>
      </c>
      <c r="AR271" s="6" t="str">
        <f>HYPERLINK("http://catalog.hathitrust.org/Record/000701721","HathiTrust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HYPERLINK("https://creighton-primo.hosted.exlibrisgroup.com/primo-explore/search?tab=default_tab&amp;search_scope=EVERYTHING&amp;vid=01CRU&amp;lang=en_US&amp;offset=0&amp;query=any,contains,991004821719702656","Catalog Record")</f>
        <v>Catalog Record</v>
      </c>
      <c r="AT271" s="6" t="str">
        <f>HYPERLINK("http://www.worldcat.org/oclc/4756871","WorldCat Record")</f>
        <v>WorldCat Record</v>
      </c>
      <c r="AU271" s="3" t="s">
        <v>3307</v>
      </c>
      <c r="AV271" s="3" t="s">
        <v>3308</v>
      </c>
      <c r="AW271" s="3" t="s">
        <v>3309</v>
      </c>
      <c r="AX271" s="3" t="s">
        <v>3309</v>
      </c>
      <c r="AY271" s="3" t="s">
        <v>3310</v>
      </c>
      <c r="AZ271" s="3" t="s">
        <v>74</v>
      </c>
      <c r="BB271" s="3" t="s">
        <v>3311</v>
      </c>
      <c r="BC271" s="3" t="s">
        <v>3312</v>
      </c>
      <c r="BD271" s="3" t="s">
        <v>3313</v>
      </c>
    </row>
    <row r="272" spans="1:56" ht="57" customHeight="1" x14ac:dyDescent="0.25">
      <c r="A272" s="7" t="s">
        <v>58</v>
      </c>
      <c r="B272" s="2" t="s">
        <v>3302</v>
      </c>
      <c r="C272" s="2" t="s">
        <v>3303</v>
      </c>
      <c r="D272" s="2" t="s">
        <v>3304</v>
      </c>
      <c r="E272" s="3" t="s">
        <v>3314</v>
      </c>
      <c r="F272" s="3" t="s">
        <v>69</v>
      </c>
      <c r="G272" s="3" t="s">
        <v>59</v>
      </c>
      <c r="H272" s="3" t="s">
        <v>58</v>
      </c>
      <c r="I272" s="3" t="s">
        <v>58</v>
      </c>
      <c r="J272" s="3" t="s">
        <v>60</v>
      </c>
      <c r="L272" s="2" t="s">
        <v>3306</v>
      </c>
      <c r="M272" s="3" t="s">
        <v>952</v>
      </c>
      <c r="O272" s="3" t="s">
        <v>97</v>
      </c>
      <c r="P272" s="3" t="s">
        <v>114</v>
      </c>
      <c r="R272" s="3" t="s">
        <v>66</v>
      </c>
      <c r="S272" s="4">
        <v>0</v>
      </c>
      <c r="T272" s="4">
        <v>6</v>
      </c>
      <c r="V272" s="5" t="s">
        <v>3268</v>
      </c>
      <c r="W272" s="5" t="s">
        <v>2582</v>
      </c>
      <c r="X272" s="5" t="s">
        <v>2582</v>
      </c>
      <c r="Y272" s="4">
        <v>150</v>
      </c>
      <c r="Z272" s="4">
        <v>108</v>
      </c>
      <c r="AA272" s="4">
        <v>183</v>
      </c>
      <c r="AB272" s="4">
        <v>1</v>
      </c>
      <c r="AC272" s="4">
        <v>1</v>
      </c>
      <c r="AD272" s="4">
        <v>3</v>
      </c>
      <c r="AE272" s="4">
        <v>5</v>
      </c>
      <c r="AF272" s="4">
        <v>0</v>
      </c>
      <c r="AG272" s="4">
        <v>1</v>
      </c>
      <c r="AH272" s="4">
        <v>3</v>
      </c>
      <c r="AI272" s="4">
        <v>3</v>
      </c>
      <c r="AJ272" s="4">
        <v>1</v>
      </c>
      <c r="AK272" s="4">
        <v>2</v>
      </c>
      <c r="AL272" s="4">
        <v>0</v>
      </c>
      <c r="AM272" s="4">
        <v>0</v>
      </c>
      <c r="AN272" s="4">
        <v>0</v>
      </c>
      <c r="AO272" s="4">
        <v>0</v>
      </c>
      <c r="AP272" s="3" t="s">
        <v>58</v>
      </c>
      <c r="AQ272" s="3" t="s">
        <v>69</v>
      </c>
      <c r="AR272" s="6" t="str">
        <f>HYPERLINK("http://catalog.hathitrust.org/Record/000701721","HathiTrust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HYPERLINK("https://creighton-primo.hosted.exlibrisgroup.com/primo-explore/search?tab=default_tab&amp;search_scope=EVERYTHING&amp;vid=01CRU&amp;lang=en_US&amp;offset=0&amp;query=any,contains,991004821719702656","Catalog Record")</f>
        <v>Catalog Record</v>
      </c>
      <c r="AT272" s="6" t="str">
        <f>HYPERLINK("http://www.worldcat.org/oclc/4756871","WorldCat Record")</f>
        <v>WorldCat Record</v>
      </c>
      <c r="AU272" s="3" t="s">
        <v>3307</v>
      </c>
      <c r="AV272" s="3" t="s">
        <v>3308</v>
      </c>
      <c r="AW272" s="3" t="s">
        <v>3309</v>
      </c>
      <c r="AX272" s="3" t="s">
        <v>3309</v>
      </c>
      <c r="AY272" s="3" t="s">
        <v>3310</v>
      </c>
      <c r="AZ272" s="3" t="s">
        <v>74</v>
      </c>
      <c r="BB272" s="3" t="s">
        <v>3311</v>
      </c>
      <c r="BC272" s="3" t="s">
        <v>3315</v>
      </c>
      <c r="BD272" s="3" t="s">
        <v>3316</v>
      </c>
    </row>
    <row r="273" spans="1:56" ht="57" customHeight="1" x14ac:dyDescent="0.25">
      <c r="A273" s="7" t="s">
        <v>58</v>
      </c>
      <c r="B273" s="2" t="s">
        <v>3302</v>
      </c>
      <c r="C273" s="2" t="s">
        <v>3303</v>
      </c>
      <c r="D273" s="2" t="s">
        <v>3304</v>
      </c>
      <c r="E273" s="3" t="s">
        <v>266</v>
      </c>
      <c r="F273" s="3" t="s">
        <v>69</v>
      </c>
      <c r="G273" s="3" t="s">
        <v>59</v>
      </c>
      <c r="H273" s="3" t="s">
        <v>58</v>
      </c>
      <c r="I273" s="3" t="s">
        <v>58</v>
      </c>
      <c r="J273" s="3" t="s">
        <v>60</v>
      </c>
      <c r="L273" s="2" t="s">
        <v>3306</v>
      </c>
      <c r="M273" s="3" t="s">
        <v>952</v>
      </c>
      <c r="O273" s="3" t="s">
        <v>97</v>
      </c>
      <c r="P273" s="3" t="s">
        <v>114</v>
      </c>
      <c r="R273" s="3" t="s">
        <v>66</v>
      </c>
      <c r="S273" s="4">
        <v>1</v>
      </c>
      <c r="T273" s="4">
        <v>6</v>
      </c>
      <c r="V273" s="5" t="s">
        <v>3268</v>
      </c>
      <c r="W273" s="5" t="s">
        <v>2582</v>
      </c>
      <c r="X273" s="5" t="s">
        <v>2582</v>
      </c>
      <c r="Y273" s="4">
        <v>150</v>
      </c>
      <c r="Z273" s="4">
        <v>108</v>
      </c>
      <c r="AA273" s="4">
        <v>183</v>
      </c>
      <c r="AB273" s="4">
        <v>1</v>
      </c>
      <c r="AC273" s="4">
        <v>1</v>
      </c>
      <c r="AD273" s="4">
        <v>3</v>
      </c>
      <c r="AE273" s="4">
        <v>5</v>
      </c>
      <c r="AF273" s="4">
        <v>0</v>
      </c>
      <c r="AG273" s="4">
        <v>1</v>
      </c>
      <c r="AH273" s="4">
        <v>3</v>
      </c>
      <c r="AI273" s="4">
        <v>3</v>
      </c>
      <c r="AJ273" s="4">
        <v>1</v>
      </c>
      <c r="AK273" s="4">
        <v>2</v>
      </c>
      <c r="AL273" s="4">
        <v>0</v>
      </c>
      <c r="AM273" s="4">
        <v>0</v>
      </c>
      <c r="AN273" s="4">
        <v>0</v>
      </c>
      <c r="AO273" s="4">
        <v>0</v>
      </c>
      <c r="AP273" s="3" t="s">
        <v>58</v>
      </c>
      <c r="AQ273" s="3" t="s">
        <v>69</v>
      </c>
      <c r="AR273" s="6" t="str">
        <f>HYPERLINK("http://catalog.hathitrust.org/Record/000701721","HathiTrust Record")</f>
        <v>HathiTrust Record</v>
      </c>
      <c r="AS273" s="6" t="str">
        <f>HYPERLINK("https://creighton-primo.hosted.exlibrisgroup.com/primo-explore/search?tab=default_tab&amp;search_scope=EVERYTHING&amp;vid=01CRU&amp;lang=en_US&amp;offset=0&amp;query=any,contains,991004821719702656","Catalog Record")</f>
        <v>Catalog Record</v>
      </c>
      <c r="AT273" s="6" t="str">
        <f>HYPERLINK("http://www.worldcat.org/oclc/4756871","WorldCat Record")</f>
        <v>WorldCat Record</v>
      </c>
      <c r="AU273" s="3" t="s">
        <v>3307</v>
      </c>
      <c r="AV273" s="3" t="s">
        <v>3308</v>
      </c>
      <c r="AW273" s="3" t="s">
        <v>3309</v>
      </c>
      <c r="AX273" s="3" t="s">
        <v>3309</v>
      </c>
      <c r="AY273" s="3" t="s">
        <v>3310</v>
      </c>
      <c r="AZ273" s="3" t="s">
        <v>74</v>
      </c>
      <c r="BB273" s="3" t="s">
        <v>3311</v>
      </c>
      <c r="BC273" s="3" t="s">
        <v>3317</v>
      </c>
      <c r="BD273" s="3" t="s">
        <v>3318</v>
      </c>
    </row>
    <row r="274" spans="1:56" ht="57" customHeight="1" x14ac:dyDescent="0.25">
      <c r="A274" s="7" t="s">
        <v>58</v>
      </c>
      <c r="B274" s="2" t="s">
        <v>3319</v>
      </c>
      <c r="C274" s="2" t="s">
        <v>3320</v>
      </c>
      <c r="D274" s="2" t="s">
        <v>3321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3322</v>
      </c>
      <c r="L274" s="2" t="s">
        <v>3323</v>
      </c>
      <c r="M274" s="3" t="s">
        <v>291</v>
      </c>
      <c r="O274" s="3" t="s">
        <v>64</v>
      </c>
      <c r="P274" s="3" t="s">
        <v>770</v>
      </c>
      <c r="R274" s="3" t="s">
        <v>66</v>
      </c>
      <c r="S274" s="4">
        <v>16</v>
      </c>
      <c r="T274" s="4">
        <v>16</v>
      </c>
      <c r="U274" s="5" t="s">
        <v>3324</v>
      </c>
      <c r="V274" s="5" t="s">
        <v>3324</v>
      </c>
      <c r="W274" s="5" t="s">
        <v>1983</v>
      </c>
      <c r="X274" s="5" t="s">
        <v>1983</v>
      </c>
      <c r="Y274" s="4">
        <v>773</v>
      </c>
      <c r="Z274" s="4">
        <v>645</v>
      </c>
      <c r="AA274" s="4">
        <v>647</v>
      </c>
      <c r="AB274" s="4">
        <v>5</v>
      </c>
      <c r="AC274" s="4">
        <v>5</v>
      </c>
      <c r="AD274" s="4">
        <v>28</v>
      </c>
      <c r="AE274" s="4">
        <v>28</v>
      </c>
      <c r="AF274" s="4">
        <v>9</v>
      </c>
      <c r="AG274" s="4">
        <v>9</v>
      </c>
      <c r="AH274" s="4">
        <v>7</v>
      </c>
      <c r="AI274" s="4">
        <v>7</v>
      </c>
      <c r="AJ274" s="4">
        <v>13</v>
      </c>
      <c r="AK274" s="4">
        <v>13</v>
      </c>
      <c r="AL274" s="4">
        <v>4</v>
      </c>
      <c r="AM274" s="4">
        <v>4</v>
      </c>
      <c r="AN274" s="4">
        <v>0</v>
      </c>
      <c r="AO274" s="4">
        <v>0</v>
      </c>
      <c r="AP274" s="3" t="s">
        <v>58</v>
      </c>
      <c r="AQ274" s="3" t="s">
        <v>69</v>
      </c>
      <c r="AR274" s="6" t="str">
        <f>HYPERLINK("http://catalog.hathitrust.org/Record/000335731","HathiTrust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HYPERLINK("https://creighton-primo.hosted.exlibrisgroup.com/primo-explore/search?tab=default_tab&amp;search_scope=EVERYTHING&amp;vid=01CRU&amp;lang=en_US&amp;offset=0&amp;query=any,contains,991000292299702656","Catalog Record")</f>
        <v>Catalog Record</v>
      </c>
      <c r="AT274" s="6" t="str">
        <f>HYPERLINK("http://www.worldcat.org/oclc/9970453","WorldCat Record")</f>
        <v>WorldCat Record</v>
      </c>
      <c r="AU274" s="3" t="s">
        <v>3325</v>
      </c>
      <c r="AV274" s="3" t="s">
        <v>3326</v>
      </c>
      <c r="AW274" s="3" t="s">
        <v>3327</v>
      </c>
      <c r="AX274" s="3" t="s">
        <v>3327</v>
      </c>
      <c r="AY274" s="3" t="s">
        <v>3328</v>
      </c>
      <c r="AZ274" s="3" t="s">
        <v>74</v>
      </c>
      <c r="BB274" s="3" t="s">
        <v>3329</v>
      </c>
      <c r="BC274" s="3" t="s">
        <v>3330</v>
      </c>
      <c r="BD274" s="3" t="s">
        <v>3331</v>
      </c>
    </row>
    <row r="275" spans="1:56" ht="57" customHeight="1" x14ac:dyDescent="0.25">
      <c r="A275" s="7" t="s">
        <v>58</v>
      </c>
      <c r="B275" s="2" t="s">
        <v>3332</v>
      </c>
      <c r="C275" s="2" t="s">
        <v>3333</v>
      </c>
      <c r="D275" s="2" t="s">
        <v>3334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3335</v>
      </c>
      <c r="L275" s="2" t="s">
        <v>3336</v>
      </c>
      <c r="M275" s="3" t="s">
        <v>611</v>
      </c>
      <c r="O275" s="3" t="s">
        <v>64</v>
      </c>
      <c r="P275" s="3" t="s">
        <v>65</v>
      </c>
      <c r="R275" s="3" t="s">
        <v>66</v>
      </c>
      <c r="S275" s="4">
        <v>12</v>
      </c>
      <c r="T275" s="4">
        <v>12</v>
      </c>
      <c r="U275" s="5" t="s">
        <v>3337</v>
      </c>
      <c r="V275" s="5" t="s">
        <v>3337</v>
      </c>
      <c r="W275" s="5" t="s">
        <v>3338</v>
      </c>
      <c r="X275" s="5" t="s">
        <v>3338</v>
      </c>
      <c r="Y275" s="4">
        <v>263</v>
      </c>
      <c r="Z275" s="4">
        <v>227</v>
      </c>
      <c r="AA275" s="4">
        <v>605</v>
      </c>
      <c r="AB275" s="4">
        <v>1</v>
      </c>
      <c r="AC275" s="4">
        <v>5</v>
      </c>
      <c r="AD275" s="4">
        <v>7</v>
      </c>
      <c r="AE275" s="4">
        <v>24</v>
      </c>
      <c r="AF275" s="4">
        <v>4</v>
      </c>
      <c r="AG275" s="4">
        <v>11</v>
      </c>
      <c r="AH275" s="4">
        <v>1</v>
      </c>
      <c r="AI275" s="4">
        <v>4</v>
      </c>
      <c r="AJ275" s="4">
        <v>4</v>
      </c>
      <c r="AK275" s="4">
        <v>11</v>
      </c>
      <c r="AL275" s="4">
        <v>0</v>
      </c>
      <c r="AM275" s="4">
        <v>4</v>
      </c>
      <c r="AN275" s="4">
        <v>0</v>
      </c>
      <c r="AO275" s="4">
        <v>0</v>
      </c>
      <c r="AP275" s="3" t="s">
        <v>58</v>
      </c>
      <c r="AQ275" s="3" t="s">
        <v>69</v>
      </c>
      <c r="AR275" s="6" t="str">
        <f>HYPERLINK("http://catalog.hathitrust.org/Record/102072361","HathiTrust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HYPERLINK("https://creighton-primo.hosted.exlibrisgroup.com/primo-explore/search?tab=default_tab&amp;search_scope=EVERYTHING&amp;vid=01CRU&amp;lang=en_US&amp;offset=0&amp;query=any,contains,991002896299702656","Catalog Record")</f>
        <v>Catalog Record</v>
      </c>
      <c r="AT275" s="6" t="str">
        <f>HYPERLINK("http://www.worldcat.org/oclc/514496","WorldCat Record")</f>
        <v>WorldCat Record</v>
      </c>
      <c r="AU275" s="3" t="s">
        <v>3339</v>
      </c>
      <c r="AV275" s="3" t="s">
        <v>3340</v>
      </c>
      <c r="AW275" s="3" t="s">
        <v>3341</v>
      </c>
      <c r="AX275" s="3" t="s">
        <v>3341</v>
      </c>
      <c r="AY275" s="3" t="s">
        <v>3342</v>
      </c>
      <c r="AZ275" s="3" t="s">
        <v>74</v>
      </c>
      <c r="BB275" s="3" t="s">
        <v>3343</v>
      </c>
      <c r="BC275" s="3" t="s">
        <v>3344</v>
      </c>
      <c r="BD275" s="3" t="s">
        <v>3345</v>
      </c>
    </row>
    <row r="276" spans="1:56" ht="57" customHeight="1" x14ac:dyDescent="0.25">
      <c r="A276" s="7" t="s">
        <v>58</v>
      </c>
      <c r="B276" s="2" t="s">
        <v>3346</v>
      </c>
      <c r="C276" s="2" t="s">
        <v>3347</v>
      </c>
      <c r="D276" s="2" t="s">
        <v>3348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K276" s="2" t="s">
        <v>3349</v>
      </c>
      <c r="L276" s="2" t="s">
        <v>3350</v>
      </c>
      <c r="M276" s="3" t="s">
        <v>82</v>
      </c>
      <c r="O276" s="3" t="s">
        <v>64</v>
      </c>
      <c r="P276" s="3" t="s">
        <v>1347</v>
      </c>
      <c r="Q276" s="2" t="s">
        <v>3351</v>
      </c>
      <c r="R276" s="3" t="s">
        <v>66</v>
      </c>
      <c r="S276" s="4">
        <v>14</v>
      </c>
      <c r="T276" s="4">
        <v>14</v>
      </c>
      <c r="U276" s="5" t="s">
        <v>3352</v>
      </c>
      <c r="V276" s="5" t="s">
        <v>3352</v>
      </c>
      <c r="W276" s="5" t="s">
        <v>3338</v>
      </c>
      <c r="X276" s="5" t="s">
        <v>3338</v>
      </c>
      <c r="Y276" s="4">
        <v>2117</v>
      </c>
      <c r="Z276" s="4">
        <v>1869</v>
      </c>
      <c r="AA276" s="4">
        <v>1883</v>
      </c>
      <c r="AB276" s="4">
        <v>16</v>
      </c>
      <c r="AC276" s="4">
        <v>16</v>
      </c>
      <c r="AD276" s="4">
        <v>52</v>
      </c>
      <c r="AE276" s="4">
        <v>52</v>
      </c>
      <c r="AF276" s="4">
        <v>22</v>
      </c>
      <c r="AG276" s="4">
        <v>22</v>
      </c>
      <c r="AH276" s="4">
        <v>9</v>
      </c>
      <c r="AI276" s="4">
        <v>9</v>
      </c>
      <c r="AJ276" s="4">
        <v>18</v>
      </c>
      <c r="AK276" s="4">
        <v>18</v>
      </c>
      <c r="AL276" s="4">
        <v>12</v>
      </c>
      <c r="AM276" s="4">
        <v>12</v>
      </c>
      <c r="AN276" s="4">
        <v>0</v>
      </c>
      <c r="AO276" s="4">
        <v>0</v>
      </c>
      <c r="AP276" s="3" t="s">
        <v>58</v>
      </c>
      <c r="AQ276" s="3" t="s">
        <v>58</v>
      </c>
      <c r="AS276" s="6" t="str">
        <f>HYPERLINK("https://creighton-primo.hosted.exlibrisgroup.com/primo-explore/search?tab=default_tab&amp;search_scope=EVERYTHING&amp;vid=01CRU&amp;lang=en_US&amp;offset=0&amp;query=any,contains,991003180179702656","Catalog Record")</f>
        <v>Catalog Record</v>
      </c>
      <c r="AT276" s="6" t="str">
        <f>HYPERLINK("http://www.worldcat.org/oclc/711588","WorldCat Record")</f>
        <v>WorldCat Record</v>
      </c>
      <c r="AU276" s="3" t="s">
        <v>3353</v>
      </c>
      <c r="AV276" s="3" t="s">
        <v>3354</v>
      </c>
      <c r="AW276" s="3" t="s">
        <v>3355</v>
      </c>
      <c r="AX276" s="3" t="s">
        <v>3355</v>
      </c>
      <c r="AY276" s="3" t="s">
        <v>3356</v>
      </c>
      <c r="AZ276" s="3" t="s">
        <v>74</v>
      </c>
      <c r="BC276" s="3" t="s">
        <v>3357</v>
      </c>
      <c r="BD276" s="3" t="s">
        <v>3358</v>
      </c>
    </row>
    <row r="277" spans="1:56" ht="57" customHeight="1" x14ac:dyDescent="0.25">
      <c r="A277" s="7" t="s">
        <v>58</v>
      </c>
      <c r="B277" s="2" t="s">
        <v>3359</v>
      </c>
      <c r="C277" s="2" t="s">
        <v>3360</v>
      </c>
      <c r="D277" s="2" t="s">
        <v>3361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K277" s="2" t="s">
        <v>909</v>
      </c>
      <c r="L277" s="2" t="s">
        <v>3362</v>
      </c>
      <c r="M277" s="3" t="s">
        <v>769</v>
      </c>
      <c r="O277" s="3" t="s">
        <v>64</v>
      </c>
      <c r="P277" s="3" t="s">
        <v>161</v>
      </c>
      <c r="R277" s="3" t="s">
        <v>66</v>
      </c>
      <c r="S277" s="4">
        <v>18</v>
      </c>
      <c r="T277" s="4">
        <v>18</v>
      </c>
      <c r="U277" s="5" t="s">
        <v>3352</v>
      </c>
      <c r="V277" s="5" t="s">
        <v>3352</v>
      </c>
      <c r="W277" s="5" t="s">
        <v>3363</v>
      </c>
      <c r="X277" s="5" t="s">
        <v>3363</v>
      </c>
      <c r="Y277" s="4">
        <v>714</v>
      </c>
      <c r="Z277" s="4">
        <v>536</v>
      </c>
      <c r="AA277" s="4">
        <v>567</v>
      </c>
      <c r="AB277" s="4">
        <v>3</v>
      </c>
      <c r="AC277" s="4">
        <v>3</v>
      </c>
      <c r="AD277" s="4">
        <v>21</v>
      </c>
      <c r="AE277" s="4">
        <v>22</v>
      </c>
      <c r="AF277" s="4">
        <v>8</v>
      </c>
      <c r="AG277" s="4">
        <v>9</v>
      </c>
      <c r="AH277" s="4">
        <v>3</v>
      </c>
      <c r="AI277" s="4">
        <v>3</v>
      </c>
      <c r="AJ277" s="4">
        <v>12</v>
      </c>
      <c r="AK277" s="4">
        <v>12</v>
      </c>
      <c r="AL277" s="4">
        <v>2</v>
      </c>
      <c r="AM277" s="4">
        <v>2</v>
      </c>
      <c r="AN277" s="4">
        <v>0</v>
      </c>
      <c r="AO277" s="4">
        <v>0</v>
      </c>
      <c r="AP277" s="3" t="s">
        <v>58</v>
      </c>
      <c r="AQ277" s="3" t="s">
        <v>58</v>
      </c>
      <c r="AS277" s="6" t="str">
        <f>HYPERLINK("https://creighton-primo.hosted.exlibrisgroup.com/primo-explore/search?tab=default_tab&amp;search_scope=EVERYTHING&amp;vid=01CRU&amp;lang=en_US&amp;offset=0&amp;query=any,contains,991004276029702656","Catalog Record")</f>
        <v>Catalog Record</v>
      </c>
      <c r="AT277" s="6" t="str">
        <f>HYPERLINK("http://www.worldcat.org/oclc/2894143","WorldCat Record")</f>
        <v>WorldCat Record</v>
      </c>
      <c r="AU277" s="3" t="s">
        <v>3364</v>
      </c>
      <c r="AV277" s="3" t="s">
        <v>3365</v>
      </c>
      <c r="AW277" s="3" t="s">
        <v>3366</v>
      </c>
      <c r="AX277" s="3" t="s">
        <v>3366</v>
      </c>
      <c r="AY277" s="3" t="s">
        <v>3367</v>
      </c>
      <c r="AZ277" s="3" t="s">
        <v>74</v>
      </c>
      <c r="BB277" s="3" t="s">
        <v>3368</v>
      </c>
      <c r="BC277" s="3" t="s">
        <v>3369</v>
      </c>
      <c r="BD277" s="3" t="s">
        <v>3370</v>
      </c>
    </row>
    <row r="278" spans="1:56" ht="57" customHeight="1" x14ac:dyDescent="0.25">
      <c r="A278" s="7" t="s">
        <v>58</v>
      </c>
      <c r="B278" s="2" t="s">
        <v>3371</v>
      </c>
      <c r="C278" s="2" t="s">
        <v>3372</v>
      </c>
      <c r="D278" s="2" t="s">
        <v>3373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3374</v>
      </c>
      <c r="L278" s="2" t="s">
        <v>3375</v>
      </c>
      <c r="M278" s="3" t="s">
        <v>719</v>
      </c>
      <c r="O278" s="3" t="s">
        <v>64</v>
      </c>
      <c r="P278" s="3" t="s">
        <v>3376</v>
      </c>
      <c r="R278" s="3" t="s">
        <v>66</v>
      </c>
      <c r="S278" s="4">
        <v>10</v>
      </c>
      <c r="T278" s="4">
        <v>10</v>
      </c>
      <c r="U278" s="5" t="s">
        <v>3377</v>
      </c>
      <c r="V278" s="5" t="s">
        <v>3377</v>
      </c>
      <c r="W278" s="5" t="s">
        <v>3201</v>
      </c>
      <c r="X278" s="5" t="s">
        <v>3201</v>
      </c>
      <c r="Y278" s="4">
        <v>774</v>
      </c>
      <c r="Z278" s="4">
        <v>737</v>
      </c>
      <c r="AA278" s="4">
        <v>877</v>
      </c>
      <c r="AB278" s="4">
        <v>7</v>
      </c>
      <c r="AC278" s="4">
        <v>8</v>
      </c>
      <c r="AD278" s="4">
        <v>33</v>
      </c>
      <c r="AE278" s="4">
        <v>41</v>
      </c>
      <c r="AF278" s="4">
        <v>16</v>
      </c>
      <c r="AG278" s="4">
        <v>19</v>
      </c>
      <c r="AH278" s="4">
        <v>8</v>
      </c>
      <c r="AI278" s="4">
        <v>9</v>
      </c>
      <c r="AJ278" s="4">
        <v>12</v>
      </c>
      <c r="AK278" s="4">
        <v>16</v>
      </c>
      <c r="AL278" s="4">
        <v>6</v>
      </c>
      <c r="AM278" s="4">
        <v>7</v>
      </c>
      <c r="AN278" s="4">
        <v>0</v>
      </c>
      <c r="AO278" s="4">
        <v>0</v>
      </c>
      <c r="AP278" s="3" t="s">
        <v>58</v>
      </c>
      <c r="AQ278" s="3" t="s">
        <v>58</v>
      </c>
      <c r="AS278" s="6" t="str">
        <f>HYPERLINK("https://creighton-primo.hosted.exlibrisgroup.com/primo-explore/search?tab=default_tab&amp;search_scope=EVERYTHING&amp;vid=01CRU&amp;lang=en_US&amp;offset=0&amp;query=any,contains,991000739149702656","Catalog Record")</f>
        <v>Catalog Record</v>
      </c>
      <c r="AT278" s="6" t="str">
        <f>HYPERLINK("http://www.worldcat.org/oclc/128715","WorldCat Record")</f>
        <v>WorldCat Record</v>
      </c>
      <c r="AU278" s="3" t="s">
        <v>3378</v>
      </c>
      <c r="AV278" s="3" t="s">
        <v>3379</v>
      </c>
      <c r="AW278" s="3" t="s">
        <v>3380</v>
      </c>
      <c r="AX278" s="3" t="s">
        <v>3380</v>
      </c>
      <c r="AY278" s="3" t="s">
        <v>3381</v>
      </c>
      <c r="AZ278" s="3" t="s">
        <v>74</v>
      </c>
      <c r="BB278" s="3" t="s">
        <v>3382</v>
      </c>
      <c r="BC278" s="3" t="s">
        <v>3383</v>
      </c>
      <c r="BD278" s="3" t="s">
        <v>3384</v>
      </c>
    </row>
    <row r="279" spans="1:56" ht="57" customHeight="1" x14ac:dyDescent="0.25">
      <c r="A279" s="7" t="s">
        <v>58</v>
      </c>
      <c r="B279" s="2" t="s">
        <v>3385</v>
      </c>
      <c r="C279" s="2" t="s">
        <v>3386</v>
      </c>
      <c r="D279" s="2" t="s">
        <v>3387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60</v>
      </c>
      <c r="K279" s="2" t="s">
        <v>3388</v>
      </c>
      <c r="L279" s="2" t="s">
        <v>3389</v>
      </c>
      <c r="M279" s="3" t="s">
        <v>495</v>
      </c>
      <c r="O279" s="3" t="s">
        <v>64</v>
      </c>
      <c r="P279" s="3" t="s">
        <v>65</v>
      </c>
      <c r="R279" s="3" t="s">
        <v>66</v>
      </c>
      <c r="S279" s="4">
        <v>11</v>
      </c>
      <c r="T279" s="4">
        <v>11</v>
      </c>
      <c r="U279" s="5" t="s">
        <v>3324</v>
      </c>
      <c r="V279" s="5" t="s">
        <v>3324</v>
      </c>
      <c r="W279" s="5" t="s">
        <v>3390</v>
      </c>
      <c r="X279" s="5" t="s">
        <v>3390</v>
      </c>
      <c r="Y279" s="4">
        <v>953</v>
      </c>
      <c r="Z279" s="4">
        <v>859</v>
      </c>
      <c r="AA279" s="4">
        <v>1052</v>
      </c>
      <c r="AB279" s="4">
        <v>10</v>
      </c>
      <c r="AC279" s="4">
        <v>10</v>
      </c>
      <c r="AD279" s="4">
        <v>42</v>
      </c>
      <c r="AE279" s="4">
        <v>48</v>
      </c>
      <c r="AF279" s="4">
        <v>15</v>
      </c>
      <c r="AG279" s="4">
        <v>18</v>
      </c>
      <c r="AH279" s="4">
        <v>9</v>
      </c>
      <c r="AI279" s="4">
        <v>10</v>
      </c>
      <c r="AJ279" s="4">
        <v>16</v>
      </c>
      <c r="AK279" s="4">
        <v>20</v>
      </c>
      <c r="AL279" s="4">
        <v>9</v>
      </c>
      <c r="AM279" s="4">
        <v>9</v>
      </c>
      <c r="AN279" s="4">
        <v>0</v>
      </c>
      <c r="AO279" s="4">
        <v>0</v>
      </c>
      <c r="AP279" s="3" t="s">
        <v>58</v>
      </c>
      <c r="AQ279" s="3" t="s">
        <v>69</v>
      </c>
      <c r="AR279" s="6" t="str">
        <f>HYPERLINK("http://catalog.hathitrust.org/Record/001030780","HathiTrust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HYPERLINK("https://creighton-primo.hosted.exlibrisgroup.com/primo-explore/search?tab=default_tab&amp;search_scope=EVERYTHING&amp;vid=01CRU&amp;lang=en_US&amp;offset=0&amp;query=any,contains,991000653949702656","Catalog Record")</f>
        <v>Catalog Record</v>
      </c>
      <c r="AT279" s="6" t="str">
        <f>HYPERLINK("http://www.worldcat.org/oclc/114249","WorldCat Record")</f>
        <v>WorldCat Record</v>
      </c>
      <c r="AU279" s="3" t="s">
        <v>3391</v>
      </c>
      <c r="AV279" s="3" t="s">
        <v>3392</v>
      </c>
      <c r="AW279" s="3" t="s">
        <v>3393</v>
      </c>
      <c r="AX279" s="3" t="s">
        <v>3393</v>
      </c>
      <c r="AY279" s="3" t="s">
        <v>3394</v>
      </c>
      <c r="AZ279" s="3" t="s">
        <v>74</v>
      </c>
      <c r="BC279" s="3" t="s">
        <v>3395</v>
      </c>
      <c r="BD279" s="3" t="s">
        <v>3396</v>
      </c>
    </row>
    <row r="280" spans="1:56" ht="57" customHeight="1" x14ac:dyDescent="0.25">
      <c r="A280" s="7" t="s">
        <v>58</v>
      </c>
      <c r="B280" s="2" t="s">
        <v>3397</v>
      </c>
      <c r="C280" s="2" t="s">
        <v>3398</v>
      </c>
      <c r="D280" s="2" t="s">
        <v>3399</v>
      </c>
      <c r="E280" s="3" t="s">
        <v>3400</v>
      </c>
      <c r="F280" s="3" t="s">
        <v>69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3401</v>
      </c>
      <c r="L280" s="2" t="s">
        <v>3402</v>
      </c>
      <c r="M280" s="3" t="s">
        <v>333</v>
      </c>
      <c r="O280" s="3" t="s">
        <v>64</v>
      </c>
      <c r="P280" s="3" t="s">
        <v>161</v>
      </c>
      <c r="R280" s="3" t="s">
        <v>66</v>
      </c>
      <c r="S280" s="4">
        <v>6</v>
      </c>
      <c r="T280" s="4">
        <v>14</v>
      </c>
      <c r="U280" s="5" t="s">
        <v>3403</v>
      </c>
      <c r="V280" s="5" t="s">
        <v>3324</v>
      </c>
      <c r="W280" s="5" t="s">
        <v>3404</v>
      </c>
      <c r="X280" s="5" t="s">
        <v>3201</v>
      </c>
      <c r="Y280" s="4">
        <v>327</v>
      </c>
      <c r="Z280" s="4">
        <v>221</v>
      </c>
      <c r="AA280" s="4">
        <v>278</v>
      </c>
      <c r="AB280" s="4">
        <v>2</v>
      </c>
      <c r="AC280" s="4">
        <v>2</v>
      </c>
      <c r="AD280" s="4">
        <v>11</v>
      </c>
      <c r="AE280" s="4">
        <v>16</v>
      </c>
      <c r="AF280" s="4">
        <v>5</v>
      </c>
      <c r="AG280" s="4">
        <v>7</v>
      </c>
      <c r="AH280" s="4">
        <v>3</v>
      </c>
      <c r="AI280" s="4">
        <v>5</v>
      </c>
      <c r="AJ280" s="4">
        <v>4</v>
      </c>
      <c r="AK280" s="4">
        <v>8</v>
      </c>
      <c r="AL280" s="4">
        <v>1</v>
      </c>
      <c r="AM280" s="4">
        <v>1</v>
      </c>
      <c r="AN280" s="4">
        <v>0</v>
      </c>
      <c r="AO280" s="4">
        <v>0</v>
      </c>
      <c r="AP280" s="3" t="s">
        <v>58</v>
      </c>
      <c r="AQ280" s="3" t="s">
        <v>69</v>
      </c>
      <c r="AR280" s="6" t="str">
        <f>HYPERLINK("http://catalog.hathitrust.org/Record/007128454","HathiTrust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HYPERLINK("https://creighton-primo.hosted.exlibrisgroup.com/primo-explore/search?tab=default_tab&amp;search_scope=EVERYTHING&amp;vid=01CRU&amp;lang=en_US&amp;offset=0&amp;query=any,contains,991004186709702656","Catalog Record")</f>
        <v>Catalog Record</v>
      </c>
      <c r="AT280" s="6" t="str">
        <f>HYPERLINK("http://www.worldcat.org/oclc/288390","WorldCat Record")</f>
        <v>WorldCat Record</v>
      </c>
      <c r="AU280" s="3" t="s">
        <v>3405</v>
      </c>
      <c r="AV280" s="3" t="s">
        <v>3406</v>
      </c>
      <c r="AW280" s="3" t="s">
        <v>3407</v>
      </c>
      <c r="AX280" s="3" t="s">
        <v>3407</v>
      </c>
      <c r="AY280" s="3" t="s">
        <v>3408</v>
      </c>
      <c r="AZ280" s="3" t="s">
        <v>74</v>
      </c>
      <c r="BB280" s="3" t="s">
        <v>3409</v>
      </c>
      <c r="BC280" s="3" t="s">
        <v>3410</v>
      </c>
      <c r="BD280" s="3" t="s">
        <v>3411</v>
      </c>
    </row>
    <row r="281" spans="1:56" ht="57" customHeight="1" x14ac:dyDescent="0.25">
      <c r="A281" s="7" t="s">
        <v>58</v>
      </c>
      <c r="B281" s="2" t="s">
        <v>3397</v>
      </c>
      <c r="C281" s="2" t="s">
        <v>3398</v>
      </c>
      <c r="D281" s="2" t="s">
        <v>3399</v>
      </c>
      <c r="E281" s="3" t="s">
        <v>3412</v>
      </c>
      <c r="F281" s="3" t="s">
        <v>69</v>
      </c>
      <c r="G281" s="3" t="s">
        <v>59</v>
      </c>
      <c r="H281" s="3" t="s">
        <v>58</v>
      </c>
      <c r="I281" s="3" t="s">
        <v>58</v>
      </c>
      <c r="J281" s="3" t="s">
        <v>60</v>
      </c>
      <c r="K281" s="2" t="s">
        <v>3401</v>
      </c>
      <c r="L281" s="2" t="s">
        <v>3402</v>
      </c>
      <c r="M281" s="3" t="s">
        <v>333</v>
      </c>
      <c r="O281" s="3" t="s">
        <v>64</v>
      </c>
      <c r="P281" s="3" t="s">
        <v>161</v>
      </c>
      <c r="R281" s="3" t="s">
        <v>66</v>
      </c>
      <c r="S281" s="4">
        <v>3</v>
      </c>
      <c r="T281" s="4">
        <v>14</v>
      </c>
      <c r="U281" s="5" t="s">
        <v>3324</v>
      </c>
      <c r="V281" s="5" t="s">
        <v>3324</v>
      </c>
      <c r="W281" s="5" t="s">
        <v>3201</v>
      </c>
      <c r="X281" s="5" t="s">
        <v>3201</v>
      </c>
      <c r="Y281" s="4">
        <v>327</v>
      </c>
      <c r="Z281" s="4">
        <v>221</v>
      </c>
      <c r="AA281" s="4">
        <v>278</v>
      </c>
      <c r="AB281" s="4">
        <v>2</v>
      </c>
      <c r="AC281" s="4">
        <v>2</v>
      </c>
      <c r="AD281" s="4">
        <v>11</v>
      </c>
      <c r="AE281" s="4">
        <v>16</v>
      </c>
      <c r="AF281" s="4">
        <v>5</v>
      </c>
      <c r="AG281" s="4">
        <v>7</v>
      </c>
      <c r="AH281" s="4">
        <v>3</v>
      </c>
      <c r="AI281" s="4">
        <v>5</v>
      </c>
      <c r="AJ281" s="4">
        <v>4</v>
      </c>
      <c r="AK281" s="4">
        <v>8</v>
      </c>
      <c r="AL281" s="4">
        <v>1</v>
      </c>
      <c r="AM281" s="4">
        <v>1</v>
      </c>
      <c r="AN281" s="4">
        <v>0</v>
      </c>
      <c r="AO281" s="4">
        <v>0</v>
      </c>
      <c r="AP281" s="3" t="s">
        <v>58</v>
      </c>
      <c r="AQ281" s="3" t="s">
        <v>69</v>
      </c>
      <c r="AR281" s="6" t="str">
        <f>HYPERLINK("http://catalog.hathitrust.org/Record/007128454","HathiTrust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HYPERLINK("https://creighton-primo.hosted.exlibrisgroup.com/primo-explore/search?tab=default_tab&amp;search_scope=EVERYTHING&amp;vid=01CRU&amp;lang=en_US&amp;offset=0&amp;query=any,contains,991004186709702656","Catalog Record")</f>
        <v>Catalog Record</v>
      </c>
      <c r="AT281" s="6" t="str">
        <f>HYPERLINK("http://www.worldcat.org/oclc/288390","WorldCat Record")</f>
        <v>WorldCat Record</v>
      </c>
      <c r="AU281" s="3" t="s">
        <v>3405</v>
      </c>
      <c r="AV281" s="3" t="s">
        <v>3406</v>
      </c>
      <c r="AW281" s="3" t="s">
        <v>3407</v>
      </c>
      <c r="AX281" s="3" t="s">
        <v>3407</v>
      </c>
      <c r="AY281" s="3" t="s">
        <v>3408</v>
      </c>
      <c r="AZ281" s="3" t="s">
        <v>74</v>
      </c>
      <c r="BB281" s="3" t="s">
        <v>3409</v>
      </c>
      <c r="BC281" s="3" t="s">
        <v>3413</v>
      </c>
      <c r="BD281" s="3" t="s">
        <v>3414</v>
      </c>
    </row>
    <row r="282" spans="1:56" ht="57" customHeight="1" x14ac:dyDescent="0.25">
      <c r="A282" s="7" t="s">
        <v>58</v>
      </c>
      <c r="B282" s="2" t="s">
        <v>3397</v>
      </c>
      <c r="C282" s="2" t="s">
        <v>3398</v>
      </c>
      <c r="D282" s="2" t="s">
        <v>3399</v>
      </c>
      <c r="E282" s="3" t="s">
        <v>3415</v>
      </c>
      <c r="F282" s="3" t="s">
        <v>69</v>
      </c>
      <c r="G282" s="3" t="s">
        <v>59</v>
      </c>
      <c r="H282" s="3" t="s">
        <v>58</v>
      </c>
      <c r="I282" s="3" t="s">
        <v>58</v>
      </c>
      <c r="J282" s="3" t="s">
        <v>60</v>
      </c>
      <c r="K282" s="2" t="s">
        <v>3401</v>
      </c>
      <c r="L282" s="2" t="s">
        <v>3402</v>
      </c>
      <c r="M282" s="3" t="s">
        <v>333</v>
      </c>
      <c r="O282" s="3" t="s">
        <v>64</v>
      </c>
      <c r="P282" s="3" t="s">
        <v>161</v>
      </c>
      <c r="R282" s="3" t="s">
        <v>66</v>
      </c>
      <c r="S282" s="4">
        <v>5</v>
      </c>
      <c r="T282" s="4">
        <v>14</v>
      </c>
      <c r="U282" s="5" t="s">
        <v>3324</v>
      </c>
      <c r="V282" s="5" t="s">
        <v>3324</v>
      </c>
      <c r="W282" s="5" t="s">
        <v>3201</v>
      </c>
      <c r="X282" s="5" t="s">
        <v>3201</v>
      </c>
      <c r="Y282" s="4">
        <v>327</v>
      </c>
      <c r="Z282" s="4">
        <v>221</v>
      </c>
      <c r="AA282" s="4">
        <v>278</v>
      </c>
      <c r="AB282" s="4">
        <v>2</v>
      </c>
      <c r="AC282" s="4">
        <v>2</v>
      </c>
      <c r="AD282" s="4">
        <v>11</v>
      </c>
      <c r="AE282" s="4">
        <v>16</v>
      </c>
      <c r="AF282" s="4">
        <v>5</v>
      </c>
      <c r="AG282" s="4">
        <v>7</v>
      </c>
      <c r="AH282" s="4">
        <v>3</v>
      </c>
      <c r="AI282" s="4">
        <v>5</v>
      </c>
      <c r="AJ282" s="4">
        <v>4</v>
      </c>
      <c r="AK282" s="4">
        <v>8</v>
      </c>
      <c r="AL282" s="4">
        <v>1</v>
      </c>
      <c r="AM282" s="4">
        <v>1</v>
      </c>
      <c r="AN282" s="4">
        <v>0</v>
      </c>
      <c r="AO282" s="4">
        <v>0</v>
      </c>
      <c r="AP282" s="3" t="s">
        <v>58</v>
      </c>
      <c r="AQ282" s="3" t="s">
        <v>69</v>
      </c>
      <c r="AR282" s="6" t="str">
        <f>HYPERLINK("http://catalog.hathitrust.org/Record/007128454","HathiTrust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HYPERLINK("https://creighton-primo.hosted.exlibrisgroup.com/primo-explore/search?tab=default_tab&amp;search_scope=EVERYTHING&amp;vid=01CRU&amp;lang=en_US&amp;offset=0&amp;query=any,contains,991004186709702656","Catalog Record")</f>
        <v>Catalog Record</v>
      </c>
      <c r="AT282" s="6" t="str">
        <f>HYPERLINK("http://www.worldcat.org/oclc/288390","WorldCat Record")</f>
        <v>WorldCat Record</v>
      </c>
      <c r="AU282" s="3" t="s">
        <v>3405</v>
      </c>
      <c r="AV282" s="3" t="s">
        <v>3406</v>
      </c>
      <c r="AW282" s="3" t="s">
        <v>3407</v>
      </c>
      <c r="AX282" s="3" t="s">
        <v>3407</v>
      </c>
      <c r="AY282" s="3" t="s">
        <v>3408</v>
      </c>
      <c r="AZ282" s="3" t="s">
        <v>74</v>
      </c>
      <c r="BB282" s="3" t="s">
        <v>3409</v>
      </c>
      <c r="BC282" s="3" t="s">
        <v>3416</v>
      </c>
      <c r="BD282" s="3" t="s">
        <v>3417</v>
      </c>
    </row>
    <row r="283" spans="1:56" ht="57" customHeight="1" x14ac:dyDescent="0.25">
      <c r="A283" s="7" t="s">
        <v>58</v>
      </c>
      <c r="B283" s="2" t="s">
        <v>3418</v>
      </c>
      <c r="C283" s="2" t="s">
        <v>3419</v>
      </c>
      <c r="D283" s="2" t="s">
        <v>3420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3401</v>
      </c>
      <c r="L283" s="2" t="s">
        <v>3421</v>
      </c>
      <c r="M283" s="3" t="s">
        <v>495</v>
      </c>
      <c r="N283" s="2" t="s">
        <v>334</v>
      </c>
      <c r="O283" s="3" t="s">
        <v>64</v>
      </c>
      <c r="P283" s="3" t="s">
        <v>65</v>
      </c>
      <c r="R283" s="3" t="s">
        <v>66</v>
      </c>
      <c r="S283" s="4">
        <v>4</v>
      </c>
      <c r="T283" s="4">
        <v>4</v>
      </c>
      <c r="U283" s="5" t="s">
        <v>511</v>
      </c>
      <c r="V283" s="5" t="s">
        <v>511</v>
      </c>
      <c r="W283" s="5" t="s">
        <v>3363</v>
      </c>
      <c r="X283" s="5" t="s">
        <v>3363</v>
      </c>
      <c r="Y283" s="4">
        <v>1609</v>
      </c>
      <c r="Z283" s="4">
        <v>1506</v>
      </c>
      <c r="AA283" s="4">
        <v>1564</v>
      </c>
      <c r="AB283" s="4">
        <v>12</v>
      </c>
      <c r="AC283" s="4">
        <v>12</v>
      </c>
      <c r="AD283" s="4">
        <v>50</v>
      </c>
      <c r="AE283" s="4">
        <v>51</v>
      </c>
      <c r="AF283" s="4">
        <v>20</v>
      </c>
      <c r="AG283" s="4">
        <v>20</v>
      </c>
      <c r="AH283" s="4">
        <v>9</v>
      </c>
      <c r="AI283" s="4">
        <v>9</v>
      </c>
      <c r="AJ283" s="4">
        <v>21</v>
      </c>
      <c r="AK283" s="4">
        <v>22</v>
      </c>
      <c r="AL283" s="4">
        <v>10</v>
      </c>
      <c r="AM283" s="4">
        <v>10</v>
      </c>
      <c r="AN283" s="4">
        <v>0</v>
      </c>
      <c r="AO283" s="4">
        <v>0</v>
      </c>
      <c r="AP283" s="3" t="s">
        <v>58</v>
      </c>
      <c r="AQ283" s="3" t="s">
        <v>69</v>
      </c>
      <c r="AR283" s="6" t="str">
        <f>HYPERLINK("http://catalog.hathitrust.org/Record/001030783","HathiTrust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HYPERLINK("https://creighton-primo.hosted.exlibrisgroup.com/primo-explore/search?tab=default_tab&amp;search_scope=EVERYTHING&amp;vid=01CRU&amp;lang=en_US&amp;offset=0&amp;query=any,contains,991000893719702656","Catalog Record")</f>
        <v>Catalog Record</v>
      </c>
      <c r="AT283" s="6" t="str">
        <f>HYPERLINK("http://www.worldcat.org/oclc/155100","WorldCat Record")</f>
        <v>WorldCat Record</v>
      </c>
      <c r="AU283" s="3" t="s">
        <v>3422</v>
      </c>
      <c r="AV283" s="3" t="s">
        <v>3423</v>
      </c>
      <c r="AW283" s="3" t="s">
        <v>3424</v>
      </c>
      <c r="AX283" s="3" t="s">
        <v>3424</v>
      </c>
      <c r="AY283" s="3" t="s">
        <v>3425</v>
      </c>
      <c r="AZ283" s="3" t="s">
        <v>74</v>
      </c>
      <c r="BC283" s="3" t="s">
        <v>3426</v>
      </c>
      <c r="BD283" s="3" t="s">
        <v>3427</v>
      </c>
    </row>
    <row r="284" spans="1:56" ht="57" customHeight="1" x14ac:dyDescent="0.25">
      <c r="A284" s="7" t="s">
        <v>58</v>
      </c>
      <c r="B284" s="2" t="s">
        <v>3428</v>
      </c>
      <c r="C284" s="2" t="s">
        <v>3429</v>
      </c>
      <c r="D284" s="2" t="s">
        <v>3430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K284" s="2" t="s">
        <v>3431</v>
      </c>
      <c r="L284" s="2" t="s">
        <v>3432</v>
      </c>
      <c r="M284" s="3" t="s">
        <v>291</v>
      </c>
      <c r="N284" s="2" t="s">
        <v>3433</v>
      </c>
      <c r="O284" s="3" t="s">
        <v>64</v>
      </c>
      <c r="P284" s="3" t="s">
        <v>65</v>
      </c>
      <c r="Q284" s="2" t="s">
        <v>570</v>
      </c>
      <c r="R284" s="3" t="s">
        <v>66</v>
      </c>
      <c r="S284" s="4">
        <v>17</v>
      </c>
      <c r="T284" s="4">
        <v>17</v>
      </c>
      <c r="U284" s="5" t="s">
        <v>3434</v>
      </c>
      <c r="V284" s="5" t="s">
        <v>3434</v>
      </c>
      <c r="W284" s="5" t="s">
        <v>3435</v>
      </c>
      <c r="X284" s="5" t="s">
        <v>3435</v>
      </c>
      <c r="Y284" s="4">
        <v>236</v>
      </c>
      <c r="Z284" s="4">
        <v>221</v>
      </c>
      <c r="AA284" s="4">
        <v>298</v>
      </c>
      <c r="AB284" s="4">
        <v>2</v>
      </c>
      <c r="AC284" s="4">
        <v>3</v>
      </c>
      <c r="AD284" s="4">
        <v>8</v>
      </c>
      <c r="AE284" s="4">
        <v>9</v>
      </c>
      <c r="AF284" s="4">
        <v>4</v>
      </c>
      <c r="AG284" s="4">
        <v>4</v>
      </c>
      <c r="AH284" s="4">
        <v>2</v>
      </c>
      <c r="AI284" s="4">
        <v>2</v>
      </c>
      <c r="AJ284" s="4">
        <v>4</v>
      </c>
      <c r="AK284" s="4">
        <v>4</v>
      </c>
      <c r="AL284" s="4">
        <v>1</v>
      </c>
      <c r="AM284" s="4">
        <v>2</v>
      </c>
      <c r="AN284" s="4">
        <v>0</v>
      </c>
      <c r="AO284" s="4">
        <v>0</v>
      </c>
      <c r="AP284" s="3" t="s">
        <v>58</v>
      </c>
      <c r="AQ284" s="3" t="s">
        <v>69</v>
      </c>
      <c r="AR284" s="6" t="str">
        <f>HYPERLINK("http://catalog.hathitrust.org/Record/000414987","HathiTrust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HYPERLINK("https://creighton-primo.hosted.exlibrisgroup.com/primo-explore/search?tab=default_tab&amp;search_scope=EVERYTHING&amp;vid=01CRU&amp;lang=en_US&amp;offset=0&amp;query=any,contains,991000414999702656","Catalog Record")</f>
        <v>Catalog Record</v>
      </c>
      <c r="AT284" s="6" t="str">
        <f>HYPERLINK("http://www.worldcat.org/oclc/10724010","WorldCat Record")</f>
        <v>WorldCat Record</v>
      </c>
      <c r="AU284" s="3" t="s">
        <v>3436</v>
      </c>
      <c r="AV284" s="3" t="s">
        <v>3437</v>
      </c>
      <c r="AW284" s="3" t="s">
        <v>3438</v>
      </c>
      <c r="AX284" s="3" t="s">
        <v>3438</v>
      </c>
      <c r="AY284" s="3" t="s">
        <v>3439</v>
      </c>
      <c r="AZ284" s="3" t="s">
        <v>74</v>
      </c>
      <c r="BB284" s="3" t="s">
        <v>3440</v>
      </c>
      <c r="BC284" s="3" t="s">
        <v>3441</v>
      </c>
      <c r="BD284" s="3" t="s">
        <v>3442</v>
      </c>
    </row>
    <row r="285" spans="1:56" ht="57" customHeight="1" x14ac:dyDescent="0.25">
      <c r="A285" s="7" t="s">
        <v>58</v>
      </c>
      <c r="B285" s="2" t="s">
        <v>3443</v>
      </c>
      <c r="C285" s="2" t="s">
        <v>3444</v>
      </c>
      <c r="D285" s="2" t="s">
        <v>3445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K285" s="2" t="s">
        <v>3446</v>
      </c>
      <c r="L285" s="2" t="s">
        <v>3447</v>
      </c>
      <c r="M285" s="3" t="s">
        <v>937</v>
      </c>
      <c r="O285" s="3" t="s">
        <v>64</v>
      </c>
      <c r="P285" s="3" t="s">
        <v>65</v>
      </c>
      <c r="R285" s="3" t="s">
        <v>66</v>
      </c>
      <c r="S285" s="4">
        <v>7</v>
      </c>
      <c r="T285" s="4">
        <v>7</v>
      </c>
      <c r="U285" s="5" t="s">
        <v>511</v>
      </c>
      <c r="V285" s="5" t="s">
        <v>511</v>
      </c>
      <c r="W285" s="5" t="s">
        <v>3448</v>
      </c>
      <c r="X285" s="5" t="s">
        <v>3448</v>
      </c>
      <c r="Y285" s="4">
        <v>169</v>
      </c>
      <c r="Z285" s="4">
        <v>150</v>
      </c>
      <c r="AA285" s="4">
        <v>589</v>
      </c>
      <c r="AB285" s="4">
        <v>2</v>
      </c>
      <c r="AC285" s="4">
        <v>5</v>
      </c>
      <c r="AD285" s="4">
        <v>7</v>
      </c>
      <c r="AE285" s="4">
        <v>24</v>
      </c>
      <c r="AF285" s="4">
        <v>4</v>
      </c>
      <c r="AG285" s="4">
        <v>11</v>
      </c>
      <c r="AH285" s="4">
        <v>2</v>
      </c>
      <c r="AI285" s="4">
        <v>5</v>
      </c>
      <c r="AJ285" s="4">
        <v>4</v>
      </c>
      <c r="AK285" s="4">
        <v>12</v>
      </c>
      <c r="AL285" s="4">
        <v>0</v>
      </c>
      <c r="AM285" s="4">
        <v>3</v>
      </c>
      <c r="AN285" s="4">
        <v>0</v>
      </c>
      <c r="AO285" s="4">
        <v>0</v>
      </c>
      <c r="AP285" s="3" t="s">
        <v>58</v>
      </c>
      <c r="AQ285" s="3" t="s">
        <v>58</v>
      </c>
      <c r="AS285" s="6" t="str">
        <f>HYPERLINK("https://creighton-primo.hosted.exlibrisgroup.com/primo-explore/search?tab=default_tab&amp;search_scope=EVERYTHING&amp;vid=01CRU&amp;lang=en_US&amp;offset=0&amp;query=any,contains,991003044719702656","Catalog Record")</f>
        <v>Catalog Record</v>
      </c>
      <c r="AT285" s="6" t="str">
        <f>HYPERLINK("http://www.worldcat.org/oclc/605714","WorldCat Record")</f>
        <v>WorldCat Record</v>
      </c>
      <c r="AU285" s="3" t="s">
        <v>3449</v>
      </c>
      <c r="AV285" s="3" t="s">
        <v>3450</v>
      </c>
      <c r="AW285" s="3" t="s">
        <v>3451</v>
      </c>
      <c r="AX285" s="3" t="s">
        <v>3451</v>
      </c>
      <c r="AY285" s="3" t="s">
        <v>3452</v>
      </c>
      <c r="AZ285" s="3" t="s">
        <v>74</v>
      </c>
      <c r="BB285" s="3" t="s">
        <v>3453</v>
      </c>
      <c r="BC285" s="3" t="s">
        <v>3454</v>
      </c>
      <c r="BD285" s="3" t="s">
        <v>3455</v>
      </c>
    </row>
    <row r="286" spans="1:56" ht="57" customHeight="1" x14ac:dyDescent="0.25">
      <c r="A286" s="7" t="s">
        <v>58</v>
      </c>
      <c r="B286" s="2" t="s">
        <v>3456</v>
      </c>
      <c r="C286" s="2" t="s">
        <v>3457</v>
      </c>
      <c r="D286" s="2" t="s">
        <v>3458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3459</v>
      </c>
      <c r="L286" s="2" t="s">
        <v>3460</v>
      </c>
      <c r="M286" s="3" t="s">
        <v>191</v>
      </c>
      <c r="N286" s="2" t="s">
        <v>3461</v>
      </c>
      <c r="O286" s="3" t="s">
        <v>64</v>
      </c>
      <c r="P286" s="3" t="s">
        <v>770</v>
      </c>
      <c r="R286" s="3" t="s">
        <v>66</v>
      </c>
      <c r="S286" s="4">
        <v>7</v>
      </c>
      <c r="T286" s="4">
        <v>7</v>
      </c>
      <c r="U286" s="5" t="s">
        <v>3462</v>
      </c>
      <c r="V286" s="5" t="s">
        <v>3462</v>
      </c>
      <c r="W286" s="5" t="s">
        <v>3363</v>
      </c>
      <c r="X286" s="5" t="s">
        <v>3363</v>
      </c>
      <c r="Y286" s="4">
        <v>427</v>
      </c>
      <c r="Z286" s="4">
        <v>398</v>
      </c>
      <c r="AA286" s="4">
        <v>757</v>
      </c>
      <c r="AB286" s="4">
        <v>3</v>
      </c>
      <c r="AC286" s="4">
        <v>5</v>
      </c>
      <c r="AD286" s="4">
        <v>17</v>
      </c>
      <c r="AE286" s="4">
        <v>32</v>
      </c>
      <c r="AF286" s="4">
        <v>7</v>
      </c>
      <c r="AG286" s="4">
        <v>15</v>
      </c>
      <c r="AH286" s="4">
        <v>4</v>
      </c>
      <c r="AI286" s="4">
        <v>5</v>
      </c>
      <c r="AJ286" s="4">
        <v>9</v>
      </c>
      <c r="AK286" s="4">
        <v>16</v>
      </c>
      <c r="AL286" s="4">
        <v>2</v>
      </c>
      <c r="AM286" s="4">
        <v>4</v>
      </c>
      <c r="AN286" s="4">
        <v>0</v>
      </c>
      <c r="AO286" s="4">
        <v>0</v>
      </c>
      <c r="AP286" s="3" t="s">
        <v>58</v>
      </c>
      <c r="AQ286" s="3" t="s">
        <v>69</v>
      </c>
      <c r="AR286" s="6" t="str">
        <f>HYPERLINK("http://catalog.hathitrust.org/Record/001030785","HathiTrust Record")</f>
        <v>HathiTrust Record</v>
      </c>
      <c r="AS286" s="6" t="str">
        <f>HYPERLINK("https://creighton-primo.hosted.exlibrisgroup.com/primo-explore/search?tab=default_tab&amp;search_scope=EVERYTHING&amp;vid=01CRU&amp;lang=en_US&amp;offset=0&amp;query=any,contains,991004619619702656","Catalog Record")</f>
        <v>Catalog Record</v>
      </c>
      <c r="AT286" s="6" t="str">
        <f>HYPERLINK("http://www.worldcat.org/oclc/4283160","WorldCat Record")</f>
        <v>WorldCat Record</v>
      </c>
      <c r="AU286" s="3" t="s">
        <v>3463</v>
      </c>
      <c r="AV286" s="3" t="s">
        <v>3464</v>
      </c>
      <c r="AW286" s="3" t="s">
        <v>3465</v>
      </c>
      <c r="AX286" s="3" t="s">
        <v>3465</v>
      </c>
      <c r="AY286" s="3" t="s">
        <v>3466</v>
      </c>
      <c r="AZ286" s="3" t="s">
        <v>74</v>
      </c>
      <c r="BC286" s="3" t="s">
        <v>3467</v>
      </c>
      <c r="BD286" s="3" t="s">
        <v>3468</v>
      </c>
    </row>
    <row r="287" spans="1:56" ht="57" customHeight="1" x14ac:dyDescent="0.25">
      <c r="A287" s="7" t="s">
        <v>58</v>
      </c>
      <c r="B287" s="2" t="s">
        <v>3469</v>
      </c>
      <c r="C287" s="2" t="s">
        <v>3470</v>
      </c>
      <c r="D287" s="2" t="s">
        <v>3471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K287" s="2" t="s">
        <v>3472</v>
      </c>
      <c r="L287" s="2" t="s">
        <v>3473</v>
      </c>
      <c r="M287" s="3" t="s">
        <v>63</v>
      </c>
      <c r="O287" s="3" t="s">
        <v>64</v>
      </c>
      <c r="P287" s="3" t="s">
        <v>65</v>
      </c>
      <c r="R287" s="3" t="s">
        <v>66</v>
      </c>
      <c r="S287" s="4">
        <v>6</v>
      </c>
      <c r="T287" s="4">
        <v>6</v>
      </c>
      <c r="U287" s="5" t="s">
        <v>3434</v>
      </c>
      <c r="V287" s="5" t="s">
        <v>3434</v>
      </c>
      <c r="W287" s="5" t="s">
        <v>3363</v>
      </c>
      <c r="X287" s="5" t="s">
        <v>3363</v>
      </c>
      <c r="Y287" s="4">
        <v>748</v>
      </c>
      <c r="Z287" s="4">
        <v>705</v>
      </c>
      <c r="AA287" s="4">
        <v>744</v>
      </c>
      <c r="AB287" s="4">
        <v>7</v>
      </c>
      <c r="AC287" s="4">
        <v>7</v>
      </c>
      <c r="AD287" s="4">
        <v>39</v>
      </c>
      <c r="AE287" s="4">
        <v>40</v>
      </c>
      <c r="AF287" s="4">
        <v>15</v>
      </c>
      <c r="AG287" s="4">
        <v>16</v>
      </c>
      <c r="AH287" s="4">
        <v>9</v>
      </c>
      <c r="AI287" s="4">
        <v>9</v>
      </c>
      <c r="AJ287" s="4">
        <v>19</v>
      </c>
      <c r="AK287" s="4">
        <v>19</v>
      </c>
      <c r="AL287" s="4">
        <v>6</v>
      </c>
      <c r="AM287" s="4">
        <v>6</v>
      </c>
      <c r="AN287" s="4">
        <v>0</v>
      </c>
      <c r="AO287" s="4">
        <v>0</v>
      </c>
      <c r="AP287" s="3" t="s">
        <v>58</v>
      </c>
      <c r="AQ287" s="3" t="s">
        <v>69</v>
      </c>
      <c r="AR287" s="6" t="str">
        <f>HYPERLINK("http://catalog.hathitrust.org/Record/001200648","HathiTrust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HYPERLINK("https://creighton-primo.hosted.exlibrisgroup.com/primo-explore/search?tab=default_tab&amp;search_scope=EVERYTHING&amp;vid=01CRU&amp;lang=en_US&amp;offset=0&amp;query=any,contains,991003177999702656","Catalog Record")</f>
        <v>Catalog Record</v>
      </c>
      <c r="AT287" s="6" t="str">
        <f>HYPERLINK("http://www.worldcat.org/oclc/711135","WorldCat Record")</f>
        <v>WorldCat Record</v>
      </c>
      <c r="AU287" s="3" t="s">
        <v>3474</v>
      </c>
      <c r="AV287" s="3" t="s">
        <v>3475</v>
      </c>
      <c r="AW287" s="3" t="s">
        <v>3476</v>
      </c>
      <c r="AX287" s="3" t="s">
        <v>3476</v>
      </c>
      <c r="AY287" s="3" t="s">
        <v>3477</v>
      </c>
      <c r="AZ287" s="3" t="s">
        <v>74</v>
      </c>
      <c r="BC287" s="3" t="s">
        <v>3478</v>
      </c>
      <c r="BD287" s="3" t="s">
        <v>3479</v>
      </c>
    </row>
    <row r="288" spans="1:56" ht="57" customHeight="1" x14ac:dyDescent="0.25">
      <c r="A288" s="7" t="s">
        <v>58</v>
      </c>
      <c r="B288" s="2" t="s">
        <v>3480</v>
      </c>
      <c r="C288" s="2" t="s">
        <v>3481</v>
      </c>
      <c r="D288" s="2" t="s">
        <v>3482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K288" s="2" t="s">
        <v>3335</v>
      </c>
      <c r="L288" s="2" t="s">
        <v>3483</v>
      </c>
      <c r="M288" s="3" t="s">
        <v>719</v>
      </c>
      <c r="O288" s="3" t="s">
        <v>64</v>
      </c>
      <c r="P288" s="3" t="s">
        <v>65</v>
      </c>
      <c r="R288" s="3" t="s">
        <v>66</v>
      </c>
      <c r="S288" s="4">
        <v>7</v>
      </c>
      <c r="T288" s="4">
        <v>7</v>
      </c>
      <c r="U288" s="5" t="s">
        <v>3484</v>
      </c>
      <c r="V288" s="5" t="s">
        <v>3484</v>
      </c>
      <c r="W288" s="5" t="s">
        <v>3363</v>
      </c>
      <c r="X288" s="5" t="s">
        <v>3363</v>
      </c>
      <c r="Y288" s="4">
        <v>460</v>
      </c>
      <c r="Z288" s="4">
        <v>422</v>
      </c>
      <c r="AA288" s="4">
        <v>784</v>
      </c>
      <c r="AB288" s="4">
        <v>5</v>
      </c>
      <c r="AC288" s="4">
        <v>9</v>
      </c>
      <c r="AD288" s="4">
        <v>19</v>
      </c>
      <c r="AE288" s="4">
        <v>41</v>
      </c>
      <c r="AF288" s="4">
        <v>6</v>
      </c>
      <c r="AG288" s="4">
        <v>17</v>
      </c>
      <c r="AH288" s="4">
        <v>3</v>
      </c>
      <c r="AI288" s="4">
        <v>7</v>
      </c>
      <c r="AJ288" s="4">
        <v>9</v>
      </c>
      <c r="AK288" s="4">
        <v>19</v>
      </c>
      <c r="AL288" s="4">
        <v>4</v>
      </c>
      <c r="AM288" s="4">
        <v>8</v>
      </c>
      <c r="AN288" s="4">
        <v>0</v>
      </c>
      <c r="AO288" s="4">
        <v>0</v>
      </c>
      <c r="AP288" s="3" t="s">
        <v>58</v>
      </c>
      <c r="AQ288" s="3" t="s">
        <v>69</v>
      </c>
      <c r="AR288" s="6" t="str">
        <f>HYPERLINK("http://catalog.hathitrust.org/Record/001030787","HathiTrust Record")</f>
        <v>HathiTrust Record</v>
      </c>
      <c r="AS288" s="6" t="str">
        <f>HYPERLINK("https://creighton-primo.hosted.exlibrisgroup.com/primo-explore/search?tab=default_tab&amp;search_scope=EVERYTHING&amp;vid=01CRU&amp;lang=en_US&amp;offset=0&amp;query=any,contains,991000017949702656","Catalog Record")</f>
        <v>Catalog Record</v>
      </c>
      <c r="AT288" s="6" t="str">
        <f>HYPERLINK("http://www.worldcat.org/oclc/16843","WorldCat Record")</f>
        <v>WorldCat Record</v>
      </c>
      <c r="AU288" s="3" t="s">
        <v>3485</v>
      </c>
      <c r="AV288" s="3" t="s">
        <v>3486</v>
      </c>
      <c r="AW288" s="3" t="s">
        <v>3487</v>
      </c>
      <c r="AX288" s="3" t="s">
        <v>3487</v>
      </c>
      <c r="AY288" s="3" t="s">
        <v>3488</v>
      </c>
      <c r="AZ288" s="3" t="s">
        <v>74</v>
      </c>
      <c r="BC288" s="3" t="s">
        <v>3489</v>
      </c>
      <c r="BD288" s="3" t="s">
        <v>3490</v>
      </c>
    </row>
    <row r="289" spans="1:56" ht="57" customHeight="1" x14ac:dyDescent="0.25">
      <c r="A289" s="7" t="s">
        <v>58</v>
      </c>
      <c r="B289" s="2" t="s">
        <v>3491</v>
      </c>
      <c r="C289" s="2" t="s">
        <v>3492</v>
      </c>
      <c r="D289" s="2" t="s">
        <v>3493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K289" s="2" t="s">
        <v>3494</v>
      </c>
      <c r="L289" s="2" t="s">
        <v>3495</v>
      </c>
      <c r="M289" s="3" t="s">
        <v>611</v>
      </c>
      <c r="O289" s="3" t="s">
        <v>64</v>
      </c>
      <c r="P289" s="3" t="s">
        <v>161</v>
      </c>
      <c r="Q289" s="2" t="s">
        <v>3496</v>
      </c>
      <c r="R289" s="3" t="s">
        <v>66</v>
      </c>
      <c r="S289" s="4">
        <v>18</v>
      </c>
      <c r="T289" s="4">
        <v>18</v>
      </c>
      <c r="U289" s="5" t="s">
        <v>3497</v>
      </c>
      <c r="V289" s="5" t="s">
        <v>3497</v>
      </c>
      <c r="W289" s="5" t="s">
        <v>3390</v>
      </c>
      <c r="X289" s="5" t="s">
        <v>3390</v>
      </c>
      <c r="Y289" s="4">
        <v>883</v>
      </c>
      <c r="Z289" s="4">
        <v>615</v>
      </c>
      <c r="AA289" s="4">
        <v>622</v>
      </c>
      <c r="AB289" s="4">
        <v>3</v>
      </c>
      <c r="AC289" s="4">
        <v>3</v>
      </c>
      <c r="AD289" s="4">
        <v>27</v>
      </c>
      <c r="AE289" s="4">
        <v>27</v>
      </c>
      <c r="AF289" s="4">
        <v>12</v>
      </c>
      <c r="AG289" s="4">
        <v>12</v>
      </c>
      <c r="AH289" s="4">
        <v>6</v>
      </c>
      <c r="AI289" s="4">
        <v>6</v>
      </c>
      <c r="AJ289" s="4">
        <v>14</v>
      </c>
      <c r="AK289" s="4">
        <v>14</v>
      </c>
      <c r="AL289" s="4">
        <v>2</v>
      </c>
      <c r="AM289" s="4">
        <v>2</v>
      </c>
      <c r="AN289" s="4">
        <v>0</v>
      </c>
      <c r="AO289" s="4">
        <v>0</v>
      </c>
      <c r="AP289" s="3" t="s">
        <v>58</v>
      </c>
      <c r="AQ289" s="3" t="s">
        <v>69</v>
      </c>
      <c r="AR289" s="6" t="str">
        <f>HYPERLINK("http://catalog.hathitrust.org/Record/001200649","HathiTrust Record")</f>
        <v>HathiTrust Record</v>
      </c>
      <c r="AS289" s="6" t="str">
        <f>HYPERLINK("https://creighton-primo.hosted.exlibrisgroup.com/primo-explore/search?tab=default_tab&amp;search_scope=EVERYTHING&amp;vid=01CRU&amp;lang=en_US&amp;offset=0&amp;query=any,contains,991002666939702656","Catalog Record")</f>
        <v>Catalog Record</v>
      </c>
      <c r="AT289" s="6" t="str">
        <f>HYPERLINK("http://www.worldcat.org/oclc/393685","WorldCat Record")</f>
        <v>WorldCat Record</v>
      </c>
      <c r="AU289" s="3" t="s">
        <v>3498</v>
      </c>
      <c r="AV289" s="3" t="s">
        <v>3499</v>
      </c>
      <c r="AW289" s="3" t="s">
        <v>3500</v>
      </c>
      <c r="AX289" s="3" t="s">
        <v>3500</v>
      </c>
      <c r="AY289" s="3" t="s">
        <v>3501</v>
      </c>
      <c r="AZ289" s="3" t="s">
        <v>74</v>
      </c>
      <c r="BB289" s="3" t="s">
        <v>3502</v>
      </c>
      <c r="BC289" s="3" t="s">
        <v>3503</v>
      </c>
      <c r="BD289" s="3" t="s">
        <v>3504</v>
      </c>
    </row>
    <row r="290" spans="1:56" ht="57" customHeight="1" x14ac:dyDescent="0.25">
      <c r="A290" s="7" t="s">
        <v>58</v>
      </c>
      <c r="B290" s="2" t="s">
        <v>3505</v>
      </c>
      <c r="C290" s="2" t="s">
        <v>3506</v>
      </c>
      <c r="D290" s="2" t="s">
        <v>3507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K290" s="2" t="s">
        <v>3508</v>
      </c>
      <c r="L290" s="2" t="s">
        <v>3509</v>
      </c>
      <c r="M290" s="3" t="s">
        <v>2719</v>
      </c>
      <c r="O290" s="3" t="s">
        <v>64</v>
      </c>
      <c r="P290" s="3" t="s">
        <v>65</v>
      </c>
      <c r="R290" s="3" t="s">
        <v>66</v>
      </c>
      <c r="S290" s="4">
        <v>4</v>
      </c>
      <c r="T290" s="4">
        <v>4</v>
      </c>
      <c r="U290" s="5" t="s">
        <v>3510</v>
      </c>
      <c r="V290" s="5" t="s">
        <v>3510</v>
      </c>
      <c r="W290" s="5" t="s">
        <v>3511</v>
      </c>
      <c r="X290" s="5" t="s">
        <v>3511</v>
      </c>
      <c r="Y290" s="4">
        <v>652</v>
      </c>
      <c r="Z290" s="4">
        <v>547</v>
      </c>
      <c r="AA290" s="4">
        <v>552</v>
      </c>
      <c r="AB290" s="4">
        <v>4</v>
      </c>
      <c r="AC290" s="4">
        <v>4</v>
      </c>
      <c r="AD290" s="4">
        <v>29</v>
      </c>
      <c r="AE290" s="4">
        <v>29</v>
      </c>
      <c r="AF290" s="4">
        <v>14</v>
      </c>
      <c r="AG290" s="4">
        <v>14</v>
      </c>
      <c r="AH290" s="4">
        <v>7</v>
      </c>
      <c r="AI290" s="4">
        <v>7</v>
      </c>
      <c r="AJ290" s="4">
        <v>13</v>
      </c>
      <c r="AK290" s="4">
        <v>13</v>
      </c>
      <c r="AL290" s="4">
        <v>3</v>
      </c>
      <c r="AM290" s="4">
        <v>3</v>
      </c>
      <c r="AN290" s="4">
        <v>0</v>
      </c>
      <c r="AO290" s="4">
        <v>0</v>
      </c>
      <c r="AP290" s="3" t="s">
        <v>58</v>
      </c>
      <c r="AQ290" s="3" t="s">
        <v>58</v>
      </c>
      <c r="AS290" s="6" t="str">
        <f>HYPERLINK("https://creighton-primo.hosted.exlibrisgroup.com/primo-explore/search?tab=default_tab&amp;search_scope=EVERYTHING&amp;vid=01CRU&amp;lang=en_US&amp;offset=0&amp;query=any,contains,991002943619702656","Catalog Record")</f>
        <v>Catalog Record</v>
      </c>
      <c r="AT290" s="6" t="str">
        <f>HYPERLINK("http://www.worldcat.org/oclc/39195302","WorldCat Record")</f>
        <v>WorldCat Record</v>
      </c>
      <c r="AU290" s="3" t="s">
        <v>3512</v>
      </c>
      <c r="AV290" s="3" t="s">
        <v>3513</v>
      </c>
      <c r="AW290" s="3" t="s">
        <v>3514</v>
      </c>
      <c r="AX290" s="3" t="s">
        <v>3514</v>
      </c>
      <c r="AY290" s="3" t="s">
        <v>3515</v>
      </c>
      <c r="AZ290" s="3" t="s">
        <v>74</v>
      </c>
      <c r="BB290" s="3" t="s">
        <v>3516</v>
      </c>
      <c r="BC290" s="3" t="s">
        <v>3517</v>
      </c>
      <c r="BD290" s="3" t="s">
        <v>3518</v>
      </c>
    </row>
    <row r="291" spans="1:56" ht="57" customHeight="1" x14ac:dyDescent="0.25">
      <c r="A291" s="7" t="s">
        <v>58</v>
      </c>
      <c r="B291" s="2" t="s">
        <v>3519</v>
      </c>
      <c r="C291" s="2" t="s">
        <v>3520</v>
      </c>
      <c r="D291" s="2" t="s">
        <v>3521</v>
      </c>
      <c r="F291" s="3" t="s">
        <v>58</v>
      </c>
      <c r="G291" s="3" t="s">
        <v>59</v>
      </c>
      <c r="H291" s="3" t="s">
        <v>58</v>
      </c>
      <c r="I291" s="3" t="s">
        <v>58</v>
      </c>
      <c r="J291" s="3" t="s">
        <v>60</v>
      </c>
      <c r="L291" s="2" t="s">
        <v>3522</v>
      </c>
      <c r="M291" s="3" t="s">
        <v>965</v>
      </c>
      <c r="O291" s="3" t="s">
        <v>64</v>
      </c>
      <c r="P291" s="3" t="s">
        <v>65</v>
      </c>
      <c r="R291" s="3" t="s">
        <v>66</v>
      </c>
      <c r="S291" s="4">
        <v>8</v>
      </c>
      <c r="T291" s="4">
        <v>8</v>
      </c>
      <c r="U291" s="5" t="s">
        <v>3497</v>
      </c>
      <c r="V291" s="5" t="s">
        <v>3497</v>
      </c>
      <c r="W291" s="5" t="s">
        <v>3523</v>
      </c>
      <c r="X291" s="5" t="s">
        <v>3523</v>
      </c>
      <c r="Y291" s="4">
        <v>664</v>
      </c>
      <c r="Z291" s="4">
        <v>598</v>
      </c>
      <c r="AA291" s="4">
        <v>603</v>
      </c>
      <c r="AB291" s="4">
        <v>6</v>
      </c>
      <c r="AC291" s="4">
        <v>6</v>
      </c>
      <c r="AD291" s="4">
        <v>30</v>
      </c>
      <c r="AE291" s="4">
        <v>30</v>
      </c>
      <c r="AF291" s="4">
        <v>14</v>
      </c>
      <c r="AG291" s="4">
        <v>14</v>
      </c>
      <c r="AH291" s="4">
        <v>6</v>
      </c>
      <c r="AI291" s="4">
        <v>6</v>
      </c>
      <c r="AJ291" s="4">
        <v>11</v>
      </c>
      <c r="AK291" s="4">
        <v>11</v>
      </c>
      <c r="AL291" s="4">
        <v>5</v>
      </c>
      <c r="AM291" s="4">
        <v>5</v>
      </c>
      <c r="AN291" s="4">
        <v>0</v>
      </c>
      <c r="AO291" s="4">
        <v>0</v>
      </c>
      <c r="AP291" s="3" t="s">
        <v>58</v>
      </c>
      <c r="AQ291" s="3" t="s">
        <v>58</v>
      </c>
      <c r="AS291" s="6" t="str">
        <f>HYPERLINK("https://creighton-primo.hosted.exlibrisgroup.com/primo-explore/search?tab=default_tab&amp;search_scope=EVERYTHING&amp;vid=01CRU&amp;lang=en_US&amp;offset=0&amp;query=any,contains,991004903979702656","Catalog Record")</f>
        <v>Catalog Record</v>
      </c>
      <c r="AT291" s="6" t="str">
        <f>HYPERLINK("http://www.worldcat.org/oclc/5942919","WorldCat Record")</f>
        <v>WorldCat Record</v>
      </c>
      <c r="AU291" s="3" t="s">
        <v>3524</v>
      </c>
      <c r="AV291" s="3" t="s">
        <v>3525</v>
      </c>
      <c r="AW291" s="3" t="s">
        <v>3526</v>
      </c>
      <c r="AX291" s="3" t="s">
        <v>3526</v>
      </c>
      <c r="AY291" s="3" t="s">
        <v>3527</v>
      </c>
      <c r="AZ291" s="3" t="s">
        <v>74</v>
      </c>
      <c r="BB291" s="3" t="s">
        <v>3528</v>
      </c>
      <c r="BC291" s="3" t="s">
        <v>3529</v>
      </c>
      <c r="BD291" s="3" t="s">
        <v>3530</v>
      </c>
    </row>
    <row r="292" spans="1:56" ht="57" customHeight="1" x14ac:dyDescent="0.25">
      <c r="A292" s="7" t="s">
        <v>58</v>
      </c>
      <c r="B292" s="2" t="s">
        <v>3531</v>
      </c>
      <c r="C292" s="2" t="s">
        <v>3532</v>
      </c>
      <c r="D292" s="2" t="s">
        <v>3533</v>
      </c>
      <c r="F292" s="3" t="s">
        <v>58</v>
      </c>
      <c r="G292" s="3" t="s">
        <v>59</v>
      </c>
      <c r="H292" s="3" t="s">
        <v>58</v>
      </c>
      <c r="I292" s="3" t="s">
        <v>58</v>
      </c>
      <c r="J292" s="3" t="s">
        <v>60</v>
      </c>
      <c r="K292" s="2" t="s">
        <v>3534</v>
      </c>
      <c r="L292" s="2" t="s">
        <v>3535</v>
      </c>
      <c r="M292" s="3" t="s">
        <v>611</v>
      </c>
      <c r="O292" s="3" t="s">
        <v>64</v>
      </c>
      <c r="P292" s="3" t="s">
        <v>898</v>
      </c>
      <c r="Q292" s="2" t="s">
        <v>3536</v>
      </c>
      <c r="R292" s="3" t="s">
        <v>66</v>
      </c>
      <c r="S292" s="4">
        <v>2</v>
      </c>
      <c r="T292" s="4">
        <v>2</v>
      </c>
      <c r="U292" s="5" t="s">
        <v>3537</v>
      </c>
      <c r="V292" s="5" t="s">
        <v>3537</v>
      </c>
      <c r="W292" s="5" t="s">
        <v>1439</v>
      </c>
      <c r="X292" s="5" t="s">
        <v>1439</v>
      </c>
      <c r="Y292" s="4">
        <v>691</v>
      </c>
      <c r="Z292" s="4">
        <v>593</v>
      </c>
      <c r="AA292" s="4">
        <v>596</v>
      </c>
      <c r="AB292" s="4">
        <v>3</v>
      </c>
      <c r="AC292" s="4">
        <v>3</v>
      </c>
      <c r="AD292" s="4">
        <v>30</v>
      </c>
      <c r="AE292" s="4">
        <v>30</v>
      </c>
      <c r="AF292" s="4">
        <v>13</v>
      </c>
      <c r="AG292" s="4">
        <v>13</v>
      </c>
      <c r="AH292" s="4">
        <v>7</v>
      </c>
      <c r="AI292" s="4">
        <v>7</v>
      </c>
      <c r="AJ292" s="4">
        <v>17</v>
      </c>
      <c r="AK292" s="4">
        <v>17</v>
      </c>
      <c r="AL292" s="4">
        <v>2</v>
      </c>
      <c r="AM292" s="4">
        <v>2</v>
      </c>
      <c r="AN292" s="4">
        <v>0</v>
      </c>
      <c r="AO292" s="4">
        <v>0</v>
      </c>
      <c r="AP292" s="3" t="s">
        <v>58</v>
      </c>
      <c r="AQ292" s="3" t="s">
        <v>69</v>
      </c>
      <c r="AR292" s="6" t="str">
        <f>HYPERLINK("http://catalog.hathitrust.org/Record/001200668","HathiTrust Record")</f>
        <v>HathiTrust Record</v>
      </c>
      <c r="AS292" s="6" t="str">
        <f>HYPERLINK("https://creighton-primo.hosted.exlibrisgroup.com/primo-explore/search?tab=default_tab&amp;search_scope=EVERYTHING&amp;vid=01CRU&amp;lang=en_US&amp;offset=0&amp;query=any,contains,991003583319702656","Catalog Record")</f>
        <v>Catalog Record</v>
      </c>
      <c r="AT292" s="6" t="str">
        <f>HYPERLINK("http://www.worldcat.org/oclc/1164671","WorldCat Record")</f>
        <v>WorldCat Record</v>
      </c>
      <c r="AU292" s="3" t="s">
        <v>3538</v>
      </c>
      <c r="AV292" s="3" t="s">
        <v>3539</v>
      </c>
      <c r="AW292" s="3" t="s">
        <v>3540</v>
      </c>
      <c r="AX292" s="3" t="s">
        <v>3540</v>
      </c>
      <c r="AY292" s="3" t="s">
        <v>3541</v>
      </c>
      <c r="AZ292" s="3" t="s">
        <v>74</v>
      </c>
      <c r="BB292" s="3" t="s">
        <v>3542</v>
      </c>
      <c r="BC292" s="3" t="s">
        <v>3543</v>
      </c>
      <c r="BD292" s="3" t="s">
        <v>3544</v>
      </c>
    </row>
    <row r="293" spans="1:56" ht="57" customHeight="1" x14ac:dyDescent="0.25">
      <c r="A293" s="7" t="s">
        <v>58</v>
      </c>
      <c r="B293" s="2" t="s">
        <v>3545</v>
      </c>
      <c r="C293" s="2" t="s">
        <v>3546</v>
      </c>
      <c r="D293" s="2" t="s">
        <v>3547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60</v>
      </c>
      <c r="K293" s="2" t="s">
        <v>3548</v>
      </c>
      <c r="L293" s="2" t="s">
        <v>3549</v>
      </c>
      <c r="M293" s="3" t="s">
        <v>1633</v>
      </c>
      <c r="O293" s="3" t="s">
        <v>64</v>
      </c>
      <c r="P293" s="3" t="s">
        <v>65</v>
      </c>
      <c r="R293" s="3" t="s">
        <v>66</v>
      </c>
      <c r="S293" s="4">
        <v>4</v>
      </c>
      <c r="T293" s="4">
        <v>4</v>
      </c>
      <c r="U293" s="5" t="s">
        <v>3550</v>
      </c>
      <c r="V293" s="5" t="s">
        <v>3550</v>
      </c>
      <c r="W293" s="5" t="s">
        <v>3523</v>
      </c>
      <c r="X293" s="5" t="s">
        <v>3523</v>
      </c>
      <c r="Y293" s="4">
        <v>416</v>
      </c>
      <c r="Z293" s="4">
        <v>391</v>
      </c>
      <c r="AA293" s="4">
        <v>505</v>
      </c>
      <c r="AB293" s="4">
        <v>3</v>
      </c>
      <c r="AC293" s="4">
        <v>5</v>
      </c>
      <c r="AD293" s="4">
        <v>14</v>
      </c>
      <c r="AE293" s="4">
        <v>25</v>
      </c>
      <c r="AF293" s="4">
        <v>4</v>
      </c>
      <c r="AG293" s="4">
        <v>9</v>
      </c>
      <c r="AH293" s="4">
        <v>6</v>
      </c>
      <c r="AI293" s="4">
        <v>7</v>
      </c>
      <c r="AJ293" s="4">
        <v>6</v>
      </c>
      <c r="AK293" s="4">
        <v>12</v>
      </c>
      <c r="AL293" s="4">
        <v>2</v>
      </c>
      <c r="AM293" s="4">
        <v>4</v>
      </c>
      <c r="AN293" s="4">
        <v>0</v>
      </c>
      <c r="AO293" s="4">
        <v>0</v>
      </c>
      <c r="AP293" s="3" t="s">
        <v>58</v>
      </c>
      <c r="AQ293" s="3" t="s">
        <v>58</v>
      </c>
      <c r="AS293" s="6" t="str">
        <f>HYPERLINK("https://creighton-primo.hosted.exlibrisgroup.com/primo-explore/search?tab=default_tab&amp;search_scope=EVERYTHING&amp;vid=01CRU&amp;lang=en_US&amp;offset=0&amp;query=any,contains,991000476309702656","Catalog Record")</f>
        <v>Catalog Record</v>
      </c>
      <c r="AT293" s="6" t="str">
        <f>HYPERLINK("http://www.worldcat.org/oclc/11029995","WorldCat Record")</f>
        <v>WorldCat Record</v>
      </c>
      <c r="AU293" s="3" t="s">
        <v>3551</v>
      </c>
      <c r="AV293" s="3" t="s">
        <v>3552</v>
      </c>
      <c r="AW293" s="3" t="s">
        <v>3553</v>
      </c>
      <c r="AX293" s="3" t="s">
        <v>3553</v>
      </c>
      <c r="AY293" s="3" t="s">
        <v>3554</v>
      </c>
      <c r="AZ293" s="3" t="s">
        <v>74</v>
      </c>
      <c r="BB293" s="3" t="s">
        <v>3555</v>
      </c>
      <c r="BC293" s="3" t="s">
        <v>3556</v>
      </c>
      <c r="BD293" s="3" t="s">
        <v>3557</v>
      </c>
    </row>
    <row r="294" spans="1:56" ht="57" customHeight="1" x14ac:dyDescent="0.25">
      <c r="A294" s="7" t="s">
        <v>58</v>
      </c>
      <c r="B294" s="2" t="s">
        <v>3558</v>
      </c>
      <c r="C294" s="2" t="s">
        <v>3559</v>
      </c>
      <c r="D294" s="2" t="s">
        <v>3560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60</v>
      </c>
      <c r="K294" s="2" t="s">
        <v>3561</v>
      </c>
      <c r="L294" s="2" t="s">
        <v>3562</v>
      </c>
      <c r="M294" s="3" t="s">
        <v>937</v>
      </c>
      <c r="O294" s="3" t="s">
        <v>64</v>
      </c>
      <c r="P294" s="3" t="s">
        <v>161</v>
      </c>
      <c r="R294" s="3" t="s">
        <v>66</v>
      </c>
      <c r="S294" s="4">
        <v>5</v>
      </c>
      <c r="T294" s="4">
        <v>5</v>
      </c>
      <c r="U294" s="5" t="s">
        <v>3563</v>
      </c>
      <c r="V294" s="5" t="s">
        <v>3563</v>
      </c>
      <c r="W294" s="5" t="s">
        <v>3564</v>
      </c>
      <c r="X294" s="5" t="s">
        <v>3564</v>
      </c>
      <c r="Y294" s="4">
        <v>962</v>
      </c>
      <c r="Z294" s="4">
        <v>731</v>
      </c>
      <c r="AA294" s="4">
        <v>740</v>
      </c>
      <c r="AB294" s="4">
        <v>4</v>
      </c>
      <c r="AC294" s="4">
        <v>4</v>
      </c>
      <c r="AD294" s="4">
        <v>26</v>
      </c>
      <c r="AE294" s="4">
        <v>26</v>
      </c>
      <c r="AF294" s="4">
        <v>11</v>
      </c>
      <c r="AG294" s="4">
        <v>11</v>
      </c>
      <c r="AH294" s="4">
        <v>6</v>
      </c>
      <c r="AI294" s="4">
        <v>6</v>
      </c>
      <c r="AJ294" s="4">
        <v>14</v>
      </c>
      <c r="AK294" s="4">
        <v>14</v>
      </c>
      <c r="AL294" s="4">
        <v>3</v>
      </c>
      <c r="AM294" s="4">
        <v>3</v>
      </c>
      <c r="AN294" s="4">
        <v>0</v>
      </c>
      <c r="AO294" s="4">
        <v>0</v>
      </c>
      <c r="AP294" s="3" t="s">
        <v>58</v>
      </c>
      <c r="AQ294" s="3" t="s">
        <v>58</v>
      </c>
      <c r="AS294" s="6" t="str">
        <f>HYPERLINK("https://creighton-primo.hosted.exlibrisgroup.com/primo-explore/search?tab=default_tab&amp;search_scope=EVERYTHING&amp;vid=01CRU&amp;lang=en_US&amp;offset=0&amp;query=any,contains,991003032769702656","Catalog Record")</f>
        <v>Catalog Record</v>
      </c>
      <c r="AT294" s="6" t="str">
        <f>HYPERLINK("http://www.worldcat.org/oclc/595351","WorldCat Record")</f>
        <v>WorldCat Record</v>
      </c>
      <c r="AU294" s="3" t="s">
        <v>3565</v>
      </c>
      <c r="AV294" s="3" t="s">
        <v>3566</v>
      </c>
      <c r="AW294" s="3" t="s">
        <v>3567</v>
      </c>
      <c r="AX294" s="3" t="s">
        <v>3567</v>
      </c>
      <c r="AY294" s="3" t="s">
        <v>3568</v>
      </c>
      <c r="AZ294" s="3" t="s">
        <v>74</v>
      </c>
      <c r="BB294" s="3" t="s">
        <v>3569</v>
      </c>
      <c r="BC294" s="3" t="s">
        <v>3570</v>
      </c>
      <c r="BD294" s="3" t="s">
        <v>3571</v>
      </c>
    </row>
    <row r="295" spans="1:56" ht="57" customHeight="1" x14ac:dyDescent="0.25">
      <c r="A295" s="7" t="s">
        <v>58</v>
      </c>
      <c r="B295" s="2" t="s">
        <v>3572</v>
      </c>
      <c r="C295" s="2" t="s">
        <v>3573</v>
      </c>
      <c r="D295" s="2" t="s">
        <v>3574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K295" s="2" t="s">
        <v>3575</v>
      </c>
      <c r="L295" s="2" t="s">
        <v>3576</v>
      </c>
      <c r="M295" s="3" t="s">
        <v>509</v>
      </c>
      <c r="O295" s="3" t="s">
        <v>64</v>
      </c>
      <c r="P295" s="3" t="s">
        <v>192</v>
      </c>
      <c r="R295" s="3" t="s">
        <v>66</v>
      </c>
      <c r="S295" s="4">
        <v>11</v>
      </c>
      <c r="T295" s="4">
        <v>11</v>
      </c>
      <c r="U295" s="5" t="s">
        <v>3577</v>
      </c>
      <c r="V295" s="5" t="s">
        <v>3577</v>
      </c>
      <c r="W295" s="5" t="s">
        <v>3578</v>
      </c>
      <c r="X295" s="5" t="s">
        <v>3578</v>
      </c>
      <c r="Y295" s="4">
        <v>24</v>
      </c>
      <c r="Z295" s="4">
        <v>22</v>
      </c>
      <c r="AA295" s="4">
        <v>761</v>
      </c>
      <c r="AB295" s="4">
        <v>1</v>
      </c>
      <c r="AC295" s="4">
        <v>4</v>
      </c>
      <c r="AD295" s="4">
        <v>1</v>
      </c>
      <c r="AE295" s="4">
        <v>30</v>
      </c>
      <c r="AF295" s="4">
        <v>0</v>
      </c>
      <c r="AG295" s="4">
        <v>10</v>
      </c>
      <c r="AH295" s="4">
        <v>0</v>
      </c>
      <c r="AI295" s="4">
        <v>8</v>
      </c>
      <c r="AJ295" s="4">
        <v>0</v>
      </c>
      <c r="AK295" s="4">
        <v>15</v>
      </c>
      <c r="AL295" s="4">
        <v>0</v>
      </c>
      <c r="AM295" s="4">
        <v>3</v>
      </c>
      <c r="AN295" s="4">
        <v>1</v>
      </c>
      <c r="AO295" s="4">
        <v>1</v>
      </c>
      <c r="AP295" s="3" t="s">
        <v>58</v>
      </c>
      <c r="AQ295" s="3" t="s">
        <v>58</v>
      </c>
      <c r="AS295" s="6" t="str">
        <f>HYPERLINK("https://creighton-primo.hosted.exlibrisgroup.com/primo-explore/search?tab=default_tab&amp;search_scope=EVERYTHING&amp;vid=01CRU&amp;lang=en_US&amp;offset=0&amp;query=any,contains,991002684949702656","Catalog Record")</f>
        <v>Catalog Record</v>
      </c>
      <c r="AT295" s="6" t="str">
        <f>HYPERLINK("http://www.worldcat.org/oclc/399640","WorldCat Record")</f>
        <v>WorldCat Record</v>
      </c>
      <c r="AU295" s="3" t="s">
        <v>3579</v>
      </c>
      <c r="AV295" s="3" t="s">
        <v>3580</v>
      </c>
      <c r="AW295" s="3" t="s">
        <v>3581</v>
      </c>
      <c r="AX295" s="3" t="s">
        <v>3581</v>
      </c>
      <c r="AY295" s="3" t="s">
        <v>3582</v>
      </c>
      <c r="AZ295" s="3" t="s">
        <v>74</v>
      </c>
      <c r="BC295" s="3" t="s">
        <v>3583</v>
      </c>
      <c r="BD295" s="3" t="s">
        <v>3584</v>
      </c>
    </row>
    <row r="296" spans="1:56" ht="57" customHeight="1" x14ac:dyDescent="0.25">
      <c r="A296" s="7" t="s">
        <v>58</v>
      </c>
      <c r="B296" s="2" t="s">
        <v>3585</v>
      </c>
      <c r="C296" s="2" t="s">
        <v>3586</v>
      </c>
      <c r="D296" s="2" t="s">
        <v>3587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60</v>
      </c>
      <c r="K296" s="2" t="s">
        <v>3575</v>
      </c>
      <c r="L296" s="2" t="s">
        <v>3588</v>
      </c>
      <c r="M296" s="3" t="s">
        <v>1981</v>
      </c>
      <c r="O296" s="3" t="s">
        <v>64</v>
      </c>
      <c r="P296" s="3" t="s">
        <v>496</v>
      </c>
      <c r="R296" s="3" t="s">
        <v>66</v>
      </c>
      <c r="S296" s="4">
        <v>8</v>
      </c>
      <c r="T296" s="4">
        <v>8</v>
      </c>
      <c r="U296" s="5" t="s">
        <v>3434</v>
      </c>
      <c r="V296" s="5" t="s">
        <v>3434</v>
      </c>
      <c r="W296" s="5" t="s">
        <v>3523</v>
      </c>
      <c r="X296" s="5" t="s">
        <v>3523</v>
      </c>
      <c r="Y296" s="4">
        <v>611</v>
      </c>
      <c r="Z296" s="4">
        <v>482</v>
      </c>
      <c r="AA296" s="4">
        <v>486</v>
      </c>
      <c r="AB296" s="4">
        <v>4</v>
      </c>
      <c r="AC296" s="4">
        <v>4</v>
      </c>
      <c r="AD296" s="4">
        <v>25</v>
      </c>
      <c r="AE296" s="4">
        <v>25</v>
      </c>
      <c r="AF296" s="4">
        <v>8</v>
      </c>
      <c r="AG296" s="4">
        <v>8</v>
      </c>
      <c r="AH296" s="4">
        <v>8</v>
      </c>
      <c r="AI296" s="4">
        <v>8</v>
      </c>
      <c r="AJ296" s="4">
        <v>12</v>
      </c>
      <c r="AK296" s="4">
        <v>12</v>
      </c>
      <c r="AL296" s="4">
        <v>3</v>
      </c>
      <c r="AM296" s="4">
        <v>3</v>
      </c>
      <c r="AN296" s="4">
        <v>0</v>
      </c>
      <c r="AO296" s="4">
        <v>0</v>
      </c>
      <c r="AP296" s="3" t="s">
        <v>58</v>
      </c>
      <c r="AQ296" s="3" t="s">
        <v>69</v>
      </c>
      <c r="AR296" s="6" t="str">
        <f>HYPERLINK("http://catalog.hathitrust.org/Record/000686504","HathiTrust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HYPERLINK("https://creighton-primo.hosted.exlibrisgroup.com/primo-explore/search?tab=default_tab&amp;search_scope=EVERYTHING&amp;vid=01CRU&amp;lang=en_US&amp;offset=0&amp;query=any,contains,991004888959702656","Catalog Record")</f>
        <v>Catalog Record</v>
      </c>
      <c r="AT296" s="6" t="str">
        <f>HYPERLINK("http://www.worldcat.org/oclc/5852883","WorldCat Record")</f>
        <v>WorldCat Record</v>
      </c>
      <c r="AU296" s="3" t="s">
        <v>3589</v>
      </c>
      <c r="AV296" s="3" t="s">
        <v>3590</v>
      </c>
      <c r="AW296" s="3" t="s">
        <v>3591</v>
      </c>
      <c r="AX296" s="3" t="s">
        <v>3591</v>
      </c>
      <c r="AY296" s="3" t="s">
        <v>3592</v>
      </c>
      <c r="AZ296" s="3" t="s">
        <v>74</v>
      </c>
      <c r="BB296" s="3" t="s">
        <v>3593</v>
      </c>
      <c r="BC296" s="3" t="s">
        <v>3594</v>
      </c>
      <c r="BD296" s="3" t="s">
        <v>3595</v>
      </c>
    </row>
    <row r="297" spans="1:56" ht="57" customHeight="1" x14ac:dyDescent="0.25">
      <c r="A297" s="7" t="s">
        <v>58</v>
      </c>
      <c r="B297" s="2" t="s">
        <v>3596</v>
      </c>
      <c r="C297" s="2" t="s">
        <v>3597</v>
      </c>
      <c r="D297" s="2" t="s">
        <v>3598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60</v>
      </c>
      <c r="K297" s="2" t="s">
        <v>3599</v>
      </c>
      <c r="L297" s="2" t="s">
        <v>3600</v>
      </c>
      <c r="M297" s="3" t="s">
        <v>82</v>
      </c>
      <c r="O297" s="3" t="s">
        <v>64</v>
      </c>
      <c r="P297" s="3" t="s">
        <v>65</v>
      </c>
      <c r="R297" s="3" t="s">
        <v>66</v>
      </c>
      <c r="S297" s="4">
        <v>11</v>
      </c>
      <c r="T297" s="4">
        <v>11</v>
      </c>
      <c r="U297" s="5" t="s">
        <v>3484</v>
      </c>
      <c r="V297" s="5" t="s">
        <v>3484</v>
      </c>
      <c r="W297" s="5" t="s">
        <v>3601</v>
      </c>
      <c r="X297" s="5" t="s">
        <v>3601</v>
      </c>
      <c r="Y297" s="4">
        <v>773</v>
      </c>
      <c r="Z297" s="4">
        <v>721</v>
      </c>
      <c r="AA297" s="4">
        <v>860</v>
      </c>
      <c r="AB297" s="4">
        <v>8</v>
      </c>
      <c r="AC297" s="4">
        <v>10</v>
      </c>
      <c r="AD297" s="4">
        <v>38</v>
      </c>
      <c r="AE297" s="4">
        <v>45</v>
      </c>
      <c r="AF297" s="4">
        <v>15</v>
      </c>
      <c r="AG297" s="4">
        <v>18</v>
      </c>
      <c r="AH297" s="4">
        <v>9</v>
      </c>
      <c r="AI297" s="4">
        <v>10</v>
      </c>
      <c r="AJ297" s="4">
        <v>14</v>
      </c>
      <c r="AK297" s="4">
        <v>17</v>
      </c>
      <c r="AL297" s="4">
        <v>7</v>
      </c>
      <c r="AM297" s="4">
        <v>9</v>
      </c>
      <c r="AN297" s="4">
        <v>0</v>
      </c>
      <c r="AO297" s="4">
        <v>0</v>
      </c>
      <c r="AP297" s="3" t="s">
        <v>58</v>
      </c>
      <c r="AQ297" s="3" t="s">
        <v>69</v>
      </c>
      <c r="AR297" s="6" t="str">
        <f>HYPERLINK("http://catalog.hathitrust.org/Record/001200680","HathiTrust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HYPERLINK("https://creighton-primo.hosted.exlibrisgroup.com/primo-explore/search?tab=default_tab&amp;search_scope=EVERYTHING&amp;vid=01CRU&amp;lang=en_US&amp;offset=0&amp;query=any,contains,991002237499702656","Catalog Record")</f>
        <v>Catalog Record</v>
      </c>
      <c r="AT297" s="6" t="str">
        <f>HYPERLINK("http://www.worldcat.org/oclc/296306","WorldCat Record")</f>
        <v>WorldCat Record</v>
      </c>
      <c r="AU297" s="3" t="s">
        <v>3602</v>
      </c>
      <c r="AV297" s="3" t="s">
        <v>3603</v>
      </c>
      <c r="AW297" s="3" t="s">
        <v>3604</v>
      </c>
      <c r="AX297" s="3" t="s">
        <v>3604</v>
      </c>
      <c r="AY297" s="3" t="s">
        <v>3605</v>
      </c>
      <c r="AZ297" s="3" t="s">
        <v>74</v>
      </c>
      <c r="BC297" s="3" t="s">
        <v>3606</v>
      </c>
      <c r="BD297" s="3" t="s">
        <v>3607</v>
      </c>
    </row>
    <row r="298" spans="1:56" ht="57" customHeight="1" x14ac:dyDescent="0.25">
      <c r="A298" s="7" t="s">
        <v>58</v>
      </c>
      <c r="B298" s="2" t="s">
        <v>3608</v>
      </c>
      <c r="C298" s="2" t="s">
        <v>3609</v>
      </c>
      <c r="D298" s="2" t="s">
        <v>3610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60</v>
      </c>
      <c r="L298" s="2" t="s">
        <v>3611</v>
      </c>
      <c r="M298" s="3" t="s">
        <v>1232</v>
      </c>
      <c r="N298" s="2" t="s">
        <v>1152</v>
      </c>
      <c r="O298" s="3" t="s">
        <v>64</v>
      </c>
      <c r="P298" s="3" t="s">
        <v>406</v>
      </c>
      <c r="Q298" s="2" t="s">
        <v>435</v>
      </c>
      <c r="R298" s="3" t="s">
        <v>66</v>
      </c>
      <c r="S298" s="4">
        <v>1</v>
      </c>
      <c r="T298" s="4">
        <v>1</v>
      </c>
      <c r="U298" s="5" t="s">
        <v>2811</v>
      </c>
      <c r="V298" s="5" t="s">
        <v>2811</v>
      </c>
      <c r="W298" s="5" t="s">
        <v>2811</v>
      </c>
      <c r="X298" s="5" t="s">
        <v>2811</v>
      </c>
      <c r="Y298" s="4">
        <v>706</v>
      </c>
      <c r="Z298" s="4">
        <v>603</v>
      </c>
      <c r="AA298" s="4">
        <v>603</v>
      </c>
      <c r="AB298" s="4">
        <v>7</v>
      </c>
      <c r="AC298" s="4">
        <v>7</v>
      </c>
      <c r="AD298" s="4">
        <v>39</v>
      </c>
      <c r="AE298" s="4">
        <v>39</v>
      </c>
      <c r="AF298" s="4">
        <v>17</v>
      </c>
      <c r="AG298" s="4">
        <v>17</v>
      </c>
      <c r="AH298" s="4">
        <v>9</v>
      </c>
      <c r="AI298" s="4">
        <v>9</v>
      </c>
      <c r="AJ298" s="4">
        <v>18</v>
      </c>
      <c r="AK298" s="4">
        <v>18</v>
      </c>
      <c r="AL298" s="4">
        <v>6</v>
      </c>
      <c r="AM298" s="4">
        <v>6</v>
      </c>
      <c r="AN298" s="4">
        <v>0</v>
      </c>
      <c r="AO298" s="4">
        <v>0</v>
      </c>
      <c r="AP298" s="3" t="s">
        <v>58</v>
      </c>
      <c r="AQ298" s="3" t="s">
        <v>58</v>
      </c>
      <c r="AS298" s="6" t="str">
        <f>HYPERLINK("https://creighton-primo.hosted.exlibrisgroup.com/primo-explore/search?tab=default_tab&amp;search_scope=EVERYTHING&amp;vid=01CRU&amp;lang=en_US&amp;offset=0&amp;query=any,contains,991004011359702656","Catalog Record")</f>
        <v>Catalog Record</v>
      </c>
      <c r="AT298" s="6" t="str">
        <f>HYPERLINK("http://www.worldcat.org/oclc/25915491","WorldCat Record")</f>
        <v>WorldCat Record</v>
      </c>
      <c r="AU298" s="3" t="s">
        <v>3612</v>
      </c>
      <c r="AV298" s="3" t="s">
        <v>3613</v>
      </c>
      <c r="AW298" s="3" t="s">
        <v>3614</v>
      </c>
      <c r="AX298" s="3" t="s">
        <v>3614</v>
      </c>
      <c r="AY298" s="3" t="s">
        <v>3615</v>
      </c>
      <c r="AZ298" s="3" t="s">
        <v>74</v>
      </c>
      <c r="BB298" s="3" t="s">
        <v>3616</v>
      </c>
      <c r="BC298" s="3" t="s">
        <v>3617</v>
      </c>
      <c r="BD298" s="3" t="s">
        <v>3618</v>
      </c>
    </row>
    <row r="299" spans="1:56" ht="57" customHeight="1" x14ac:dyDescent="0.25">
      <c r="A299" s="7" t="s">
        <v>58</v>
      </c>
      <c r="B299" s="2" t="s">
        <v>3619</v>
      </c>
      <c r="C299" s="2" t="s">
        <v>3620</v>
      </c>
      <c r="D299" s="2" t="s">
        <v>3621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K299" s="2" t="s">
        <v>3622</v>
      </c>
      <c r="L299" s="2" t="s">
        <v>3623</v>
      </c>
      <c r="M299" s="3" t="s">
        <v>3624</v>
      </c>
      <c r="O299" s="3" t="s">
        <v>97</v>
      </c>
      <c r="P299" s="3" t="s">
        <v>114</v>
      </c>
      <c r="R299" s="3" t="s">
        <v>66</v>
      </c>
      <c r="S299" s="4">
        <v>4</v>
      </c>
      <c r="T299" s="4">
        <v>4</v>
      </c>
      <c r="U299" s="5" t="s">
        <v>3625</v>
      </c>
      <c r="V299" s="5" t="s">
        <v>3625</v>
      </c>
      <c r="W299" s="5" t="s">
        <v>116</v>
      </c>
      <c r="X299" s="5" t="s">
        <v>116</v>
      </c>
      <c r="Y299" s="4">
        <v>11</v>
      </c>
      <c r="Z299" s="4">
        <v>8</v>
      </c>
      <c r="AA299" s="4">
        <v>799</v>
      </c>
      <c r="AB299" s="4">
        <v>1</v>
      </c>
      <c r="AC299" s="4">
        <v>8</v>
      </c>
      <c r="AD299" s="4">
        <v>0</v>
      </c>
      <c r="AE299" s="4">
        <v>36</v>
      </c>
      <c r="AF299" s="4">
        <v>0</v>
      </c>
      <c r="AG299" s="4">
        <v>16</v>
      </c>
      <c r="AH299" s="4">
        <v>0</v>
      </c>
      <c r="AI299" s="4">
        <v>6</v>
      </c>
      <c r="AJ299" s="4">
        <v>0</v>
      </c>
      <c r="AK299" s="4">
        <v>16</v>
      </c>
      <c r="AL299" s="4">
        <v>0</v>
      </c>
      <c r="AM299" s="4">
        <v>6</v>
      </c>
      <c r="AN299" s="4">
        <v>0</v>
      </c>
      <c r="AO299" s="4">
        <v>0</v>
      </c>
      <c r="AP299" s="3" t="s">
        <v>58</v>
      </c>
      <c r="AQ299" s="3" t="s">
        <v>58</v>
      </c>
      <c r="AS299" s="6" t="str">
        <f>HYPERLINK("https://creighton-primo.hosted.exlibrisgroup.com/primo-explore/search?tab=default_tab&amp;search_scope=EVERYTHING&amp;vid=01CRU&amp;lang=en_US&amp;offset=0&amp;query=any,contains,991000563989702656","Catalog Record")</f>
        <v>Catalog Record</v>
      </c>
      <c r="AT299" s="6" t="str">
        <f>HYPERLINK("http://www.worldcat.org/oclc/11612955","WorldCat Record")</f>
        <v>WorldCat Record</v>
      </c>
      <c r="AU299" s="3" t="s">
        <v>3626</v>
      </c>
      <c r="AV299" s="3" t="s">
        <v>3627</v>
      </c>
      <c r="AW299" s="3" t="s">
        <v>3628</v>
      </c>
      <c r="AX299" s="3" t="s">
        <v>3628</v>
      </c>
      <c r="AY299" s="3" t="s">
        <v>3629</v>
      </c>
      <c r="AZ299" s="3" t="s">
        <v>74</v>
      </c>
      <c r="BC299" s="3" t="s">
        <v>3630</v>
      </c>
      <c r="BD299" s="3" t="s">
        <v>3631</v>
      </c>
    </row>
    <row r="300" spans="1:56" ht="57" customHeight="1" x14ac:dyDescent="0.25">
      <c r="A300" s="7" t="s">
        <v>58</v>
      </c>
      <c r="B300" s="2" t="s">
        <v>3632</v>
      </c>
      <c r="C300" s="2" t="s">
        <v>3633</v>
      </c>
      <c r="D300" s="2" t="s">
        <v>3634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K300" s="2" t="s">
        <v>3635</v>
      </c>
      <c r="L300" s="2" t="s">
        <v>3636</v>
      </c>
      <c r="M300" s="3" t="s">
        <v>291</v>
      </c>
      <c r="O300" s="3" t="s">
        <v>64</v>
      </c>
      <c r="P300" s="3" t="s">
        <v>65</v>
      </c>
      <c r="R300" s="3" t="s">
        <v>66</v>
      </c>
      <c r="S300" s="4">
        <v>3</v>
      </c>
      <c r="T300" s="4">
        <v>3</v>
      </c>
      <c r="U300" s="5" t="s">
        <v>3637</v>
      </c>
      <c r="V300" s="5" t="s">
        <v>3637</v>
      </c>
      <c r="W300" s="5" t="s">
        <v>3201</v>
      </c>
      <c r="X300" s="5" t="s">
        <v>3201</v>
      </c>
      <c r="Y300" s="4">
        <v>863</v>
      </c>
      <c r="Z300" s="4">
        <v>796</v>
      </c>
      <c r="AA300" s="4">
        <v>846</v>
      </c>
      <c r="AB300" s="4">
        <v>5</v>
      </c>
      <c r="AC300" s="4">
        <v>6</v>
      </c>
      <c r="AD300" s="4">
        <v>37</v>
      </c>
      <c r="AE300" s="4">
        <v>39</v>
      </c>
      <c r="AF300" s="4">
        <v>16</v>
      </c>
      <c r="AG300" s="4">
        <v>16</v>
      </c>
      <c r="AH300" s="4">
        <v>8</v>
      </c>
      <c r="AI300" s="4">
        <v>8</v>
      </c>
      <c r="AJ300" s="4">
        <v>18</v>
      </c>
      <c r="AK300" s="4">
        <v>19</v>
      </c>
      <c r="AL300" s="4">
        <v>4</v>
      </c>
      <c r="AM300" s="4">
        <v>5</v>
      </c>
      <c r="AN300" s="4">
        <v>0</v>
      </c>
      <c r="AO300" s="4">
        <v>0</v>
      </c>
      <c r="AP300" s="3" t="s">
        <v>58</v>
      </c>
      <c r="AQ300" s="3" t="s">
        <v>58</v>
      </c>
      <c r="AS300" s="6" t="str">
        <f>HYPERLINK("https://creighton-primo.hosted.exlibrisgroup.com/primo-explore/search?tab=default_tab&amp;search_scope=EVERYTHING&amp;vid=01CRU&amp;lang=en_US&amp;offset=0&amp;query=any,contains,991000529219702656","Catalog Record")</f>
        <v>Catalog Record</v>
      </c>
      <c r="AT300" s="6" t="str">
        <f>HYPERLINK("http://www.worldcat.org/oclc/11388606","WorldCat Record")</f>
        <v>WorldCat Record</v>
      </c>
      <c r="AU300" s="3" t="s">
        <v>3638</v>
      </c>
      <c r="AV300" s="3" t="s">
        <v>3639</v>
      </c>
      <c r="AW300" s="3" t="s">
        <v>3640</v>
      </c>
      <c r="AX300" s="3" t="s">
        <v>3640</v>
      </c>
      <c r="AY300" s="3" t="s">
        <v>3641</v>
      </c>
      <c r="AZ300" s="3" t="s">
        <v>74</v>
      </c>
      <c r="BC300" s="3" t="s">
        <v>3642</v>
      </c>
      <c r="BD300" s="3" t="s">
        <v>3643</v>
      </c>
    </row>
    <row r="301" spans="1:56" ht="57" customHeight="1" x14ac:dyDescent="0.25">
      <c r="A301" s="7" t="s">
        <v>58</v>
      </c>
      <c r="B301" s="2" t="s">
        <v>3644</v>
      </c>
      <c r="C301" s="2" t="s">
        <v>3645</v>
      </c>
      <c r="D301" s="2" t="s">
        <v>3646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60</v>
      </c>
      <c r="K301" s="2" t="s">
        <v>3401</v>
      </c>
      <c r="L301" s="2" t="s">
        <v>3647</v>
      </c>
      <c r="M301" s="3" t="s">
        <v>1633</v>
      </c>
      <c r="O301" s="3" t="s">
        <v>64</v>
      </c>
      <c r="P301" s="3" t="s">
        <v>161</v>
      </c>
      <c r="R301" s="3" t="s">
        <v>66</v>
      </c>
      <c r="S301" s="4">
        <v>3</v>
      </c>
      <c r="T301" s="4">
        <v>3</v>
      </c>
      <c r="U301" s="5" t="s">
        <v>3648</v>
      </c>
      <c r="V301" s="5" t="s">
        <v>3648</v>
      </c>
      <c r="W301" s="5" t="s">
        <v>3201</v>
      </c>
      <c r="X301" s="5" t="s">
        <v>3201</v>
      </c>
      <c r="Y301" s="4">
        <v>200</v>
      </c>
      <c r="Z301" s="4">
        <v>71</v>
      </c>
      <c r="AA301" s="4">
        <v>835</v>
      </c>
      <c r="AB301" s="4">
        <v>2</v>
      </c>
      <c r="AC301" s="4">
        <v>5</v>
      </c>
      <c r="AD301" s="4">
        <v>2</v>
      </c>
      <c r="AE301" s="4">
        <v>31</v>
      </c>
      <c r="AF301" s="4">
        <v>0</v>
      </c>
      <c r="AG301" s="4">
        <v>14</v>
      </c>
      <c r="AH301" s="4">
        <v>0</v>
      </c>
      <c r="AI301" s="4">
        <v>5</v>
      </c>
      <c r="AJ301" s="4">
        <v>1</v>
      </c>
      <c r="AK301" s="4">
        <v>15</v>
      </c>
      <c r="AL301" s="4">
        <v>1</v>
      </c>
      <c r="AM301" s="4">
        <v>4</v>
      </c>
      <c r="AN301" s="4">
        <v>0</v>
      </c>
      <c r="AO301" s="4">
        <v>0</v>
      </c>
      <c r="AP301" s="3" t="s">
        <v>58</v>
      </c>
      <c r="AQ301" s="3" t="s">
        <v>69</v>
      </c>
      <c r="AR301" s="6" t="str">
        <f>HYPERLINK("http://catalog.hathitrust.org/Record/000659624","HathiTrust Record")</f>
        <v>HathiTrust Record</v>
      </c>
      <c r="AS301" s="6" t="str">
        <f>HYPERLINK("https://creighton-primo.hosted.exlibrisgroup.com/primo-explore/search?tab=default_tab&amp;search_scope=EVERYTHING&amp;vid=01CRU&amp;lang=en_US&amp;offset=0&amp;query=any,contains,991000695339702656","Catalog Record")</f>
        <v>Catalog Record</v>
      </c>
      <c r="AT301" s="6" t="str">
        <f>HYPERLINK("http://www.worldcat.org/oclc/12511900","WorldCat Record")</f>
        <v>WorldCat Record</v>
      </c>
      <c r="AU301" s="3" t="s">
        <v>3649</v>
      </c>
      <c r="AV301" s="3" t="s">
        <v>3650</v>
      </c>
      <c r="AW301" s="3" t="s">
        <v>3651</v>
      </c>
      <c r="AX301" s="3" t="s">
        <v>3651</v>
      </c>
      <c r="AY301" s="3" t="s">
        <v>3652</v>
      </c>
      <c r="AZ301" s="3" t="s">
        <v>74</v>
      </c>
      <c r="BB301" s="3" t="s">
        <v>3653</v>
      </c>
      <c r="BC301" s="3" t="s">
        <v>3654</v>
      </c>
      <c r="BD301" s="3" t="s">
        <v>3655</v>
      </c>
    </row>
    <row r="302" spans="1:56" ht="57" customHeight="1" x14ac:dyDescent="0.25">
      <c r="A302" s="7" t="s">
        <v>58</v>
      </c>
      <c r="B302" s="2" t="s">
        <v>3656</v>
      </c>
      <c r="C302" s="2" t="s">
        <v>3657</v>
      </c>
      <c r="D302" s="2" t="s">
        <v>3658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3401</v>
      </c>
      <c r="L302" s="2" t="s">
        <v>3659</v>
      </c>
      <c r="M302" s="3" t="s">
        <v>1967</v>
      </c>
      <c r="O302" s="3" t="s">
        <v>64</v>
      </c>
      <c r="P302" s="3" t="s">
        <v>161</v>
      </c>
      <c r="Q302" s="2" t="s">
        <v>3660</v>
      </c>
      <c r="R302" s="3" t="s">
        <v>66</v>
      </c>
      <c r="S302" s="4">
        <v>4</v>
      </c>
      <c r="T302" s="4">
        <v>4</v>
      </c>
      <c r="U302" s="5" t="s">
        <v>3637</v>
      </c>
      <c r="V302" s="5" t="s">
        <v>3637</v>
      </c>
      <c r="W302" s="5" t="s">
        <v>3201</v>
      </c>
      <c r="X302" s="5" t="s">
        <v>3201</v>
      </c>
      <c r="Y302" s="4">
        <v>304</v>
      </c>
      <c r="Z302" s="4">
        <v>195</v>
      </c>
      <c r="AA302" s="4">
        <v>196</v>
      </c>
      <c r="AB302" s="4">
        <v>4</v>
      </c>
      <c r="AC302" s="4">
        <v>4</v>
      </c>
      <c r="AD302" s="4">
        <v>11</v>
      </c>
      <c r="AE302" s="4">
        <v>11</v>
      </c>
      <c r="AF302" s="4">
        <v>1</v>
      </c>
      <c r="AG302" s="4">
        <v>1</v>
      </c>
      <c r="AH302" s="4">
        <v>1</v>
      </c>
      <c r="AI302" s="4">
        <v>1</v>
      </c>
      <c r="AJ302" s="4">
        <v>6</v>
      </c>
      <c r="AK302" s="4">
        <v>6</v>
      </c>
      <c r="AL302" s="4">
        <v>3</v>
      </c>
      <c r="AM302" s="4">
        <v>3</v>
      </c>
      <c r="AN302" s="4">
        <v>0</v>
      </c>
      <c r="AO302" s="4">
        <v>0</v>
      </c>
      <c r="AP302" s="3" t="s">
        <v>58</v>
      </c>
      <c r="AQ302" s="3" t="s">
        <v>69</v>
      </c>
      <c r="AR302" s="6" t="str">
        <f>HYPERLINK("http://catalog.hathitrust.org/Record/007104259","HathiTrust Record")</f>
        <v>HathiTrust Record</v>
      </c>
      <c r="AS302" s="6" t="str">
        <f>HYPERLINK("https://creighton-primo.hosted.exlibrisgroup.com/primo-explore/search?tab=default_tab&amp;search_scope=EVERYTHING&amp;vid=01CRU&amp;lang=en_US&amp;offset=0&amp;query=any,contains,991000942799702656","Catalog Record")</f>
        <v>Catalog Record</v>
      </c>
      <c r="AT302" s="6" t="str">
        <f>HYPERLINK("http://www.worldcat.org/oclc/14414645","WorldCat Record")</f>
        <v>WorldCat Record</v>
      </c>
      <c r="AU302" s="3" t="s">
        <v>3661</v>
      </c>
      <c r="AV302" s="3" t="s">
        <v>3662</v>
      </c>
      <c r="AW302" s="3" t="s">
        <v>3663</v>
      </c>
      <c r="AX302" s="3" t="s">
        <v>3663</v>
      </c>
      <c r="AY302" s="3" t="s">
        <v>3664</v>
      </c>
      <c r="AZ302" s="3" t="s">
        <v>74</v>
      </c>
      <c r="BB302" s="3" t="s">
        <v>3665</v>
      </c>
      <c r="BC302" s="3" t="s">
        <v>3666</v>
      </c>
      <c r="BD302" s="3" t="s">
        <v>3667</v>
      </c>
    </row>
    <row r="303" spans="1:56" ht="57" customHeight="1" x14ac:dyDescent="0.25">
      <c r="A303" s="7" t="s">
        <v>58</v>
      </c>
      <c r="B303" s="2" t="s">
        <v>3668</v>
      </c>
      <c r="C303" s="2" t="s">
        <v>3669</v>
      </c>
      <c r="D303" s="2" t="s">
        <v>3670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K303" s="2" t="s">
        <v>3671</v>
      </c>
      <c r="L303" s="2" t="s">
        <v>3672</v>
      </c>
      <c r="M303" s="3" t="s">
        <v>1633</v>
      </c>
      <c r="O303" s="3" t="s">
        <v>64</v>
      </c>
      <c r="P303" s="3" t="s">
        <v>65</v>
      </c>
      <c r="Q303" s="2" t="s">
        <v>570</v>
      </c>
      <c r="R303" s="3" t="s">
        <v>66</v>
      </c>
      <c r="S303" s="4">
        <v>1</v>
      </c>
      <c r="T303" s="4">
        <v>1</v>
      </c>
      <c r="U303" s="5" t="s">
        <v>3673</v>
      </c>
      <c r="V303" s="5" t="s">
        <v>3673</v>
      </c>
      <c r="W303" s="5" t="s">
        <v>3201</v>
      </c>
      <c r="X303" s="5" t="s">
        <v>3201</v>
      </c>
      <c r="Y303" s="4">
        <v>201</v>
      </c>
      <c r="Z303" s="4">
        <v>188</v>
      </c>
      <c r="AA303" s="4">
        <v>268</v>
      </c>
      <c r="AB303" s="4">
        <v>1</v>
      </c>
      <c r="AC303" s="4">
        <v>2</v>
      </c>
      <c r="AD303" s="4">
        <v>7</v>
      </c>
      <c r="AE303" s="4">
        <v>9</v>
      </c>
      <c r="AF303" s="4">
        <v>2</v>
      </c>
      <c r="AG303" s="4">
        <v>3</v>
      </c>
      <c r="AH303" s="4">
        <v>1</v>
      </c>
      <c r="AI303" s="4">
        <v>2</v>
      </c>
      <c r="AJ303" s="4">
        <v>6</v>
      </c>
      <c r="AK303" s="4">
        <v>6</v>
      </c>
      <c r="AL303" s="4">
        <v>0</v>
      </c>
      <c r="AM303" s="4">
        <v>1</v>
      </c>
      <c r="AN303" s="4">
        <v>0</v>
      </c>
      <c r="AO303" s="4">
        <v>0</v>
      </c>
      <c r="AP303" s="3" t="s">
        <v>58</v>
      </c>
      <c r="AQ303" s="3" t="s">
        <v>69</v>
      </c>
      <c r="AR303" s="6" t="str">
        <f>HYPERLINK("http://catalog.hathitrust.org/Record/007473698","HathiTrust Record")</f>
        <v>HathiTrust Record</v>
      </c>
      <c r="AS303" s="6" t="str">
        <f>HYPERLINK("https://creighton-primo.hosted.exlibrisgroup.com/primo-explore/search?tab=default_tab&amp;search_scope=EVERYTHING&amp;vid=01CRU&amp;lang=en_US&amp;offset=0&amp;query=any,contains,991000747059702656","Catalog Record")</f>
        <v>Catalog Record</v>
      </c>
      <c r="AT303" s="6" t="str">
        <f>HYPERLINK("http://www.worldcat.org/oclc/12871920","WorldCat Record")</f>
        <v>WorldCat Record</v>
      </c>
      <c r="AU303" s="3" t="s">
        <v>3674</v>
      </c>
      <c r="AV303" s="3" t="s">
        <v>3675</v>
      </c>
      <c r="AW303" s="3" t="s">
        <v>3676</v>
      </c>
      <c r="AX303" s="3" t="s">
        <v>3676</v>
      </c>
      <c r="AY303" s="3" t="s">
        <v>3677</v>
      </c>
      <c r="AZ303" s="3" t="s">
        <v>74</v>
      </c>
      <c r="BB303" s="3" t="s">
        <v>3678</v>
      </c>
      <c r="BC303" s="3" t="s">
        <v>3679</v>
      </c>
      <c r="BD303" s="3" t="s">
        <v>3680</v>
      </c>
    </row>
    <row r="304" spans="1:56" ht="57" customHeight="1" x14ac:dyDescent="0.25">
      <c r="A304" s="7" t="s">
        <v>58</v>
      </c>
      <c r="B304" s="2" t="s">
        <v>3681</v>
      </c>
      <c r="C304" s="2" t="s">
        <v>3682</v>
      </c>
      <c r="D304" s="2" t="s">
        <v>3683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K304" s="2" t="s">
        <v>3684</v>
      </c>
      <c r="L304" s="2" t="s">
        <v>3685</v>
      </c>
      <c r="M304" s="3" t="s">
        <v>568</v>
      </c>
      <c r="O304" s="3" t="s">
        <v>64</v>
      </c>
      <c r="P304" s="3" t="s">
        <v>770</v>
      </c>
      <c r="R304" s="3" t="s">
        <v>66</v>
      </c>
      <c r="S304" s="4">
        <v>2</v>
      </c>
      <c r="T304" s="4">
        <v>2</v>
      </c>
      <c r="U304" s="5" t="s">
        <v>3686</v>
      </c>
      <c r="V304" s="5" t="s">
        <v>3686</v>
      </c>
      <c r="W304" s="5" t="s">
        <v>3201</v>
      </c>
      <c r="X304" s="5" t="s">
        <v>3201</v>
      </c>
      <c r="Y304" s="4">
        <v>593</v>
      </c>
      <c r="Z304" s="4">
        <v>484</v>
      </c>
      <c r="AA304" s="4">
        <v>488</v>
      </c>
      <c r="AB304" s="4">
        <v>5</v>
      </c>
      <c r="AC304" s="4">
        <v>5</v>
      </c>
      <c r="AD304" s="4">
        <v>24</v>
      </c>
      <c r="AE304" s="4">
        <v>24</v>
      </c>
      <c r="AF304" s="4">
        <v>9</v>
      </c>
      <c r="AG304" s="4">
        <v>9</v>
      </c>
      <c r="AH304" s="4">
        <v>3</v>
      </c>
      <c r="AI304" s="4">
        <v>3</v>
      </c>
      <c r="AJ304" s="4">
        <v>12</v>
      </c>
      <c r="AK304" s="4">
        <v>12</v>
      </c>
      <c r="AL304" s="4">
        <v>4</v>
      </c>
      <c r="AM304" s="4">
        <v>4</v>
      </c>
      <c r="AN304" s="4">
        <v>0</v>
      </c>
      <c r="AO304" s="4">
        <v>0</v>
      </c>
      <c r="AP304" s="3" t="s">
        <v>58</v>
      </c>
      <c r="AQ304" s="3" t="s">
        <v>69</v>
      </c>
      <c r="AR304" s="6" t="str">
        <f>HYPERLINK("http://catalog.hathitrust.org/Record/000106657","HathiTrust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HYPERLINK("https://creighton-primo.hosted.exlibrisgroup.com/primo-explore/search?tab=default_tab&amp;search_scope=EVERYTHING&amp;vid=01CRU&amp;lang=en_US&amp;offset=0&amp;query=any,contains,991005213439702656","Catalog Record")</f>
        <v>Catalog Record</v>
      </c>
      <c r="AT304" s="6" t="str">
        <f>HYPERLINK("http://www.worldcat.org/oclc/8171153","WorldCat Record")</f>
        <v>WorldCat Record</v>
      </c>
      <c r="AU304" s="3" t="s">
        <v>3687</v>
      </c>
      <c r="AV304" s="3" t="s">
        <v>3688</v>
      </c>
      <c r="AW304" s="3" t="s">
        <v>3689</v>
      </c>
      <c r="AX304" s="3" t="s">
        <v>3689</v>
      </c>
      <c r="AY304" s="3" t="s">
        <v>3690</v>
      </c>
      <c r="AZ304" s="3" t="s">
        <v>74</v>
      </c>
      <c r="BB304" s="3" t="s">
        <v>3691</v>
      </c>
      <c r="BC304" s="3" t="s">
        <v>3692</v>
      </c>
      <c r="BD304" s="3" t="s">
        <v>3693</v>
      </c>
    </row>
    <row r="305" spans="1:56" ht="57" customHeight="1" x14ac:dyDescent="0.25">
      <c r="A305" s="7" t="s">
        <v>58</v>
      </c>
      <c r="B305" s="2" t="s">
        <v>3694</v>
      </c>
      <c r="C305" s="2" t="s">
        <v>3695</v>
      </c>
      <c r="D305" s="2" t="s">
        <v>3696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K305" s="2" t="s">
        <v>3697</v>
      </c>
      <c r="L305" s="2" t="s">
        <v>3698</v>
      </c>
      <c r="M305" s="3" t="s">
        <v>568</v>
      </c>
      <c r="O305" s="3" t="s">
        <v>64</v>
      </c>
      <c r="P305" s="3" t="s">
        <v>3699</v>
      </c>
      <c r="Q305" s="2" t="s">
        <v>3700</v>
      </c>
      <c r="R305" s="3" t="s">
        <v>66</v>
      </c>
      <c r="S305" s="4">
        <v>1</v>
      </c>
      <c r="T305" s="4">
        <v>1</v>
      </c>
      <c r="U305" s="5" t="s">
        <v>3686</v>
      </c>
      <c r="V305" s="5" t="s">
        <v>3686</v>
      </c>
      <c r="W305" s="5" t="s">
        <v>3201</v>
      </c>
      <c r="X305" s="5" t="s">
        <v>3201</v>
      </c>
      <c r="Y305" s="4">
        <v>310</v>
      </c>
      <c r="Z305" s="4">
        <v>232</v>
      </c>
      <c r="AA305" s="4">
        <v>234</v>
      </c>
      <c r="AB305" s="4">
        <v>3</v>
      </c>
      <c r="AC305" s="4">
        <v>3</v>
      </c>
      <c r="AD305" s="4">
        <v>9</v>
      </c>
      <c r="AE305" s="4">
        <v>9</v>
      </c>
      <c r="AF305" s="4">
        <v>1</v>
      </c>
      <c r="AG305" s="4">
        <v>1</v>
      </c>
      <c r="AH305" s="4">
        <v>1</v>
      </c>
      <c r="AI305" s="4">
        <v>1</v>
      </c>
      <c r="AJ305" s="4">
        <v>6</v>
      </c>
      <c r="AK305" s="4">
        <v>6</v>
      </c>
      <c r="AL305" s="4">
        <v>2</v>
      </c>
      <c r="AM305" s="4">
        <v>2</v>
      </c>
      <c r="AN305" s="4">
        <v>0</v>
      </c>
      <c r="AO305" s="4">
        <v>0</v>
      </c>
      <c r="AP305" s="3" t="s">
        <v>58</v>
      </c>
      <c r="AQ305" s="3" t="s">
        <v>69</v>
      </c>
      <c r="AR305" s="6" t="str">
        <f>HYPERLINK("http://catalog.hathitrust.org/Record/000230340","HathiTrust Record")</f>
        <v>HathiTrust Record</v>
      </c>
      <c r="AS305" s="6" t="str">
        <f>HYPERLINK("https://creighton-primo.hosted.exlibrisgroup.com/primo-explore/search?tab=default_tab&amp;search_scope=EVERYTHING&amp;vid=01CRU&amp;lang=en_US&amp;offset=0&amp;query=any,contains,991000041629702656","Catalog Record")</f>
        <v>Catalog Record</v>
      </c>
      <c r="AT305" s="6" t="str">
        <f>HYPERLINK("http://www.worldcat.org/oclc/8658291","WorldCat Record")</f>
        <v>WorldCat Record</v>
      </c>
      <c r="AU305" s="3" t="s">
        <v>3701</v>
      </c>
      <c r="AV305" s="3" t="s">
        <v>3702</v>
      </c>
      <c r="AW305" s="3" t="s">
        <v>3703</v>
      </c>
      <c r="AX305" s="3" t="s">
        <v>3703</v>
      </c>
      <c r="AY305" s="3" t="s">
        <v>3704</v>
      </c>
      <c r="AZ305" s="3" t="s">
        <v>74</v>
      </c>
      <c r="BB305" s="3" t="s">
        <v>3705</v>
      </c>
      <c r="BC305" s="3" t="s">
        <v>3706</v>
      </c>
      <c r="BD305" s="3" t="s">
        <v>3707</v>
      </c>
    </row>
  </sheetData>
  <sheetProtection sheet="1" objects="1" scenarios="1"/>
  <protectedRanges>
    <protectedRange sqref="A2:A305" name="Range1"/>
    <protectedRange sqref="A1" name="Range1_1"/>
  </protectedRanges>
  <dataValidations count="1">
    <dataValidation type="list" allowBlank="1" showInputMessage="1" showErrorMessage="1" sqref="A2:A305" xr:uid="{8C698DED-19BF-49C3-8508-CD09A3A72ED6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9A79BA21-DC18-4744-AD28-147419511865}"/>
</file>

<file path=customXml/itemProps2.xml><?xml version="1.0" encoding="utf-8"?>
<ds:datastoreItem xmlns:ds="http://schemas.openxmlformats.org/officeDocument/2006/customXml" ds:itemID="{74963F49-53B6-4730-812E-DE6D6124D085}"/>
</file>

<file path=customXml/itemProps3.xml><?xml version="1.0" encoding="utf-8"?>
<ds:datastoreItem xmlns:ds="http://schemas.openxmlformats.org/officeDocument/2006/customXml" ds:itemID="{D31A674B-3CD6-4663-AF40-203B6763C5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2022-03-04T02:22:22Z</dcterms:created>
  <dcterms:modified xsi:type="dcterms:W3CDTF">2022-03-04T02:24:04Z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287800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